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comments3.xml" ContentType="application/vnd.openxmlformats-officedocument.spreadsheetml.comment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comments5.xml" ContentType="application/vnd.openxmlformats-officedocument.spreadsheetml.comments+xml"/>
  <Override PartName="/xl/drawings/drawing15.xml" ContentType="application/vnd.openxmlformats-officedocument.drawing+xml"/>
  <Override PartName="/xl/comments6.xml" ContentType="application/vnd.openxmlformats-officedocument.spreadsheetml.comments+xml"/>
  <Override PartName="/xl/drawings/drawing16.xml" ContentType="application/vnd.openxmlformats-officedocument.drawing+xml"/>
  <Override PartName="/xl/comments7.xml" ContentType="application/vnd.openxmlformats-officedocument.spreadsheetml.comments+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comments9.xml" ContentType="application/vnd.openxmlformats-officedocument.spreadsheetml.comments+xml"/>
  <Override PartName="/xl/drawings/drawing19.xml" ContentType="application/vnd.openxmlformats-officedocument.drawing+xml"/>
  <Override PartName="/xl/comments10.xml" ContentType="application/vnd.openxmlformats-officedocument.spreadsheetml.comments+xml"/>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9.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0.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Planilhas Anteriores\"/>
    </mc:Choice>
  </mc:AlternateContent>
  <xr:revisionPtr revIDLastSave="1" documentId="8_{DEC2F3A1-2ACA-4725-81F7-6DCE89DC2632}" xr6:coauthVersionLast="28" xr6:coauthVersionMax="28" xr10:uidLastSave="{12895DAA-53C8-4AB9-B913-78EF6074F4D6}"/>
  <bookViews>
    <workbookView xWindow="0" yWindow="0" windowWidth="20490" windowHeight="7755" tabRatio="411" firstSheet="1" activeTab="3"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Cenario Importacao Plano Contas" sheetId="53" r:id="rId8"/>
    <sheet name="Log de Proc Recebimentos" sheetId="46" r:id="rId9"/>
    <sheet name="Jan" sheetId="13" r:id="rId10"/>
    <sheet name="Fev" sheetId="24" r:id="rId11"/>
    <sheet name="Mar" sheetId="54" r:id="rId12"/>
    <sheet name="Abr" sheetId="26" r:id="rId13"/>
    <sheet name="Mai" sheetId="27" r:id="rId14"/>
    <sheet name="Jun" sheetId="28" r:id="rId15"/>
    <sheet name="Jul" sheetId="55" r:id="rId16"/>
    <sheet name="Ago" sheetId="30" r:id="rId17"/>
    <sheet name="Set" sheetId="31" r:id="rId18"/>
    <sheet name="Out" sheetId="32" r:id="rId19"/>
    <sheet name="Nov" sheetId="33" r:id="rId20"/>
    <sheet name="Dez" sheetId="34" r:id="rId21"/>
    <sheet name="Resumo" sheetId="12" r:id="rId22"/>
    <sheet name="Resumo (2)" sheetId="41" r:id="rId23"/>
    <sheet name="FC" sheetId="14" r:id="rId24"/>
    <sheet name="DRE" sheetId="20" r:id="rId25"/>
    <sheet name="CPagar" sheetId="21" r:id="rId26"/>
    <sheet name="CReceber" sheetId="22" r:id="rId27"/>
    <sheet name="Gráficos" sheetId="15" r:id="rId28"/>
    <sheet name="G. Receitas" sheetId="39" r:id="rId29"/>
    <sheet name="G. Despesas" sheetId="40" r:id="rId30"/>
    <sheet name="Alertas" sheetId="16" r:id="rId31"/>
    <sheet name="Imprimir" sheetId="38" r:id="rId32"/>
    <sheet name="Dúvidas" sheetId="5" r:id="rId33"/>
    <sheet name="Dúvidas e Respostas" sheetId="6" state="hidden" r:id="rId34"/>
  </sheets>
  <functionGroups builtInGroupCount="19"/>
  <definedNames>
    <definedName name="_xlnm._FilterDatabase" localSheetId="12" hidden="1">Abr!$C$4:$L$4</definedName>
    <definedName name="_xlnm._FilterDatabase" localSheetId="16" hidden="1">Ago!$C$4:$L$4</definedName>
    <definedName name="_xlnm._FilterDatabase" localSheetId="20" hidden="1">Dez!$C$4:$L$4</definedName>
    <definedName name="_xlnm._FilterDatabase" localSheetId="10" hidden="1">Fev!$C$4:$L$4</definedName>
    <definedName name="_xlnm._FilterDatabase" localSheetId="9" hidden="1">Jan!$C$4:$L$4</definedName>
    <definedName name="_xlnm._FilterDatabase" localSheetId="15" hidden="1">Jul!$C$4:$L$4</definedName>
    <definedName name="_xlnm._FilterDatabase" localSheetId="14" hidden="1">Jun!$C$4:$L$4</definedName>
    <definedName name="_xlnm._FilterDatabase" localSheetId="13" hidden="1">Mai!$C$4:$L$4</definedName>
    <definedName name="_xlnm._FilterDatabase" localSheetId="11" hidden="1">Mar!$C$4:$L$4</definedName>
    <definedName name="_xlnm._FilterDatabase" localSheetId="19" hidden="1">Nov!$C$4:$L$4</definedName>
    <definedName name="_xlnm._FilterDatabase" localSheetId="18" hidden="1">Out!$C$4:$L$4</definedName>
    <definedName name="_xlnm._FilterDatabase" localSheetId="17" hidden="1">Set!$C$4:$L$4</definedName>
    <definedName name="_xlnm.Print_Area" localSheetId="12">Abr!$C$4:$L$605</definedName>
    <definedName name="_xlnm.Print_Area" localSheetId="16">Ago!$C$4:$L$596</definedName>
    <definedName name="_xlnm.Print_Area" localSheetId="30">Alertas!$C$3:$J$11</definedName>
    <definedName name="_xlnm.Print_Area" localSheetId="6">'Cenario de Exportacao'!#REF!</definedName>
    <definedName name="_xlnm.Print_Area" localSheetId="4">'Cenario Despesas'!#REF!</definedName>
    <definedName name="_xlnm.Print_Area" localSheetId="7">'Cenario Importacao Plano Contas'!#REF!</definedName>
    <definedName name="_xlnm.Print_Area" localSheetId="5">'Cenario Receitas'!#REF!</definedName>
    <definedName name="_xlnm.Print_Area" localSheetId="3">'Configurações Básicas'!#REF!</definedName>
    <definedName name="_xlnm.Print_Area" localSheetId="25">CPagar!$C$4:$Q$707</definedName>
    <definedName name="_xlnm.Print_Area" localSheetId="26">CReceber!$C$4:$Q$307</definedName>
    <definedName name="_xlnm.Print_Area" localSheetId="20">Dez!$C$4:$L$605</definedName>
    <definedName name="_xlnm.Print_Area" localSheetId="24">DRE!$C$4:$Q$1031</definedName>
    <definedName name="_xlnm.Print_Area" localSheetId="32">Dúvidas!$C$3:$N$17</definedName>
    <definedName name="_xlnm.Print_Area" localSheetId="23">FC!$C$4:$P$17</definedName>
    <definedName name="_xlnm.Print_Area" localSheetId="10">Fev!$C$4:$L$605</definedName>
    <definedName name="_xlnm.Print_Area" localSheetId="29">'G. Despesas'!$C$4:$P$105</definedName>
    <definedName name="_xlnm.Print_Area" localSheetId="28">'G. Receitas'!$C$4:$O$43</definedName>
    <definedName name="_xlnm.Print_Area" localSheetId="27">Gráficos!$B$4:$O$103</definedName>
    <definedName name="_xlnm.Print_Area" localSheetId="31">Imprimir!$D$3:$Q$95</definedName>
    <definedName name="_xlnm.Print_Area" localSheetId="0">Início!$A$1:$S$35</definedName>
    <definedName name="_xlnm.Print_Area" localSheetId="9">Jan!$C$4:$L$586</definedName>
    <definedName name="_xlnm.Print_Area" localSheetId="15">Jul!$C$4:$L$605</definedName>
    <definedName name="_xlnm.Print_Area" localSheetId="14">Jun!$C$4:$L$605</definedName>
    <definedName name="_xlnm.Print_Area" localSheetId="8">'Log de Proc Recebimentos'!$D$4:$K$207</definedName>
    <definedName name="_xlnm.Print_Area" localSheetId="13">Mai!$C$4:$L$605</definedName>
    <definedName name="_xlnm.Print_Area" localSheetId="11">Mar!$C$4:$L$605</definedName>
    <definedName name="_xlnm.Print_Area" localSheetId="19">Nov!$C$4:$L$605</definedName>
    <definedName name="_xlnm.Print_Area" localSheetId="18">Out!$C$4:$L$605</definedName>
    <definedName name="_xlnm.Print_Area" localSheetId="2">'PC Despesas'!$C$4:$J$137</definedName>
    <definedName name="_xlnm.Print_Area" localSheetId="1">'PC Receitas'!$C$4:$L$19</definedName>
    <definedName name="_xlnm.Print_Area" localSheetId="21">Resumo!$C$4:$K$37</definedName>
    <definedName name="_xlnm.Print_Area" localSheetId="22">'Resumo (2)'!$C$4:$K$37</definedName>
    <definedName name="_xlnm.Print_Area" localSheetId="17">Set!$C$4:$L$605</definedName>
    <definedName name="Despesas_com_Marketing" localSheetId="6">'Cenario de Exportacao'!#REF!</definedName>
    <definedName name="Despesas_com_Marketing" localSheetId="4">'Cenario Despesas'!#REF!</definedName>
    <definedName name="Despesas_com_Marketing" localSheetId="7">'Cenario Importacao Plano Contas'!#REF!</definedName>
    <definedName name="Despesas_com_Marketing" localSheetId="5">'Cenario Receitas'!#REF!</definedName>
    <definedName name="Despesas_com_Marketing" localSheetId="3">'Configurações Básicas'!#REF!</definedName>
    <definedName name="Despesas_com_Marketing" localSheetId="8">'Log de Proc Recebimentos'!#REF!</definedName>
    <definedName name="Despesas_com_Marketing">'PC Despesas'!$S$5:$S$103</definedName>
    <definedName name="Despesas_com_Produtos" localSheetId="6">'Cenario de Exportacao'!#REF!</definedName>
    <definedName name="Despesas_com_Produtos" localSheetId="4">'Cenario Despesas'!#REF!</definedName>
    <definedName name="Despesas_com_Produtos" localSheetId="7">'Cenario Importacao Plano Contas'!#REF!</definedName>
    <definedName name="Despesas_com_Produtos" localSheetId="5">'Cenario Receitas'!#REF!</definedName>
    <definedName name="Despesas_com_Produtos" localSheetId="3">'Configurações Básicas'!#REF!</definedName>
    <definedName name="Despesas_com_Produtos" localSheetId="8">'Log de Proc Recebimentos'!$E$5:$E$173</definedName>
    <definedName name="Despesas_com_Produtos">'PC Despesas'!$D$5:$D$103</definedName>
    <definedName name="Despesas_com_RH" localSheetId="6">'Cenario de Exportacao'!#REF!</definedName>
    <definedName name="Despesas_com_RH" localSheetId="4">'Cenario Despesas'!#REF!</definedName>
    <definedName name="Despesas_com_RH" localSheetId="7">'Cenario Importacao Plano Contas'!#REF!</definedName>
    <definedName name="Despesas_com_RH" localSheetId="5">'Cenario Receitas'!#REF!</definedName>
    <definedName name="Despesas_com_RH" localSheetId="3">'Configurações Básicas'!#REF!</definedName>
    <definedName name="Despesas_com_RH" localSheetId="8">'Log de Proc Recebimentos'!#REF!</definedName>
    <definedName name="Despesas_com_RH">'PC Despesas'!$M$5:$M$103</definedName>
    <definedName name="Despesas_com_Serviços" localSheetId="6">'Cenario de Exportacao'!#REF!</definedName>
    <definedName name="Despesas_com_Serviços" localSheetId="4">'Cenario Despesas'!#REF!</definedName>
    <definedName name="Despesas_com_Serviços" localSheetId="7">'Cenario Importacao Plano Contas'!#REF!</definedName>
    <definedName name="Despesas_com_Serviços" localSheetId="5">'Cenario Receitas'!#REF!</definedName>
    <definedName name="Despesas_com_Serviços" localSheetId="3">'Configurações Básicas'!#REF!</definedName>
    <definedName name="Despesas_com_Serviços" localSheetId="8">'Log de Proc Recebimentos'!#REF!</definedName>
    <definedName name="Despesas_com_Serviços">'PC Despesas'!$G$5:$G$103</definedName>
    <definedName name="Despesas_Não_Operacionais" localSheetId="6">'Cenario de Exportacao'!#REF!</definedName>
    <definedName name="Despesas_Não_Operacionais" localSheetId="4">'Cenario Despesas'!#REF!</definedName>
    <definedName name="Despesas_Não_Operacionais" localSheetId="7">'Cenario Importacao Plano Contas'!#REF!</definedName>
    <definedName name="Despesas_Não_Operacionais" localSheetId="5">'Cenario Receitas'!#REF!</definedName>
    <definedName name="Despesas_Não_Operacionais" localSheetId="3">'Configurações Básicas'!#REF!</definedName>
    <definedName name="Despesas_Não_Operacionais" localSheetId="8">'Log de Proc Recebimentos'!#REF!</definedName>
    <definedName name="Despesas_Não_Operacionais">'PC Despesas'!$J$5:$J$103</definedName>
    <definedName name="Despesas_Operacionais" localSheetId="6">'Cenario de Exportacao'!$E$5:$E$103</definedName>
    <definedName name="Despesas_Operacionais" localSheetId="4">'Cenario Despesas'!$E$5:$E$103</definedName>
    <definedName name="Despesas_Operacionais" localSheetId="7">'Cenario Importacao Plano Contas'!$E$5:$E$103</definedName>
    <definedName name="Despesas_Operacionais" localSheetId="5">'Cenario Receitas'!$E$5:$E$103</definedName>
    <definedName name="Despesas_Operacionais" localSheetId="3">'Configurações Básicas'!$E$5:$E$103</definedName>
    <definedName name="Despesas_Operacionais" localSheetId="8">'Log de Proc Recebimentos'!#REF!</definedName>
    <definedName name="Despesas_Operacionais">'PC Despesas'!$P$5:$P$103</definedName>
    <definedName name="Impostos" localSheetId="6">'Cenario de Exportacao'!#REF!</definedName>
    <definedName name="Impostos" localSheetId="4">'Cenario Despesas'!#REF!</definedName>
    <definedName name="Impostos" localSheetId="7">'Cenario Importacao Plano Contas'!#REF!</definedName>
    <definedName name="Impostos" localSheetId="5">'Cenario Receitas'!#REF!</definedName>
    <definedName name="Impostos" localSheetId="3">'Configurações Básicas'!#REF!</definedName>
    <definedName name="Impostos" localSheetId="8">'Log de Proc Recebimentos'!#REF!</definedName>
    <definedName name="Impostos">'PC Despesas'!$V$5:$V$103</definedName>
    <definedName name="Investimentos" localSheetId="6">'Cenario de Exportacao'!#REF!</definedName>
    <definedName name="Investimentos" localSheetId="4">'Cenario Despesas'!#REF!</definedName>
    <definedName name="Investimentos" localSheetId="7">'Cenario Importacao Plano Contas'!#REF!</definedName>
    <definedName name="Investimentos" localSheetId="5">'Cenario Receitas'!#REF!</definedName>
    <definedName name="Investimentos" localSheetId="3">'Configurações Básicas'!#REF!</definedName>
    <definedName name="Investimentos" localSheetId="8">'Log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Receitas'!$L$5:$L$103</definedName>
    <definedName name="_xlnm.Print_Titles" localSheetId="12">Abr!$4:$4</definedName>
    <definedName name="_xlnm.Print_Titles" localSheetId="16">Ago!$4:$4</definedName>
    <definedName name="_xlnm.Print_Titles" localSheetId="25">CPagar!$4:$4</definedName>
    <definedName name="_xlnm.Print_Titles" localSheetId="26">CReceber!$4:$4</definedName>
    <definedName name="_xlnm.Print_Titles" localSheetId="20">Dez!$4:$4</definedName>
    <definedName name="_xlnm.Print_Titles" localSheetId="24">DRE!$4:$4</definedName>
    <definedName name="_xlnm.Print_Titles" localSheetId="10">Fev!$4:$4</definedName>
    <definedName name="_xlnm.Print_Titles" localSheetId="9">Jan!$4:$4</definedName>
    <definedName name="_xlnm.Print_Titles" localSheetId="15">Jul!$4:$4</definedName>
    <definedName name="_xlnm.Print_Titles" localSheetId="14">Jun!$4:$4</definedName>
    <definedName name="_xlnm.Print_Titles" localSheetId="13">Mai!$4:$4</definedName>
    <definedName name="_xlnm.Print_Titles" localSheetId="11">Mar!$4:$4</definedName>
    <definedName name="_xlnm.Print_Titles" localSheetId="19">Nov!$4:$4</definedName>
    <definedName name="_xlnm.Print_Titles" localSheetId="18">Out!$4:$4</definedName>
    <definedName name="_xlnm.Print_Titles" localSheetId="17">Set!$4:$4</definedName>
  </definedNames>
  <calcPr calcId="171027"/>
  <fileRecoveryPr autoRecover="0"/>
</workbook>
</file>

<file path=xl/calcChain.xml><?xml version="1.0" encoding="utf-8"?>
<calcChain xmlns="http://schemas.openxmlformats.org/spreadsheetml/2006/main">
  <c r="G118" i="20" l="1"/>
  <c r="G20" i="20"/>
  <c r="G21" i="20"/>
  <c r="G22" i="20"/>
  <c r="G23" i="20"/>
  <c r="G24" i="20"/>
  <c r="G25" i="20"/>
  <c r="G26" i="20"/>
  <c r="G27" i="20"/>
  <c r="G28" i="20"/>
  <c r="G29" i="20"/>
  <c r="G30" i="20"/>
  <c r="G31" i="20"/>
  <c r="G32" i="20"/>
  <c r="G33" i="20"/>
  <c r="G34" i="20"/>
  <c r="G35" i="20"/>
  <c r="G36" i="20"/>
  <c r="G37"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79" i="20"/>
  <c r="G80" i="20"/>
  <c r="G81" i="20"/>
  <c r="G82" i="20"/>
  <c r="G83" i="20"/>
  <c r="G84" i="20"/>
  <c r="G85" i="20"/>
  <c r="G86" i="20"/>
  <c r="G87" i="20"/>
  <c r="G88" i="20"/>
  <c r="G89" i="20"/>
  <c r="G90" i="20"/>
  <c r="G91" i="20"/>
  <c r="G92" i="20"/>
  <c r="G93" i="20"/>
  <c r="G94" i="20"/>
  <c r="G95" i="20"/>
  <c r="G96" i="20"/>
  <c r="G97" i="20"/>
  <c r="G98" i="20"/>
  <c r="G99" i="20"/>
  <c r="G100" i="20"/>
  <c r="G101" i="20"/>
  <c r="G102" i="20"/>
  <c r="G103" i="20"/>
  <c r="G104" i="20"/>
  <c r="G105" i="20"/>
  <c r="G106" i="20"/>
  <c r="G107" i="20"/>
  <c r="G108" i="20"/>
  <c r="G109" i="20"/>
  <c r="G110" i="20"/>
  <c r="G111" i="20"/>
  <c r="G112" i="20"/>
  <c r="G113" i="20"/>
  <c r="G114" i="20"/>
  <c r="G115" i="20"/>
  <c r="G116" i="20"/>
  <c r="G117" i="20"/>
  <c r="G119" i="20"/>
  <c r="G120" i="20"/>
  <c r="G121" i="20"/>
  <c r="G122" i="20"/>
  <c r="G123" i="20"/>
  <c r="G124" i="20"/>
  <c r="G125" i="20"/>
  <c r="G126" i="20"/>
  <c r="G127" i="20"/>
  <c r="G128" i="20"/>
  <c r="G129" i="20"/>
  <c r="G130" i="20"/>
  <c r="G131" i="20"/>
  <c r="G132" i="20"/>
  <c r="G133" i="20"/>
  <c r="G134" i="20"/>
  <c r="G135" i="20"/>
  <c r="G136" i="20"/>
  <c r="G137" i="20"/>
  <c r="G138" i="20"/>
  <c r="G139" i="20"/>
  <c r="G140" i="20"/>
  <c r="G141" i="20"/>
  <c r="G142" i="20"/>
  <c r="G143" i="20"/>
  <c r="G144" i="20"/>
  <c r="G145" i="20"/>
  <c r="G146" i="20"/>
  <c r="G147" i="20"/>
  <c r="G148" i="20"/>
  <c r="G149" i="20"/>
  <c r="G150" i="20"/>
  <c r="G151" i="20"/>
  <c r="G152" i="20"/>
  <c r="G153" i="20"/>
  <c r="G154" i="20"/>
  <c r="G155" i="20"/>
  <c r="G156" i="20"/>
  <c r="G157" i="20"/>
  <c r="G158" i="20"/>
  <c r="G159" i="20"/>
  <c r="G160" i="20"/>
  <c r="G161" i="20"/>
  <c r="G162" i="20"/>
  <c r="G163" i="20"/>
  <c r="G164" i="20"/>
  <c r="G165" i="20"/>
  <c r="G166" i="20"/>
  <c r="G167" i="20"/>
  <c r="G168" i="20"/>
  <c r="G169" i="20"/>
  <c r="G170" i="20"/>
  <c r="G171" i="20"/>
  <c r="G172" i="20"/>
  <c r="G173" i="20"/>
  <c r="G174" i="20"/>
  <c r="G175" i="20"/>
  <c r="G176" i="20"/>
  <c r="G177" i="20"/>
  <c r="G178" i="20"/>
  <c r="G179" i="20"/>
  <c r="G180" i="20"/>
  <c r="G181" i="20"/>
  <c r="G182" i="20"/>
  <c r="G183" i="20"/>
  <c r="G184" i="20"/>
  <c r="G185" i="20"/>
  <c r="G186" i="20"/>
  <c r="G187" i="20"/>
  <c r="G188" i="20"/>
  <c r="G189" i="20"/>
  <c r="G190" i="20"/>
  <c r="G191" i="20"/>
  <c r="G192" i="20"/>
  <c r="G193" i="20"/>
  <c r="G194" i="20"/>
  <c r="G195" i="20"/>
  <c r="G196" i="20"/>
  <c r="G197" i="20"/>
  <c r="G198" i="20"/>
  <c r="G199" i="20"/>
  <c r="G200" i="20"/>
  <c r="G201" i="20"/>
  <c r="G202" i="20"/>
  <c r="G203" i="20"/>
  <c r="G204" i="20"/>
  <c r="G205" i="20"/>
  <c r="G206" i="20"/>
  <c r="G207" i="20"/>
  <c r="G208" i="20"/>
  <c r="G209" i="20"/>
  <c r="G210" i="20"/>
  <c r="G211" i="20"/>
  <c r="G212" i="20"/>
  <c r="G213" i="20"/>
  <c r="G214" i="20"/>
  <c r="G215" i="20"/>
  <c r="G216" i="20"/>
  <c r="G217" i="20"/>
  <c r="G19" i="20"/>
  <c r="O16" i="14"/>
  <c r="N16" i="14"/>
  <c r="M16" i="14"/>
  <c r="L16" i="14"/>
  <c r="K16" i="14"/>
  <c r="J16" i="14"/>
  <c r="I16" i="14"/>
  <c r="H16" i="14"/>
  <c r="G16" i="14"/>
  <c r="F16" i="14"/>
  <c r="E16" i="14"/>
  <c r="D16" i="14"/>
  <c r="J15" i="14"/>
  <c r="F15" i="14"/>
  <c r="G6" i="14"/>
  <c r="F6" i="14"/>
  <c r="E6" i="14"/>
  <c r="O8" i="14"/>
  <c r="N8" i="14"/>
  <c r="M8" i="14"/>
  <c r="L8" i="14"/>
  <c r="K8" i="14"/>
  <c r="J8" i="14"/>
  <c r="I8" i="14"/>
  <c r="H8" i="14"/>
  <c r="G8" i="14"/>
  <c r="E8" i="14"/>
  <c r="D8" i="14"/>
  <c r="J7" i="14"/>
  <c r="F8" i="14"/>
  <c r="AP8" i="41"/>
  <c r="AP9" i="41"/>
  <c r="AP10" i="41"/>
  <c r="AP11" i="41"/>
  <c r="AP12" i="41"/>
  <c r="AP13" i="41"/>
  <c r="AP14" i="41"/>
  <c r="AP15" i="41"/>
  <c r="AP16" i="41"/>
  <c r="AP17" i="41"/>
  <c r="AP18" i="41"/>
  <c r="AP19" i="41"/>
  <c r="AP20" i="41"/>
  <c r="AP21" i="41"/>
  <c r="AP22" i="41"/>
  <c r="AP23" i="41"/>
  <c r="AP24" i="41"/>
  <c r="AP25" i="41"/>
  <c r="AP26" i="41"/>
  <c r="AP27" i="41"/>
  <c r="AP28" i="41"/>
  <c r="AP29" i="41"/>
  <c r="AP30" i="41"/>
  <c r="AP31" i="41"/>
  <c r="AP32" i="41"/>
  <c r="AP33" i="41"/>
  <c r="AP34" i="41"/>
  <c r="AP35" i="41"/>
  <c r="AP36" i="41"/>
  <c r="AP37" i="41"/>
  <c r="AP7" i="41"/>
  <c r="AO8" i="41"/>
  <c r="AO9" i="41"/>
  <c r="AO10" i="41"/>
  <c r="AO11" i="41"/>
  <c r="AO12" i="41"/>
  <c r="AO13" i="41"/>
  <c r="AO14" i="41"/>
  <c r="AO15" i="41"/>
  <c r="AO16" i="41"/>
  <c r="AO17" i="41"/>
  <c r="AO18" i="41"/>
  <c r="AO19" i="41"/>
  <c r="AO20" i="41"/>
  <c r="AO21" i="41"/>
  <c r="AO22" i="41"/>
  <c r="AO23" i="41"/>
  <c r="AO24" i="41"/>
  <c r="AO25" i="41"/>
  <c r="AO26" i="41"/>
  <c r="AO27" i="41"/>
  <c r="AO28" i="41"/>
  <c r="AO29" i="41"/>
  <c r="AO30" i="41"/>
  <c r="AO31" i="41"/>
  <c r="AO32" i="41"/>
  <c r="AO33" i="41"/>
  <c r="AO34" i="41"/>
  <c r="AO35" i="41"/>
  <c r="AO36" i="41"/>
  <c r="AO37" i="41"/>
  <c r="AO7" i="41"/>
  <c r="AN8" i="41"/>
  <c r="AN9" i="41"/>
  <c r="AN10" i="41"/>
  <c r="AN11" i="41"/>
  <c r="AN12" i="41"/>
  <c r="AN13" i="41"/>
  <c r="AN14" i="41"/>
  <c r="AN15" i="41"/>
  <c r="AN16" i="41"/>
  <c r="AN17" i="41"/>
  <c r="AN18" i="41"/>
  <c r="AN19" i="41"/>
  <c r="AN20" i="41"/>
  <c r="AN21" i="41"/>
  <c r="AN22" i="41"/>
  <c r="AN23" i="41"/>
  <c r="AN24" i="41"/>
  <c r="AN25" i="41"/>
  <c r="AN26" i="41"/>
  <c r="AN27" i="41"/>
  <c r="AN28" i="41"/>
  <c r="AN29" i="41"/>
  <c r="AN30" i="41"/>
  <c r="AN31" i="41"/>
  <c r="AN32" i="41"/>
  <c r="AN33" i="41"/>
  <c r="AN34" i="41"/>
  <c r="AN35" i="41"/>
  <c r="AN36" i="41"/>
  <c r="AN37" i="41"/>
  <c r="AN7" i="41"/>
  <c r="AM8" i="41"/>
  <c r="AM9" i="41"/>
  <c r="AM10" i="41"/>
  <c r="AM11" i="41"/>
  <c r="AM12" i="41"/>
  <c r="AM13" i="41"/>
  <c r="AM14" i="41"/>
  <c r="AM15" i="41"/>
  <c r="AM16" i="41"/>
  <c r="AM17" i="41"/>
  <c r="AM18" i="41"/>
  <c r="AM19" i="41"/>
  <c r="AM20" i="41"/>
  <c r="AM21" i="41"/>
  <c r="AM22" i="41"/>
  <c r="AM23" i="41"/>
  <c r="AM24" i="41"/>
  <c r="AM25" i="41"/>
  <c r="AM26" i="41"/>
  <c r="AM27" i="41"/>
  <c r="AM28" i="41"/>
  <c r="AM29" i="41"/>
  <c r="AM30" i="41"/>
  <c r="AM31" i="41"/>
  <c r="AM32" i="41"/>
  <c r="AM33" i="41"/>
  <c r="AM34" i="41"/>
  <c r="AM35" i="41"/>
  <c r="AM36" i="41"/>
  <c r="AM37" i="41"/>
  <c r="AM7" i="41"/>
  <c r="AL8" i="41"/>
  <c r="AL9" i="41"/>
  <c r="AL10" i="41"/>
  <c r="AL11" i="41"/>
  <c r="AL12" i="41"/>
  <c r="AL13" i="41"/>
  <c r="AL14" i="41"/>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L7" i="41"/>
  <c r="AK8" i="41"/>
  <c r="AK9" i="41"/>
  <c r="AK10" i="41"/>
  <c r="AK11" i="41"/>
  <c r="AK12"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37" i="41"/>
  <c r="AK7" i="41"/>
  <c r="AJ8" i="41"/>
  <c r="AJ9" i="41"/>
  <c r="AJ10" i="41"/>
  <c r="AJ11" i="41"/>
  <c r="AJ12" i="41"/>
  <c r="AJ13" i="41"/>
  <c r="AJ14" i="41"/>
  <c r="AJ15" i="41"/>
  <c r="AJ16" i="41"/>
  <c r="AJ17" i="41"/>
  <c r="AJ18" i="41"/>
  <c r="AJ19" i="41"/>
  <c r="AJ20" i="41"/>
  <c r="AJ21" i="41"/>
  <c r="AJ22" i="41"/>
  <c r="AJ23" i="41"/>
  <c r="AJ24" i="41"/>
  <c r="AJ25" i="41"/>
  <c r="AJ26" i="41"/>
  <c r="AJ27" i="41"/>
  <c r="AJ28" i="41"/>
  <c r="AJ29" i="41"/>
  <c r="AJ30" i="41"/>
  <c r="AJ31" i="41"/>
  <c r="AJ32" i="41"/>
  <c r="AJ33" i="41"/>
  <c r="AJ34" i="41"/>
  <c r="AJ35" i="41"/>
  <c r="AJ36" i="41"/>
  <c r="AJ37" i="41"/>
  <c r="AJ7" i="41"/>
  <c r="AI8" i="41"/>
  <c r="AI9" i="41"/>
  <c r="AI10" i="41"/>
  <c r="AI11" i="41"/>
  <c r="AI12" i="41"/>
  <c r="AI13" i="41"/>
  <c r="AI14" i="41"/>
  <c r="AI15" i="41"/>
  <c r="AI16" i="41"/>
  <c r="AI17" i="41"/>
  <c r="AI18" i="41"/>
  <c r="AI19" i="41"/>
  <c r="AI20" i="41"/>
  <c r="AI21" i="41"/>
  <c r="AI22" i="41"/>
  <c r="AI23" i="41"/>
  <c r="AI24" i="41"/>
  <c r="AI25" i="41"/>
  <c r="AI26" i="41"/>
  <c r="AI27" i="41"/>
  <c r="AI28" i="41"/>
  <c r="AI29" i="41"/>
  <c r="AI30" i="41"/>
  <c r="AI31" i="41"/>
  <c r="AI32" i="41"/>
  <c r="AI33" i="41"/>
  <c r="AI34" i="41"/>
  <c r="AI35" i="41"/>
  <c r="AI36" i="41"/>
  <c r="AI37" i="41"/>
  <c r="AI7" i="41"/>
  <c r="AH8" i="41"/>
  <c r="AH9" i="41"/>
  <c r="AH10" i="41"/>
  <c r="AH11" i="41"/>
  <c r="AH12" i="41"/>
  <c r="AH13" i="41"/>
  <c r="AH14" i="41"/>
  <c r="AH15" i="41"/>
  <c r="AH16" i="41"/>
  <c r="AH17" i="41"/>
  <c r="AH18" i="41"/>
  <c r="AH19" i="41"/>
  <c r="AH20" i="41"/>
  <c r="AH21" i="41"/>
  <c r="AH22" i="41"/>
  <c r="AH23" i="41"/>
  <c r="AH24" i="41"/>
  <c r="AH25" i="41"/>
  <c r="AH26" i="41"/>
  <c r="AH27" i="41"/>
  <c r="AH28" i="41"/>
  <c r="AH29" i="41"/>
  <c r="AH30" i="41"/>
  <c r="AH31" i="41"/>
  <c r="AH32" i="41"/>
  <c r="AH33" i="41"/>
  <c r="AH34" i="41"/>
  <c r="AH35" i="41"/>
  <c r="AH36" i="41"/>
  <c r="AH37" i="41"/>
  <c r="AH7" i="41"/>
  <c r="AG8" i="41"/>
  <c r="AG9" i="41"/>
  <c r="AG10" i="41"/>
  <c r="AG11" i="41"/>
  <c r="AG12" i="41"/>
  <c r="AG13" i="41"/>
  <c r="AG14" i="41"/>
  <c r="AG15" i="41"/>
  <c r="AG16" i="41"/>
  <c r="AG17" i="41"/>
  <c r="AG18" i="41"/>
  <c r="AG19" i="41"/>
  <c r="AG20" i="41"/>
  <c r="AG21" i="41"/>
  <c r="AG22" i="41"/>
  <c r="AG23" i="41"/>
  <c r="AG24" i="41"/>
  <c r="AG25" i="41"/>
  <c r="AG26" i="41"/>
  <c r="AG27" i="41"/>
  <c r="AG28" i="41"/>
  <c r="AG29" i="41"/>
  <c r="AG30" i="41"/>
  <c r="AG31" i="41"/>
  <c r="AG32" i="41"/>
  <c r="AG33" i="41"/>
  <c r="AG34" i="41"/>
  <c r="AG35" i="41"/>
  <c r="AG36" i="41"/>
  <c r="AG37" i="41"/>
  <c r="AG7" i="41"/>
  <c r="AF8" i="41"/>
  <c r="AF9" i="41"/>
  <c r="AF10" i="41"/>
  <c r="AF11" i="41"/>
  <c r="AF12" i="41"/>
  <c r="AF13" i="41"/>
  <c r="AF14" i="41"/>
  <c r="AF15" i="41"/>
  <c r="AF16" i="41"/>
  <c r="AF17" i="41"/>
  <c r="AF18" i="41"/>
  <c r="AF19" i="41"/>
  <c r="AF20" i="41"/>
  <c r="AF21" i="41"/>
  <c r="AF22" i="41"/>
  <c r="AF23" i="41"/>
  <c r="AF24" i="41"/>
  <c r="AF25" i="41"/>
  <c r="AF26" i="41"/>
  <c r="AF27" i="41"/>
  <c r="AF28" i="41"/>
  <c r="AF29" i="41"/>
  <c r="AF30" i="41"/>
  <c r="AF31" i="41"/>
  <c r="AF32" i="41"/>
  <c r="AF33" i="41"/>
  <c r="AF34" i="41"/>
  <c r="AF35" i="41"/>
  <c r="AF36" i="41"/>
  <c r="AF37" i="41"/>
  <c r="AF7" i="41"/>
  <c r="AE8" i="41"/>
  <c r="AE9" i="41"/>
  <c r="AE10" i="41"/>
  <c r="AE11" i="41"/>
  <c r="AE12" i="41"/>
  <c r="AE13" i="41"/>
  <c r="AE14" i="41"/>
  <c r="AE15" i="41"/>
  <c r="AE16" i="41"/>
  <c r="AE17" i="41"/>
  <c r="AE18" i="41"/>
  <c r="AE19" i="41"/>
  <c r="AE20" i="41"/>
  <c r="AE21" i="41"/>
  <c r="AE22" i="41"/>
  <c r="AE23" i="41"/>
  <c r="AE24" i="41"/>
  <c r="AE25" i="41"/>
  <c r="AE26" i="41"/>
  <c r="AE27" i="41"/>
  <c r="AE28" i="41"/>
  <c r="AE29" i="41"/>
  <c r="AE30" i="41"/>
  <c r="AE31" i="41"/>
  <c r="AE32" i="41"/>
  <c r="AE33" i="41"/>
  <c r="AE34" i="41"/>
  <c r="AE35" i="41"/>
  <c r="AE36" i="41"/>
  <c r="AE37" i="41"/>
  <c r="AE7"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6" i="41"/>
  <c r="AB37" i="41"/>
  <c r="AA8" i="41"/>
  <c r="AA9" i="41"/>
  <c r="AA10" i="41"/>
  <c r="AA11" i="41"/>
  <c r="AA12" i="41"/>
  <c r="AA13" i="41"/>
  <c r="AA14" i="41"/>
  <c r="AA15" i="41"/>
  <c r="AA16" i="41"/>
  <c r="AA17" i="41"/>
  <c r="AA18" i="41"/>
  <c r="AA19" i="41"/>
  <c r="AA20" i="41"/>
  <c r="AA21" i="41"/>
  <c r="AA22" i="41"/>
  <c r="AA23" i="41"/>
  <c r="AA24" i="41"/>
  <c r="AA25" i="41"/>
  <c r="AA26" i="41"/>
  <c r="AA27" i="41"/>
  <c r="AA28" i="41"/>
  <c r="AA29" i="41"/>
  <c r="AA30" i="41"/>
  <c r="AA31" i="41"/>
  <c r="AA32" i="41"/>
  <c r="AA33" i="41"/>
  <c r="AA34" i="41"/>
  <c r="AA35" i="41"/>
  <c r="AA36" i="41"/>
  <c r="AA37" i="41"/>
  <c r="Z8" i="41"/>
  <c r="Z9" i="41"/>
  <c r="Z10"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6" i="41"/>
  <c r="Z37" i="41"/>
  <c r="Y8" i="41"/>
  <c r="Y9" i="41"/>
  <c r="Y10" i="41"/>
  <c r="Y11" i="41"/>
  <c r="Y12" i="41"/>
  <c r="Y13" i="41"/>
  <c r="Y14" i="41"/>
  <c r="Y15" i="41"/>
  <c r="Y16" i="41"/>
  <c r="Y17" i="41"/>
  <c r="Y18" i="41"/>
  <c r="Y19" i="41"/>
  <c r="Y20" i="41"/>
  <c r="Y21" i="41"/>
  <c r="Y22" i="41"/>
  <c r="Y23" i="41"/>
  <c r="Y24" i="41"/>
  <c r="Y25" i="41"/>
  <c r="Y26" i="41"/>
  <c r="Y27" i="41"/>
  <c r="Y28" i="41"/>
  <c r="Y29" i="41"/>
  <c r="Y30" i="41"/>
  <c r="Y31" i="41"/>
  <c r="Y32" i="41"/>
  <c r="Y33" i="41"/>
  <c r="Y34" i="41"/>
  <c r="Y35" i="41"/>
  <c r="Y36" i="41"/>
  <c r="Y3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6" i="41"/>
  <c r="X37" i="41"/>
  <c r="W8" i="41"/>
  <c r="W9" i="41"/>
  <c r="W10" i="41"/>
  <c r="W11" i="41"/>
  <c r="W12" i="41"/>
  <c r="W13" i="41"/>
  <c r="W14" i="41"/>
  <c r="W15" i="41"/>
  <c r="W16" i="41"/>
  <c r="W17" i="41"/>
  <c r="W18" i="41"/>
  <c r="W19" i="41"/>
  <c r="W20" i="41"/>
  <c r="W21" i="41"/>
  <c r="W22" i="41"/>
  <c r="W23" i="41"/>
  <c r="W24" i="41"/>
  <c r="W25" i="41"/>
  <c r="W26" i="41"/>
  <c r="W27" i="41"/>
  <c r="W28" i="41"/>
  <c r="W29" i="41"/>
  <c r="W30" i="41"/>
  <c r="W31" i="41"/>
  <c r="W32" i="41"/>
  <c r="W33" i="41"/>
  <c r="W34" i="41"/>
  <c r="W35" i="41"/>
  <c r="W36" i="41"/>
  <c r="W37" i="41"/>
  <c r="W7" i="41"/>
  <c r="S8" i="41"/>
  <c r="S9" i="41"/>
  <c r="S10" i="41"/>
  <c r="S11" i="41"/>
  <c r="S12" i="41"/>
  <c r="S13" i="41"/>
  <c r="S14" i="41"/>
  <c r="S15" i="41"/>
  <c r="S16" i="41"/>
  <c r="S17" i="41"/>
  <c r="S18" i="41"/>
  <c r="S19" i="41"/>
  <c r="S20" i="41"/>
  <c r="S21" i="41"/>
  <c r="S22" i="41"/>
  <c r="S23" i="41"/>
  <c r="S24" i="41"/>
  <c r="S25" i="41"/>
  <c r="S26" i="41"/>
  <c r="S27" i="41"/>
  <c r="S28" i="41"/>
  <c r="S29" i="41"/>
  <c r="S30" i="41"/>
  <c r="S31" i="41"/>
  <c r="S32" i="41"/>
  <c r="S33" i="41"/>
  <c r="S34" i="41"/>
  <c r="S35" i="41"/>
  <c r="S36" i="41"/>
  <c r="S37" i="41"/>
  <c r="N7" i="54"/>
  <c r="N8" i="54" s="1"/>
  <c r="N9" i="54" s="1"/>
  <c r="N10" i="54" s="1"/>
  <c r="N11" i="54" s="1"/>
  <c r="N12" i="54" s="1"/>
  <c r="N13" i="54" s="1"/>
  <c r="N14" i="54" s="1"/>
  <c r="N15" i="54" s="1"/>
  <c r="N16" i="54" s="1"/>
  <c r="N17" i="54" s="1"/>
  <c r="N18" i="54" s="1"/>
  <c r="N19" i="54" s="1"/>
  <c r="N20" i="54" s="1"/>
  <c r="N21" i="54" s="1"/>
  <c r="N22" i="54" s="1"/>
  <c r="N23" i="54" s="1"/>
  <c r="N24" i="54" s="1"/>
  <c r="N25" i="54" s="1"/>
  <c r="N26" i="54" s="1"/>
  <c r="N27" i="54" s="1"/>
  <c r="N28" i="54" s="1"/>
  <c r="N29" i="54" s="1"/>
  <c r="N30" i="54" s="1"/>
  <c r="N31" i="54" s="1"/>
  <c r="N32" i="54" s="1"/>
  <c r="N33" i="54" s="1"/>
  <c r="N34" i="54" s="1"/>
  <c r="N35" i="54" s="1"/>
  <c r="N36" i="54" s="1"/>
  <c r="N37" i="54" s="1"/>
  <c r="N38" i="54" s="1"/>
  <c r="N39" i="54" s="1"/>
  <c r="N40" i="54" s="1"/>
  <c r="N41" i="54" s="1"/>
  <c r="N42" i="54" s="1"/>
  <c r="N43" i="54" s="1"/>
  <c r="N44" i="54" s="1"/>
  <c r="N45" i="54" s="1"/>
  <c r="N46" i="54" s="1"/>
  <c r="N47" i="54" s="1"/>
  <c r="N48" i="54" s="1"/>
  <c r="N49" i="54" s="1"/>
  <c r="N50" i="54" s="1"/>
  <c r="N51" i="54" s="1"/>
  <c r="N52" i="54" s="1"/>
  <c r="N53" i="54" s="1"/>
  <c r="N54" i="54" s="1"/>
  <c r="N55" i="54" s="1"/>
  <c r="N56" i="54" s="1"/>
  <c r="N57" i="54" s="1"/>
  <c r="N58" i="54" s="1"/>
  <c r="N59" i="54" s="1"/>
  <c r="N60" i="54" s="1"/>
  <c r="N61" i="54" s="1"/>
  <c r="N62" i="54" s="1"/>
  <c r="N63" i="54" s="1"/>
  <c r="N64" i="54" s="1"/>
  <c r="N65" i="54" s="1"/>
  <c r="N66" i="54" s="1"/>
  <c r="N67" i="54" s="1"/>
  <c r="N68" i="54" s="1"/>
  <c r="N69" i="54" s="1"/>
  <c r="N70" i="54" s="1"/>
  <c r="N71" i="54" s="1"/>
  <c r="N72" i="54" s="1"/>
  <c r="N73" i="54" s="1"/>
  <c r="N74" i="54" s="1"/>
  <c r="N75" i="54" s="1"/>
  <c r="N76" i="54" s="1"/>
  <c r="N77" i="54" s="1"/>
  <c r="N78" i="54" s="1"/>
  <c r="N79" i="54" s="1"/>
  <c r="N80" i="54" s="1"/>
  <c r="N81" i="54" s="1"/>
  <c r="N82" i="54" s="1"/>
  <c r="N83" i="54" s="1"/>
  <c r="N84" i="54" s="1"/>
  <c r="N85" i="54" s="1"/>
  <c r="N86" i="54" s="1"/>
  <c r="N87" i="54" s="1"/>
  <c r="N88" i="54" s="1"/>
  <c r="N89" i="54" s="1"/>
  <c r="N90" i="54" s="1"/>
  <c r="N91" i="54" s="1"/>
  <c r="N92" i="54" s="1"/>
  <c r="N93" i="54" s="1"/>
  <c r="N94" i="54" s="1"/>
  <c r="N95" i="54" s="1"/>
  <c r="N96" i="54" s="1"/>
  <c r="N97" i="54" s="1"/>
  <c r="N98" i="54" s="1"/>
  <c r="N99" i="54" s="1"/>
  <c r="N100" i="54" s="1"/>
  <c r="N101" i="54" s="1"/>
  <c r="N102" i="54" s="1"/>
  <c r="N103" i="54" s="1"/>
  <c r="N104" i="54" s="1"/>
  <c r="N105" i="54" s="1"/>
  <c r="N106" i="54" s="1"/>
  <c r="N107" i="54" s="1"/>
  <c r="N108" i="54" s="1"/>
  <c r="N109" i="54" s="1"/>
  <c r="N110" i="54" s="1"/>
  <c r="N111" i="54" s="1"/>
  <c r="N112" i="54" s="1"/>
  <c r="N113" i="54" s="1"/>
  <c r="N114" i="54" s="1"/>
  <c r="N115" i="54" s="1"/>
  <c r="N116" i="54" s="1"/>
  <c r="N117" i="54" s="1"/>
  <c r="N118" i="54" s="1"/>
  <c r="N119" i="54" s="1"/>
  <c r="N120" i="54" s="1"/>
  <c r="N121" i="54" s="1"/>
  <c r="N122" i="54" s="1"/>
  <c r="N123" i="54" s="1"/>
  <c r="N124" i="54" s="1"/>
  <c r="N125" i="54" s="1"/>
  <c r="N126" i="54" s="1"/>
  <c r="N127" i="54" s="1"/>
  <c r="N128" i="54" s="1"/>
  <c r="N129" i="54" s="1"/>
  <c r="N130" i="54" s="1"/>
  <c r="N131" i="54" s="1"/>
  <c r="N132" i="54" s="1"/>
  <c r="N133" i="54" s="1"/>
  <c r="N134" i="54" s="1"/>
  <c r="N135" i="54" s="1"/>
  <c r="N136" i="54" s="1"/>
  <c r="N137" i="54" s="1"/>
  <c r="N138" i="54" s="1"/>
  <c r="N139" i="54" s="1"/>
  <c r="N140" i="54" s="1"/>
  <c r="N141" i="54" s="1"/>
  <c r="N142" i="54" s="1"/>
  <c r="N143" i="54" s="1"/>
  <c r="N144" i="54" s="1"/>
  <c r="N145" i="54" s="1"/>
  <c r="N146" i="54" s="1"/>
  <c r="N147" i="54" s="1"/>
  <c r="N148" i="54" s="1"/>
  <c r="N149" i="54" s="1"/>
  <c r="N150" i="54" s="1"/>
  <c r="N151" i="54" s="1"/>
  <c r="N152" i="54" s="1"/>
  <c r="N153" i="54" s="1"/>
  <c r="N154" i="54" s="1"/>
  <c r="N155" i="54" s="1"/>
  <c r="N156" i="54" s="1"/>
  <c r="N157" i="54" s="1"/>
  <c r="N158" i="54" s="1"/>
  <c r="N159" i="54" s="1"/>
  <c r="N160" i="54" s="1"/>
  <c r="N161" i="54" s="1"/>
  <c r="N162" i="54" s="1"/>
  <c r="N163" i="54" s="1"/>
  <c r="N164" i="54" s="1"/>
  <c r="N165" i="54" s="1"/>
  <c r="N166" i="54" s="1"/>
  <c r="N167" i="54" s="1"/>
  <c r="N168" i="54" s="1"/>
  <c r="N169" i="54" s="1"/>
  <c r="N170" i="54" s="1"/>
  <c r="N171" i="54" s="1"/>
  <c r="N172" i="54" s="1"/>
  <c r="N173" i="54" s="1"/>
  <c r="N174" i="54" s="1"/>
  <c r="N175" i="54" s="1"/>
  <c r="N176" i="54" s="1"/>
  <c r="N177" i="54" s="1"/>
  <c r="N178" i="54" s="1"/>
  <c r="N179" i="54" s="1"/>
  <c r="N180" i="54" s="1"/>
  <c r="N181" i="54" s="1"/>
  <c r="N182" i="54" s="1"/>
  <c r="N183" i="54" s="1"/>
  <c r="N184" i="54" s="1"/>
  <c r="N185" i="54" s="1"/>
  <c r="N186" i="54" s="1"/>
  <c r="N187" i="54" s="1"/>
  <c r="N188" i="54" s="1"/>
  <c r="N189" i="54" s="1"/>
  <c r="N190" i="54" s="1"/>
  <c r="N191" i="54" s="1"/>
  <c r="N192" i="54" s="1"/>
  <c r="N193" i="54" s="1"/>
  <c r="N194" i="54" s="1"/>
  <c r="N195" i="54" s="1"/>
  <c r="N196" i="54" s="1"/>
  <c r="N197" i="54" s="1"/>
  <c r="N198" i="54" s="1"/>
  <c r="N199" i="54" s="1"/>
  <c r="N200" i="54" s="1"/>
  <c r="N201" i="54" s="1"/>
  <c r="N202" i="54" s="1"/>
  <c r="N203" i="54" s="1"/>
  <c r="N204" i="54" s="1"/>
  <c r="N205" i="54" s="1"/>
  <c r="N206" i="54" s="1"/>
  <c r="N207" i="54" s="1"/>
  <c r="N208" i="54" s="1"/>
  <c r="N209" i="54" s="1"/>
  <c r="N210" i="54" s="1"/>
  <c r="N211" i="54" s="1"/>
  <c r="N212" i="54" s="1"/>
  <c r="N213" i="54" s="1"/>
  <c r="N214" i="54" s="1"/>
  <c r="N215" i="54" s="1"/>
  <c r="N216" i="54" s="1"/>
  <c r="N217" i="54" s="1"/>
  <c r="N218" i="54" s="1"/>
  <c r="N219" i="54" s="1"/>
  <c r="N220" i="54" s="1"/>
  <c r="N221" i="54" s="1"/>
  <c r="N222" i="54" s="1"/>
  <c r="N223" i="54" s="1"/>
  <c r="N224" i="54" s="1"/>
  <c r="N225" i="54" s="1"/>
  <c r="N226" i="54" s="1"/>
  <c r="N227" i="54" s="1"/>
  <c r="N228" i="54" s="1"/>
  <c r="N229" i="54" s="1"/>
  <c r="N230" i="54" s="1"/>
  <c r="N231" i="54" s="1"/>
  <c r="N232" i="54" s="1"/>
  <c r="N233" i="54" s="1"/>
  <c r="N234" i="54" s="1"/>
  <c r="N235" i="54" s="1"/>
  <c r="N236" i="54" s="1"/>
  <c r="N237" i="54" s="1"/>
  <c r="N238" i="54" s="1"/>
  <c r="N239" i="54" s="1"/>
  <c r="N240" i="54" s="1"/>
  <c r="N241" i="54" s="1"/>
  <c r="N242" i="54" s="1"/>
  <c r="N243" i="54" s="1"/>
  <c r="N244" i="54" s="1"/>
  <c r="N245" i="54" s="1"/>
  <c r="N246" i="54" s="1"/>
  <c r="N247" i="54" s="1"/>
  <c r="N248" i="54" s="1"/>
  <c r="N249" i="54" s="1"/>
  <c r="N250" i="54" s="1"/>
  <c r="N251" i="54" s="1"/>
  <c r="N252" i="54" s="1"/>
  <c r="N253" i="54" s="1"/>
  <c r="N254" i="54" s="1"/>
  <c r="N255" i="54" s="1"/>
  <c r="N256" i="54" s="1"/>
  <c r="N257" i="54" s="1"/>
  <c r="N258" i="54" s="1"/>
  <c r="N259" i="54" s="1"/>
  <c r="N260" i="54" s="1"/>
  <c r="N261" i="54" s="1"/>
  <c r="N262" i="54" s="1"/>
  <c r="N263" i="54" s="1"/>
  <c r="N264" i="54" s="1"/>
  <c r="N265" i="54" s="1"/>
  <c r="N266" i="54" s="1"/>
  <c r="N267" i="54" s="1"/>
  <c r="N268" i="54" s="1"/>
  <c r="N269" i="54" s="1"/>
  <c r="N270" i="54" s="1"/>
  <c r="N271" i="54" s="1"/>
  <c r="N272" i="54" s="1"/>
  <c r="N273" i="54" s="1"/>
  <c r="N274" i="54" s="1"/>
  <c r="N275" i="54" s="1"/>
  <c r="N276" i="54" s="1"/>
  <c r="N277" i="54" s="1"/>
  <c r="N278" i="54" s="1"/>
  <c r="N279" i="54" s="1"/>
  <c r="N280" i="54" s="1"/>
  <c r="N281" i="54" s="1"/>
  <c r="N282" i="54" s="1"/>
  <c r="N283" i="54" s="1"/>
  <c r="N284" i="54" s="1"/>
  <c r="N285" i="54" s="1"/>
  <c r="N286" i="54" s="1"/>
  <c r="N287" i="54" s="1"/>
  <c r="N288" i="54" s="1"/>
  <c r="N289" i="54" s="1"/>
  <c r="N290" i="54" s="1"/>
  <c r="N291" i="54" s="1"/>
  <c r="N292" i="54" s="1"/>
  <c r="N293" i="54" s="1"/>
  <c r="N294" i="54" s="1"/>
  <c r="N295" i="54" s="1"/>
  <c r="N296" i="54" s="1"/>
  <c r="N297" i="54" s="1"/>
  <c r="N298" i="54" s="1"/>
  <c r="N299" i="54" s="1"/>
  <c r="N300" i="54" s="1"/>
  <c r="N301" i="54" s="1"/>
  <c r="N302" i="54" s="1"/>
  <c r="N303" i="54" s="1"/>
  <c r="N304" i="54" s="1"/>
  <c r="N305" i="54" s="1"/>
  <c r="N306" i="54" s="1"/>
  <c r="N307" i="54" s="1"/>
  <c r="N308" i="54" s="1"/>
  <c r="N309" i="54" s="1"/>
  <c r="N310" i="54" s="1"/>
  <c r="N311" i="54" s="1"/>
  <c r="N312" i="54" s="1"/>
  <c r="N313" i="54" s="1"/>
  <c r="N314" i="54" s="1"/>
  <c r="N315" i="54" s="1"/>
  <c r="N316" i="54" s="1"/>
  <c r="N317" i="54" s="1"/>
  <c r="N318" i="54" s="1"/>
  <c r="N319" i="54" s="1"/>
  <c r="N320" i="54" s="1"/>
  <c r="N321" i="54" s="1"/>
  <c r="N322" i="54" s="1"/>
  <c r="N323" i="54" s="1"/>
  <c r="N324" i="54" s="1"/>
  <c r="N325" i="54" s="1"/>
  <c r="N326" i="54" s="1"/>
  <c r="N327" i="54" s="1"/>
  <c r="N328" i="54" s="1"/>
  <c r="N329" i="54" s="1"/>
  <c r="N330" i="54" s="1"/>
  <c r="N331" i="54" s="1"/>
  <c r="N332" i="54" s="1"/>
  <c r="N333" i="54" s="1"/>
  <c r="N334" i="54" s="1"/>
  <c r="N335" i="54" s="1"/>
  <c r="N336" i="54" s="1"/>
  <c r="N337" i="54" s="1"/>
  <c r="N338" i="54" s="1"/>
  <c r="N339" i="54" s="1"/>
  <c r="N340" i="54" s="1"/>
  <c r="N341" i="54" s="1"/>
  <c r="N342" i="54" s="1"/>
  <c r="N343" i="54" s="1"/>
  <c r="N344" i="54" s="1"/>
  <c r="N345" i="54" s="1"/>
  <c r="N346" i="54" s="1"/>
  <c r="N347" i="54" s="1"/>
  <c r="N348" i="54" s="1"/>
  <c r="N349" i="54" s="1"/>
  <c r="N350" i="54" s="1"/>
  <c r="N351" i="54" s="1"/>
  <c r="N352" i="54" s="1"/>
  <c r="N353" i="54" s="1"/>
  <c r="N354" i="54" s="1"/>
  <c r="N355" i="54" s="1"/>
  <c r="N356" i="54" s="1"/>
  <c r="N357" i="54" s="1"/>
  <c r="N358" i="54" s="1"/>
  <c r="N359" i="54" s="1"/>
  <c r="N360" i="54" s="1"/>
  <c r="N361" i="54" s="1"/>
  <c r="N362" i="54" s="1"/>
  <c r="N363" i="54" s="1"/>
  <c r="N364" i="54" s="1"/>
  <c r="N365" i="54" s="1"/>
  <c r="N366" i="54" s="1"/>
  <c r="N367" i="54" s="1"/>
  <c r="N368" i="54" s="1"/>
  <c r="N369" i="54" s="1"/>
  <c r="N370" i="54" s="1"/>
  <c r="N371" i="54" s="1"/>
  <c r="N372" i="54" s="1"/>
  <c r="N373" i="54" s="1"/>
  <c r="N374" i="54" s="1"/>
  <c r="N375" i="54" s="1"/>
  <c r="N376" i="54" s="1"/>
  <c r="N377" i="54" s="1"/>
  <c r="N378" i="54" s="1"/>
  <c r="N379" i="54" s="1"/>
  <c r="N380" i="54" s="1"/>
  <c r="N381" i="54" s="1"/>
  <c r="N382" i="54" s="1"/>
  <c r="N383" i="54" s="1"/>
  <c r="N384" i="54" s="1"/>
  <c r="N385" i="54" s="1"/>
  <c r="N386" i="54" s="1"/>
  <c r="N387" i="54" s="1"/>
  <c r="N388" i="54" s="1"/>
  <c r="N389" i="54" s="1"/>
  <c r="N390" i="54" s="1"/>
  <c r="N391" i="54" s="1"/>
  <c r="N392" i="54" s="1"/>
  <c r="N393" i="54" s="1"/>
  <c r="N394" i="54" s="1"/>
  <c r="N395" i="54" s="1"/>
  <c r="N396" i="54" s="1"/>
  <c r="N397" i="54" s="1"/>
  <c r="N398" i="54" s="1"/>
  <c r="N399" i="54" s="1"/>
  <c r="N400" i="54" s="1"/>
  <c r="N401" i="54" s="1"/>
  <c r="N402" i="54" s="1"/>
  <c r="N403" i="54" s="1"/>
  <c r="N404" i="54" s="1"/>
  <c r="N405" i="54" s="1"/>
  <c r="N406" i="54" s="1"/>
  <c r="N407" i="54" s="1"/>
  <c r="N408" i="54" s="1"/>
  <c r="N409" i="54" s="1"/>
  <c r="N410" i="54" s="1"/>
  <c r="N411" i="54" s="1"/>
  <c r="N412" i="54" s="1"/>
  <c r="N413" i="54" s="1"/>
  <c r="N414" i="54" s="1"/>
  <c r="N415" i="54" s="1"/>
  <c r="N416" i="54" s="1"/>
  <c r="N417" i="54" s="1"/>
  <c r="N418" i="54" s="1"/>
  <c r="N419" i="54" s="1"/>
  <c r="N420" i="54" s="1"/>
  <c r="N421" i="54" s="1"/>
  <c r="N422" i="54" s="1"/>
  <c r="N423" i="54" s="1"/>
  <c r="N424" i="54" s="1"/>
  <c r="N425" i="54" s="1"/>
  <c r="N426" i="54" s="1"/>
  <c r="N427" i="54" s="1"/>
  <c r="N428" i="54" s="1"/>
  <c r="N429" i="54" s="1"/>
  <c r="N430" i="54" s="1"/>
  <c r="N431" i="54" s="1"/>
  <c r="N432" i="54" s="1"/>
  <c r="N433" i="54" s="1"/>
  <c r="N434" i="54" s="1"/>
  <c r="N435" i="54" s="1"/>
  <c r="N436" i="54" s="1"/>
  <c r="N437" i="54" s="1"/>
  <c r="N438" i="54" s="1"/>
  <c r="N439" i="54" s="1"/>
  <c r="N440" i="54" s="1"/>
  <c r="N441" i="54" s="1"/>
  <c r="N442" i="54" s="1"/>
  <c r="N443" i="54" s="1"/>
  <c r="N444" i="54" s="1"/>
  <c r="N445" i="54" s="1"/>
  <c r="N446" i="54" s="1"/>
  <c r="N447" i="54" s="1"/>
  <c r="N448" i="54" s="1"/>
  <c r="N449" i="54" s="1"/>
  <c r="N450" i="54" s="1"/>
  <c r="N451" i="54" s="1"/>
  <c r="N452" i="54" s="1"/>
  <c r="N453" i="54" s="1"/>
  <c r="N454" i="54" s="1"/>
  <c r="N455" i="54" s="1"/>
  <c r="N456" i="54" s="1"/>
  <c r="N457" i="54" s="1"/>
  <c r="N458" i="54" s="1"/>
  <c r="N459" i="54" s="1"/>
  <c r="N460" i="54" s="1"/>
  <c r="N461" i="54" s="1"/>
  <c r="N462" i="54" s="1"/>
  <c r="N463" i="54" s="1"/>
  <c r="N464" i="54" s="1"/>
  <c r="N465" i="54" s="1"/>
  <c r="N466" i="54" s="1"/>
  <c r="N467" i="54" s="1"/>
  <c r="N468" i="54" s="1"/>
  <c r="N469" i="54" s="1"/>
  <c r="N470" i="54" s="1"/>
  <c r="N471" i="54" s="1"/>
  <c r="N472" i="54" s="1"/>
  <c r="N473" i="54" s="1"/>
  <c r="N474" i="54" s="1"/>
  <c r="N475" i="54" s="1"/>
  <c r="N476" i="54" s="1"/>
  <c r="N477" i="54" s="1"/>
  <c r="N478" i="54" s="1"/>
  <c r="N479" i="54" s="1"/>
  <c r="N480" i="54" s="1"/>
  <c r="N481" i="54" s="1"/>
  <c r="N482" i="54" s="1"/>
  <c r="N483" i="54" s="1"/>
  <c r="N484" i="54" s="1"/>
  <c r="N485" i="54" s="1"/>
  <c r="N486" i="54" s="1"/>
  <c r="N487" i="54" s="1"/>
  <c r="N488" i="54" s="1"/>
  <c r="N489" i="54" s="1"/>
  <c r="N490" i="54" s="1"/>
  <c r="N491" i="54" s="1"/>
  <c r="N492" i="54" s="1"/>
  <c r="N493" i="54" s="1"/>
  <c r="N494" i="54" s="1"/>
  <c r="N495" i="54" s="1"/>
  <c r="N496" i="54" s="1"/>
  <c r="N497" i="54" s="1"/>
  <c r="N498" i="54" s="1"/>
  <c r="N499" i="54" s="1"/>
  <c r="N500" i="54" s="1"/>
  <c r="N501" i="54" s="1"/>
  <c r="N502" i="54" s="1"/>
  <c r="N503" i="54" s="1"/>
  <c r="N504" i="54" s="1"/>
  <c r="N505" i="54" s="1"/>
  <c r="N506" i="54" s="1"/>
  <c r="N507" i="54" s="1"/>
  <c r="N508" i="54" s="1"/>
  <c r="N509" i="54" s="1"/>
  <c r="N510" i="54" s="1"/>
  <c r="N511" i="54" s="1"/>
  <c r="N512" i="54" s="1"/>
  <c r="N513" i="54" s="1"/>
  <c r="N514" i="54" s="1"/>
  <c r="N515" i="54" s="1"/>
  <c r="N516" i="54" s="1"/>
  <c r="N517" i="54" s="1"/>
  <c r="N518" i="54" s="1"/>
  <c r="N519" i="54" s="1"/>
  <c r="N520" i="54" s="1"/>
  <c r="N521" i="54" s="1"/>
  <c r="N522" i="54" s="1"/>
  <c r="N523" i="54" s="1"/>
  <c r="N524" i="54" s="1"/>
  <c r="N525" i="54" s="1"/>
  <c r="N526" i="54" s="1"/>
  <c r="N527" i="54" s="1"/>
  <c r="N528" i="54" s="1"/>
  <c r="N529" i="54" s="1"/>
  <c r="N530" i="54" s="1"/>
  <c r="N531" i="54" s="1"/>
  <c r="N532" i="54" s="1"/>
  <c r="N533" i="54" s="1"/>
  <c r="N534" i="54" s="1"/>
  <c r="N535" i="54" s="1"/>
  <c r="N536" i="54" s="1"/>
  <c r="N537" i="54" s="1"/>
  <c r="N538" i="54" s="1"/>
  <c r="N539" i="54" s="1"/>
  <c r="N540" i="54" s="1"/>
  <c r="N541" i="54" s="1"/>
  <c r="N542" i="54" s="1"/>
  <c r="N543" i="54" s="1"/>
  <c r="N544" i="54" s="1"/>
  <c r="N545" i="54" s="1"/>
  <c r="N546" i="54" s="1"/>
  <c r="N547" i="54" s="1"/>
  <c r="N548" i="54" s="1"/>
  <c r="N549" i="54" s="1"/>
  <c r="N550" i="54" s="1"/>
  <c r="N551" i="54" s="1"/>
  <c r="N552" i="54" s="1"/>
  <c r="N553" i="54" s="1"/>
  <c r="N554" i="54" s="1"/>
  <c r="N555" i="54" s="1"/>
  <c r="N556" i="54" s="1"/>
  <c r="N557" i="54" s="1"/>
  <c r="N558" i="54" s="1"/>
  <c r="N559" i="54" s="1"/>
  <c r="N560" i="54" s="1"/>
  <c r="N561" i="54" s="1"/>
  <c r="N562" i="54" s="1"/>
  <c r="N563" i="54" s="1"/>
  <c r="N564" i="54" s="1"/>
  <c r="N565" i="54" s="1"/>
  <c r="N566" i="54" s="1"/>
  <c r="N567" i="54" s="1"/>
  <c r="N568" i="54" s="1"/>
  <c r="N569" i="54" s="1"/>
  <c r="N570" i="54" s="1"/>
  <c r="N571" i="54" s="1"/>
  <c r="N572" i="54" s="1"/>
  <c r="N573" i="54" s="1"/>
  <c r="N574" i="54" s="1"/>
  <c r="N575" i="54" s="1"/>
  <c r="N576" i="54" s="1"/>
  <c r="N577" i="54" s="1"/>
  <c r="N578" i="54" s="1"/>
  <c r="N579" i="54" s="1"/>
  <c r="N580" i="54" s="1"/>
  <c r="N581" i="54" s="1"/>
  <c r="N582" i="54" s="1"/>
  <c r="N583" i="54" s="1"/>
  <c r="N584" i="54" s="1"/>
  <c r="N585" i="54" s="1"/>
  <c r="N586" i="54" s="1"/>
  <c r="N587" i="54" s="1"/>
  <c r="N588" i="54" s="1"/>
  <c r="N589" i="54" s="1"/>
  <c r="N590" i="54" s="1"/>
  <c r="N591" i="54" s="1"/>
  <c r="N592" i="54" s="1"/>
  <c r="N593" i="54" s="1"/>
  <c r="N594" i="54" s="1"/>
  <c r="N595" i="54" s="1"/>
  <c r="N596" i="54" s="1"/>
  <c r="N597" i="54" s="1"/>
  <c r="N598" i="54" s="1"/>
  <c r="N599" i="54" s="1"/>
  <c r="N600" i="54" s="1"/>
  <c r="N601" i="54" s="1"/>
  <c r="N602" i="54" s="1"/>
  <c r="N603" i="54" s="1"/>
  <c r="N604" i="54" s="1"/>
  <c r="N605" i="54" s="1"/>
  <c r="Q8" i="41"/>
  <c r="Q9" i="41"/>
  <c r="Q10" i="41"/>
  <c r="Q11" i="41"/>
  <c r="Q12" i="41"/>
  <c r="Q13" i="41"/>
  <c r="Q14" i="41"/>
  <c r="Q15" i="41"/>
  <c r="Q16" i="41"/>
  <c r="Q17" i="41"/>
  <c r="Q18" i="41"/>
  <c r="Q19" i="41"/>
  <c r="Q20" i="41"/>
  <c r="Q21" i="41"/>
  <c r="Q22" i="41"/>
  <c r="Q23" i="41"/>
  <c r="Q24" i="41"/>
  <c r="Q25" i="41"/>
  <c r="Q26" i="41"/>
  <c r="Q27" i="41"/>
  <c r="Q28" i="41"/>
  <c r="Q29" i="41"/>
  <c r="Q30" i="41"/>
  <c r="Q31" i="41"/>
  <c r="Q32" i="41"/>
  <c r="Q33" i="41"/>
  <c r="Q34" i="41"/>
  <c r="Q35" i="41"/>
  <c r="Q36" i="41"/>
  <c r="Q37" i="41"/>
  <c r="AP8" i="12"/>
  <c r="AP9" i="12"/>
  <c r="AP10" i="12"/>
  <c r="AP11" i="12"/>
  <c r="AP12" i="12"/>
  <c r="AP13" i="12"/>
  <c r="AP14"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7" i="12"/>
  <c r="AO8" i="12"/>
  <c r="AO9" i="12"/>
  <c r="AO10" i="12"/>
  <c r="AO11" i="12"/>
  <c r="AO12" i="12"/>
  <c r="AO13" i="12"/>
  <c r="AO14" i="12"/>
  <c r="AO15" i="12"/>
  <c r="AO16" i="12"/>
  <c r="AO17" i="12"/>
  <c r="AO18" i="12"/>
  <c r="AO19" i="12"/>
  <c r="AO20" i="12"/>
  <c r="AO21" i="12"/>
  <c r="AO22" i="12"/>
  <c r="AO23" i="12"/>
  <c r="AO24" i="12"/>
  <c r="AO25" i="12"/>
  <c r="AO26" i="12"/>
  <c r="AO27" i="12"/>
  <c r="AO28" i="12"/>
  <c r="AO29" i="12"/>
  <c r="AO30" i="12"/>
  <c r="AO31" i="12"/>
  <c r="AO32" i="12"/>
  <c r="AO33" i="12"/>
  <c r="AO34" i="12"/>
  <c r="AO35" i="12"/>
  <c r="AO36" i="12"/>
  <c r="AO37" i="12"/>
  <c r="AO7" i="12"/>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7" i="12"/>
  <c r="AM8" i="12" l="1"/>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7" i="12"/>
  <c r="AL8" i="12"/>
  <c r="AL9" i="12"/>
  <c r="AL10" i="12"/>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7"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7"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7"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7"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7" i="12"/>
  <c r="AG8" i="12"/>
  <c r="AG9" i="12"/>
  <c r="AG10" i="12"/>
  <c r="AG11" i="12"/>
  <c r="AG12" i="12"/>
  <c r="AG13" i="12"/>
  <c r="AG14" i="12"/>
  <c r="AG15" i="12"/>
  <c r="AG16" i="12"/>
  <c r="AG17" i="12"/>
  <c r="AG18" i="12"/>
  <c r="AG19" i="12"/>
  <c r="AG20" i="12"/>
  <c r="AG21" i="12"/>
  <c r="AG22" i="12"/>
  <c r="AG23" i="12"/>
  <c r="AG24" i="12"/>
  <c r="AG25" i="12"/>
  <c r="AG26" i="12"/>
  <c r="AG27" i="12"/>
  <c r="AG28" i="12"/>
  <c r="AG29" i="12"/>
  <c r="AG30" i="12"/>
  <c r="AG31" i="12"/>
  <c r="AG32" i="12"/>
  <c r="AG33" i="12"/>
  <c r="AG34" i="12"/>
  <c r="AG35" i="12"/>
  <c r="AG36" i="12"/>
  <c r="AG37" i="12"/>
  <c r="AF8" i="12"/>
  <c r="AF9" i="12"/>
  <c r="AF10" i="12"/>
  <c r="AF11" i="12"/>
  <c r="AF12" i="12"/>
  <c r="AF13" i="12"/>
  <c r="AF14" i="12"/>
  <c r="AF15" i="12"/>
  <c r="AF16" i="12"/>
  <c r="AF17" i="12"/>
  <c r="AF18" i="12"/>
  <c r="AF19" i="12"/>
  <c r="AF20" i="12"/>
  <c r="AF21" i="12"/>
  <c r="AF22" i="12"/>
  <c r="AF23" i="12"/>
  <c r="AF24" i="12"/>
  <c r="AF25" i="12"/>
  <c r="AF26" i="12"/>
  <c r="AF27" i="12"/>
  <c r="AF28" i="12"/>
  <c r="AF29" i="12"/>
  <c r="AF30" i="12"/>
  <c r="AF31" i="12"/>
  <c r="AF32" i="12"/>
  <c r="AF33" i="12"/>
  <c r="AF34" i="12"/>
  <c r="AF35" i="12"/>
  <c r="AF36" i="12"/>
  <c r="AF37" i="12"/>
  <c r="AF7" i="12"/>
  <c r="AE8" i="12"/>
  <c r="AE9" i="12"/>
  <c r="AE10" i="12"/>
  <c r="AE11" i="12"/>
  <c r="AE12" i="12"/>
  <c r="AE13" i="12"/>
  <c r="AE14" i="12"/>
  <c r="AE15" i="12"/>
  <c r="AE16" i="12"/>
  <c r="AE17" i="12"/>
  <c r="AE18" i="12"/>
  <c r="AE19" i="12"/>
  <c r="AE20" i="12"/>
  <c r="AE21" i="12"/>
  <c r="AE22" i="12"/>
  <c r="AE23" i="12"/>
  <c r="AE24" i="12"/>
  <c r="AE25" i="12"/>
  <c r="AE26" i="12"/>
  <c r="AE27" i="12"/>
  <c r="AE28" i="12"/>
  <c r="AE29" i="12"/>
  <c r="AE30" i="12"/>
  <c r="AE31" i="12"/>
  <c r="AE32" i="12"/>
  <c r="AE33" i="12"/>
  <c r="AE34" i="12"/>
  <c r="AE35" i="12"/>
  <c r="AE36" i="12"/>
  <c r="AE37" i="12"/>
  <c r="AE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A8" i="12"/>
  <c r="AA9" i="12"/>
  <c r="AA10" i="12"/>
  <c r="AA11" i="12"/>
  <c r="AA12" i="12"/>
  <c r="AA13" i="12"/>
  <c r="AA14" i="12"/>
  <c r="AA15" i="12"/>
  <c r="AA16" i="12"/>
  <c r="AA17" i="12"/>
  <c r="AA18" i="12"/>
  <c r="AA19" i="12"/>
  <c r="AA20" i="12"/>
  <c r="AA21" i="12"/>
  <c r="AA22" i="12"/>
  <c r="AA23" i="12"/>
  <c r="AA24" i="12"/>
  <c r="AA25" i="12"/>
  <c r="AA26" i="12"/>
  <c r="AA27" i="12"/>
  <c r="AA28" i="12"/>
  <c r="AA29" i="12"/>
  <c r="AA30" i="12"/>
  <c r="AA31" i="12"/>
  <c r="AA32" i="12"/>
  <c r="AA33" i="12"/>
  <c r="AA34" i="12"/>
  <c r="AA35" i="12"/>
  <c r="AA36" i="12"/>
  <c r="AA3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V8" i="12"/>
  <c r="V9" i="12"/>
  <c r="V10" i="12"/>
  <c r="V11"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U8" i="12"/>
  <c r="U9" i="12"/>
  <c r="U10" i="12"/>
  <c r="U11" i="12"/>
  <c r="U12" i="12"/>
  <c r="U13" i="12"/>
  <c r="U14" i="12"/>
  <c r="U15" i="12"/>
  <c r="U16" i="12"/>
  <c r="U17" i="12"/>
  <c r="U18" i="12"/>
  <c r="U19" i="12"/>
  <c r="U20" i="12"/>
  <c r="U21" i="12"/>
  <c r="U22" i="12"/>
  <c r="U23" i="12"/>
  <c r="U24" i="12"/>
  <c r="U25" i="12"/>
  <c r="U26" i="12"/>
  <c r="U27" i="12"/>
  <c r="U28" i="12"/>
  <c r="U29" i="12"/>
  <c r="U30" i="12"/>
  <c r="U31" i="12"/>
  <c r="U32" i="12"/>
  <c r="U33" i="12"/>
  <c r="U34" i="12"/>
  <c r="U35" i="12"/>
  <c r="U36" i="12"/>
  <c r="U37" i="12"/>
  <c r="T8" i="12"/>
  <c r="T9" i="12"/>
  <c r="T10" i="12"/>
  <c r="T11" i="12"/>
  <c r="T12" i="12"/>
  <c r="T13" i="12"/>
  <c r="T14" i="12"/>
  <c r="T15" i="12"/>
  <c r="T16" i="12"/>
  <c r="T17" i="12"/>
  <c r="T18" i="12"/>
  <c r="T19" i="12"/>
  <c r="T20" i="12"/>
  <c r="T21" i="12"/>
  <c r="T22" i="12"/>
  <c r="T23" i="12"/>
  <c r="T24" i="12"/>
  <c r="T25" i="12"/>
  <c r="T26" i="12"/>
  <c r="T27" i="12"/>
  <c r="T28" i="12"/>
  <c r="T29" i="12"/>
  <c r="T30" i="12"/>
  <c r="T31" i="12"/>
  <c r="T32" i="12"/>
  <c r="T33" i="12"/>
  <c r="T34" i="12"/>
  <c r="T35" i="12"/>
  <c r="T36" i="12"/>
  <c r="T37" i="12"/>
  <c r="S8" i="12"/>
  <c r="S9" i="12"/>
  <c r="S10" i="12"/>
  <c r="S11" i="12"/>
  <c r="S12" i="12"/>
  <c r="S13" i="12"/>
  <c r="S14" i="12"/>
  <c r="S15" i="12"/>
  <c r="S16" i="12"/>
  <c r="S17" i="12"/>
  <c r="S18" i="12"/>
  <c r="S19" i="12"/>
  <c r="S20" i="12"/>
  <c r="S21" i="12"/>
  <c r="S22" i="12"/>
  <c r="S23" i="12"/>
  <c r="S24" i="12"/>
  <c r="S25" i="12"/>
  <c r="S26" i="12"/>
  <c r="S27" i="12"/>
  <c r="S28" i="12"/>
  <c r="S29" i="12"/>
  <c r="S30" i="12"/>
  <c r="S31" i="12"/>
  <c r="S32" i="12"/>
  <c r="S33" i="12"/>
  <c r="S34" i="12"/>
  <c r="S35" i="12"/>
  <c r="S36" i="12"/>
  <c r="S37" i="12"/>
  <c r="R8" i="12"/>
  <c r="R9" i="12"/>
  <c r="R10" i="12"/>
  <c r="R11"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Q8" i="12"/>
  <c r="Q9" i="12"/>
  <c r="Q10" i="12"/>
  <c r="Q11" i="12"/>
  <c r="Q12" i="12"/>
  <c r="Q13" i="12"/>
  <c r="Q14" i="12"/>
  <c r="Q15" i="12"/>
  <c r="Q16" i="12"/>
  <c r="Q17" i="12"/>
  <c r="Q18" i="12"/>
  <c r="Q19" i="12"/>
  <c r="Q20" i="12"/>
  <c r="Q21" i="12"/>
  <c r="Q22" i="12"/>
  <c r="Q23" i="12"/>
  <c r="Q24" i="12"/>
  <c r="Q25" i="12"/>
  <c r="Q26" i="12"/>
  <c r="Q27" i="12"/>
  <c r="Q28" i="12"/>
  <c r="Q29" i="12"/>
  <c r="Q30" i="12"/>
  <c r="Q31" i="12"/>
  <c r="Q32" i="12"/>
  <c r="Q33" i="12"/>
  <c r="Q34" i="12"/>
  <c r="Q35" i="12"/>
  <c r="Q36" i="12"/>
  <c r="Q37" i="12"/>
  <c r="U6" i="34"/>
  <c r="U7" i="34"/>
  <c r="U8" i="34"/>
  <c r="U9" i="34"/>
  <c r="U10" i="34"/>
  <c r="U11" i="34"/>
  <c r="U12" i="34"/>
  <c r="U13" i="34"/>
  <c r="U14" i="34"/>
  <c r="U15" i="34"/>
  <c r="U16" i="34"/>
  <c r="U17" i="34"/>
  <c r="U18" i="34"/>
  <c r="U19" i="34"/>
  <c r="U20" i="34"/>
  <c r="U21" i="34"/>
  <c r="U22" i="34"/>
  <c r="U23" i="34"/>
  <c r="U24" i="34"/>
  <c r="U25" i="34"/>
  <c r="U26" i="34"/>
  <c r="U27" i="34"/>
  <c r="U28" i="34"/>
  <c r="U29" i="34"/>
  <c r="U30" i="34"/>
  <c r="U31" i="34"/>
  <c r="U32" i="34"/>
  <c r="U33" i="34"/>
  <c r="U34" i="34"/>
  <c r="U35" i="34"/>
  <c r="U36" i="34"/>
  <c r="U37" i="34"/>
  <c r="U38" i="34"/>
  <c r="U39" i="34"/>
  <c r="U40" i="34"/>
  <c r="U41" i="34"/>
  <c r="U42" i="34"/>
  <c r="U43" i="34"/>
  <c r="U44" i="34"/>
  <c r="U45" i="34"/>
  <c r="U46" i="34"/>
  <c r="U47" i="34"/>
  <c r="U48" i="34"/>
  <c r="U49" i="34"/>
  <c r="U50" i="34"/>
  <c r="U51" i="34"/>
  <c r="U52" i="34"/>
  <c r="U53" i="34"/>
  <c r="U54" i="34"/>
  <c r="U55" i="34"/>
  <c r="U56" i="34"/>
  <c r="U57" i="34"/>
  <c r="U58" i="34"/>
  <c r="U59" i="34"/>
  <c r="U60" i="34"/>
  <c r="U61" i="34"/>
  <c r="U62" i="34"/>
  <c r="U63" i="34"/>
  <c r="U64" i="34"/>
  <c r="U65" i="34"/>
  <c r="U66" i="34"/>
  <c r="U67" i="34"/>
  <c r="U68" i="34"/>
  <c r="U69" i="34"/>
  <c r="U70" i="34"/>
  <c r="U71" i="34"/>
  <c r="U72" i="34"/>
  <c r="U73" i="34"/>
  <c r="U74" i="34"/>
  <c r="U75" i="34"/>
  <c r="U76" i="34"/>
  <c r="U77" i="34"/>
  <c r="U78" i="34"/>
  <c r="U79" i="34"/>
  <c r="U80" i="34"/>
  <c r="U81" i="34"/>
  <c r="U82" i="34"/>
  <c r="U83" i="34"/>
  <c r="U84" i="34"/>
  <c r="U85" i="34"/>
  <c r="U86" i="34"/>
  <c r="U87" i="34"/>
  <c r="U88" i="34"/>
  <c r="U89" i="34"/>
  <c r="U90" i="34"/>
  <c r="U91" i="34"/>
  <c r="U92" i="34"/>
  <c r="U93" i="34"/>
  <c r="U94" i="34"/>
  <c r="U95" i="34"/>
  <c r="U96" i="34"/>
  <c r="U97" i="34"/>
  <c r="U98" i="34"/>
  <c r="U99" i="34"/>
  <c r="U100" i="34"/>
  <c r="U101" i="34"/>
  <c r="U102" i="34"/>
  <c r="U103" i="34"/>
  <c r="U104" i="34"/>
  <c r="U105" i="34"/>
  <c r="U106" i="34"/>
  <c r="U107" i="34"/>
  <c r="U108" i="34"/>
  <c r="U109" i="34"/>
  <c r="U110" i="34"/>
  <c r="U111" i="34"/>
  <c r="U112" i="34"/>
  <c r="U113" i="34"/>
  <c r="U114" i="34"/>
  <c r="U115" i="34"/>
  <c r="U116" i="34"/>
  <c r="U117" i="34"/>
  <c r="U118" i="34"/>
  <c r="U119" i="34"/>
  <c r="U120" i="34"/>
  <c r="U121" i="34"/>
  <c r="U122" i="34"/>
  <c r="U123" i="34"/>
  <c r="U124" i="34"/>
  <c r="U125" i="34"/>
  <c r="U126" i="34"/>
  <c r="U127" i="34"/>
  <c r="U128" i="34"/>
  <c r="U129" i="34"/>
  <c r="U130" i="34"/>
  <c r="U131" i="34"/>
  <c r="U132" i="34"/>
  <c r="U133" i="34"/>
  <c r="U134" i="34"/>
  <c r="U135" i="34"/>
  <c r="U136" i="34"/>
  <c r="U137" i="34"/>
  <c r="U138" i="34"/>
  <c r="U139" i="34"/>
  <c r="U140" i="34"/>
  <c r="U141" i="34"/>
  <c r="U142" i="34"/>
  <c r="U143" i="34"/>
  <c r="U144" i="34"/>
  <c r="U145" i="34"/>
  <c r="U146" i="34"/>
  <c r="U147" i="34"/>
  <c r="U148" i="34"/>
  <c r="U149" i="34"/>
  <c r="U150" i="34"/>
  <c r="U151" i="34"/>
  <c r="U152" i="34"/>
  <c r="U153" i="34"/>
  <c r="U154" i="34"/>
  <c r="U155" i="34"/>
  <c r="U156" i="34"/>
  <c r="U157" i="34"/>
  <c r="U158" i="34"/>
  <c r="U159" i="34"/>
  <c r="U160" i="34"/>
  <c r="U161" i="34"/>
  <c r="U162" i="34"/>
  <c r="U163" i="34"/>
  <c r="U164" i="34"/>
  <c r="U165" i="34"/>
  <c r="U166" i="34"/>
  <c r="U167" i="34"/>
  <c r="U168" i="34"/>
  <c r="U169" i="34"/>
  <c r="U170" i="34"/>
  <c r="U171" i="34"/>
  <c r="U172" i="34"/>
  <c r="U173" i="34"/>
  <c r="U174" i="34"/>
  <c r="U175" i="34"/>
  <c r="U176" i="34"/>
  <c r="U177" i="34"/>
  <c r="U178" i="34"/>
  <c r="U179" i="34"/>
  <c r="U180" i="34"/>
  <c r="U181" i="34"/>
  <c r="U182" i="34"/>
  <c r="U183" i="34"/>
  <c r="U184" i="34"/>
  <c r="U185" i="34"/>
  <c r="U186" i="34"/>
  <c r="U187" i="34"/>
  <c r="U188" i="34"/>
  <c r="U189" i="34"/>
  <c r="U190" i="34"/>
  <c r="U191" i="34"/>
  <c r="U192" i="34"/>
  <c r="U193" i="34"/>
  <c r="U194" i="34"/>
  <c r="U195" i="34"/>
  <c r="U196" i="34"/>
  <c r="U197" i="34"/>
  <c r="U198" i="34"/>
  <c r="U199" i="34"/>
  <c r="U200" i="34"/>
  <c r="U201" i="34"/>
  <c r="U202" i="34"/>
  <c r="U203" i="34"/>
  <c r="U204" i="34"/>
  <c r="U205" i="34"/>
  <c r="U206" i="34"/>
  <c r="U207" i="34"/>
  <c r="U208" i="34"/>
  <c r="U209" i="34"/>
  <c r="U210" i="34"/>
  <c r="U211" i="34"/>
  <c r="U212" i="34"/>
  <c r="U213" i="34"/>
  <c r="U214" i="34"/>
  <c r="U215" i="34"/>
  <c r="U216" i="34"/>
  <c r="U217" i="34"/>
  <c r="U218" i="34"/>
  <c r="U219" i="34"/>
  <c r="U220" i="34"/>
  <c r="U221" i="34"/>
  <c r="U222" i="34"/>
  <c r="U223" i="34"/>
  <c r="U224" i="34"/>
  <c r="U225" i="34"/>
  <c r="U226" i="34"/>
  <c r="U227" i="34"/>
  <c r="U228" i="34"/>
  <c r="U229" i="34"/>
  <c r="U230" i="34"/>
  <c r="U231" i="34"/>
  <c r="U232" i="34"/>
  <c r="U233" i="34"/>
  <c r="U234" i="34"/>
  <c r="U235" i="34"/>
  <c r="U236" i="34"/>
  <c r="U237" i="34"/>
  <c r="U238" i="34"/>
  <c r="U239" i="34"/>
  <c r="U240" i="34"/>
  <c r="U241" i="34"/>
  <c r="U242" i="34"/>
  <c r="U243" i="34"/>
  <c r="U244" i="34"/>
  <c r="U245" i="34"/>
  <c r="U246" i="34"/>
  <c r="U247" i="34"/>
  <c r="U248" i="34"/>
  <c r="U249" i="34"/>
  <c r="U250" i="34"/>
  <c r="U251" i="34"/>
  <c r="U252" i="34"/>
  <c r="U253" i="34"/>
  <c r="U254" i="34"/>
  <c r="U255" i="34"/>
  <c r="U256" i="34"/>
  <c r="U257" i="34"/>
  <c r="U258" i="34"/>
  <c r="U259" i="34"/>
  <c r="U260" i="34"/>
  <c r="U261" i="34"/>
  <c r="U262" i="34"/>
  <c r="U263" i="34"/>
  <c r="U264" i="34"/>
  <c r="U265" i="34"/>
  <c r="U266" i="34"/>
  <c r="U267" i="34"/>
  <c r="U268" i="34"/>
  <c r="U269" i="34"/>
  <c r="U270" i="34"/>
  <c r="U271" i="34"/>
  <c r="U272" i="34"/>
  <c r="U273" i="34"/>
  <c r="U274" i="34"/>
  <c r="U275" i="34"/>
  <c r="U276" i="34"/>
  <c r="U277" i="34"/>
  <c r="U278" i="34"/>
  <c r="U279" i="34"/>
  <c r="U280" i="34"/>
  <c r="U281" i="34"/>
  <c r="U282" i="34"/>
  <c r="U283" i="34"/>
  <c r="U284" i="34"/>
  <c r="U285" i="34"/>
  <c r="U286" i="34"/>
  <c r="U287" i="34"/>
  <c r="U288" i="34"/>
  <c r="U289" i="34"/>
  <c r="U290" i="34"/>
  <c r="U291" i="34"/>
  <c r="U292" i="34"/>
  <c r="U293" i="34"/>
  <c r="U294" i="34"/>
  <c r="U295" i="34"/>
  <c r="U296" i="34"/>
  <c r="U297" i="34"/>
  <c r="U298" i="34"/>
  <c r="U299" i="34"/>
  <c r="U300" i="34"/>
  <c r="U301" i="34"/>
  <c r="U302" i="34"/>
  <c r="U303" i="34"/>
  <c r="U304" i="34"/>
  <c r="U305" i="34"/>
  <c r="U306" i="34"/>
  <c r="U307" i="34"/>
  <c r="U308" i="34"/>
  <c r="U309" i="34"/>
  <c r="U310" i="34"/>
  <c r="U311" i="34"/>
  <c r="U312" i="34"/>
  <c r="U313" i="34"/>
  <c r="U314" i="34"/>
  <c r="U315" i="34"/>
  <c r="U316" i="34"/>
  <c r="U317" i="34"/>
  <c r="U318" i="34"/>
  <c r="U319" i="34"/>
  <c r="U320" i="34"/>
  <c r="U321" i="34"/>
  <c r="U322" i="34"/>
  <c r="U323" i="34"/>
  <c r="U324" i="34"/>
  <c r="U325" i="34"/>
  <c r="U326" i="34"/>
  <c r="U327" i="34"/>
  <c r="U328" i="34"/>
  <c r="U329" i="34"/>
  <c r="U330" i="34"/>
  <c r="U331" i="34"/>
  <c r="U332" i="34"/>
  <c r="U333" i="34"/>
  <c r="U334" i="34"/>
  <c r="U335" i="34"/>
  <c r="U336" i="34"/>
  <c r="U337" i="34"/>
  <c r="U338" i="34"/>
  <c r="U339" i="34"/>
  <c r="U340" i="34"/>
  <c r="U341" i="34"/>
  <c r="U342" i="34"/>
  <c r="U343" i="34"/>
  <c r="U344" i="34"/>
  <c r="U345" i="34"/>
  <c r="U346" i="34"/>
  <c r="U347" i="34"/>
  <c r="U348" i="34"/>
  <c r="U349" i="34"/>
  <c r="U350" i="34"/>
  <c r="U351" i="34"/>
  <c r="U352" i="34"/>
  <c r="U353" i="34"/>
  <c r="U354" i="34"/>
  <c r="U355" i="34"/>
  <c r="U356" i="34"/>
  <c r="U357" i="34"/>
  <c r="U358" i="34"/>
  <c r="U359" i="34"/>
  <c r="U360" i="34"/>
  <c r="U361" i="34"/>
  <c r="U362" i="34"/>
  <c r="U363" i="34"/>
  <c r="U364" i="34"/>
  <c r="U365" i="34"/>
  <c r="U366" i="34"/>
  <c r="U367" i="34"/>
  <c r="U368" i="34"/>
  <c r="U369" i="34"/>
  <c r="U370" i="34"/>
  <c r="U371" i="34"/>
  <c r="U372" i="34"/>
  <c r="U373" i="34"/>
  <c r="U374" i="34"/>
  <c r="U375" i="34"/>
  <c r="U376" i="34"/>
  <c r="U377" i="34"/>
  <c r="U378" i="34"/>
  <c r="U379" i="34"/>
  <c r="U380" i="34"/>
  <c r="U381" i="34"/>
  <c r="U382" i="34"/>
  <c r="U383" i="34"/>
  <c r="U384" i="34"/>
  <c r="U385" i="34"/>
  <c r="U386" i="34"/>
  <c r="U387" i="34"/>
  <c r="U388" i="34"/>
  <c r="U389" i="34"/>
  <c r="U390" i="34"/>
  <c r="U391" i="34"/>
  <c r="U392" i="34"/>
  <c r="U393" i="34"/>
  <c r="U394" i="34"/>
  <c r="U395" i="34"/>
  <c r="U396" i="34"/>
  <c r="U397" i="34"/>
  <c r="U398" i="34"/>
  <c r="U399" i="34"/>
  <c r="U400" i="34"/>
  <c r="U401" i="34"/>
  <c r="U402" i="34"/>
  <c r="U403" i="34"/>
  <c r="U404" i="34"/>
  <c r="U405" i="34"/>
  <c r="U406" i="34"/>
  <c r="U407" i="34"/>
  <c r="U408" i="34"/>
  <c r="U409" i="34"/>
  <c r="U410" i="34"/>
  <c r="U411" i="34"/>
  <c r="U412" i="34"/>
  <c r="U413" i="34"/>
  <c r="U414" i="34"/>
  <c r="U415" i="34"/>
  <c r="U416" i="34"/>
  <c r="U417" i="34"/>
  <c r="U418" i="34"/>
  <c r="U419" i="34"/>
  <c r="U420" i="34"/>
  <c r="U421" i="34"/>
  <c r="U422" i="34"/>
  <c r="U423" i="34"/>
  <c r="U424" i="34"/>
  <c r="U425" i="34"/>
  <c r="U426" i="34"/>
  <c r="U427" i="34"/>
  <c r="U428" i="34"/>
  <c r="U429" i="34"/>
  <c r="U430" i="34"/>
  <c r="U431" i="34"/>
  <c r="U432" i="34"/>
  <c r="U433" i="34"/>
  <c r="U434" i="34"/>
  <c r="U435" i="34"/>
  <c r="U436" i="34"/>
  <c r="U437" i="34"/>
  <c r="U438" i="34"/>
  <c r="U439" i="34"/>
  <c r="U440" i="34"/>
  <c r="U441" i="34"/>
  <c r="U442" i="34"/>
  <c r="U443" i="34"/>
  <c r="U444" i="34"/>
  <c r="U445" i="34"/>
  <c r="U446" i="34"/>
  <c r="U447" i="34"/>
  <c r="U448" i="34"/>
  <c r="U449" i="34"/>
  <c r="U450" i="34"/>
  <c r="U451" i="34"/>
  <c r="U452" i="34"/>
  <c r="U453" i="34"/>
  <c r="U454" i="34"/>
  <c r="U455" i="34"/>
  <c r="U456" i="34"/>
  <c r="U457" i="34"/>
  <c r="U458" i="34"/>
  <c r="U459" i="34"/>
  <c r="U460" i="34"/>
  <c r="U461" i="34"/>
  <c r="U462" i="34"/>
  <c r="U463" i="34"/>
  <c r="U464" i="34"/>
  <c r="U465" i="34"/>
  <c r="U466" i="34"/>
  <c r="U467" i="34"/>
  <c r="U468" i="34"/>
  <c r="U469" i="34"/>
  <c r="U470" i="34"/>
  <c r="U471" i="34"/>
  <c r="U472" i="34"/>
  <c r="U473" i="34"/>
  <c r="U474" i="34"/>
  <c r="U475" i="34"/>
  <c r="U476" i="34"/>
  <c r="U477" i="34"/>
  <c r="U478" i="34"/>
  <c r="U479" i="34"/>
  <c r="U480" i="34"/>
  <c r="U481" i="34"/>
  <c r="U482" i="34"/>
  <c r="U483" i="34"/>
  <c r="U484" i="34"/>
  <c r="U485" i="34"/>
  <c r="U486" i="34"/>
  <c r="U487" i="34"/>
  <c r="U488" i="34"/>
  <c r="U489" i="34"/>
  <c r="U490" i="34"/>
  <c r="U491" i="34"/>
  <c r="U492" i="34"/>
  <c r="U493" i="34"/>
  <c r="U494" i="34"/>
  <c r="U495" i="34"/>
  <c r="U496" i="34"/>
  <c r="U497" i="34"/>
  <c r="U498" i="34"/>
  <c r="U499" i="34"/>
  <c r="U500" i="34"/>
  <c r="U501" i="34"/>
  <c r="U502" i="34"/>
  <c r="U503" i="34"/>
  <c r="U504" i="34"/>
  <c r="U505" i="34"/>
  <c r="U506" i="34"/>
  <c r="U507" i="34"/>
  <c r="U508" i="34"/>
  <c r="U509" i="34"/>
  <c r="U510" i="34"/>
  <c r="U511" i="34"/>
  <c r="U512" i="34"/>
  <c r="U513" i="34"/>
  <c r="U514" i="34"/>
  <c r="U515" i="34"/>
  <c r="U516" i="34"/>
  <c r="U517" i="34"/>
  <c r="U518" i="34"/>
  <c r="U519" i="34"/>
  <c r="U520" i="34"/>
  <c r="U521" i="34"/>
  <c r="U522" i="34"/>
  <c r="U523" i="34"/>
  <c r="U524" i="34"/>
  <c r="U525" i="34"/>
  <c r="U526" i="34"/>
  <c r="U527" i="34"/>
  <c r="U528" i="34"/>
  <c r="U529" i="34"/>
  <c r="U530" i="34"/>
  <c r="U531" i="34"/>
  <c r="U532" i="34"/>
  <c r="U533" i="34"/>
  <c r="U534" i="34"/>
  <c r="U535" i="34"/>
  <c r="U536" i="34"/>
  <c r="U537" i="34"/>
  <c r="U538" i="34"/>
  <c r="U539" i="34"/>
  <c r="U540" i="34"/>
  <c r="U541" i="34"/>
  <c r="U542" i="34"/>
  <c r="U543" i="34"/>
  <c r="U544" i="34"/>
  <c r="U545" i="34"/>
  <c r="U546" i="34"/>
  <c r="U547" i="34"/>
  <c r="U548" i="34"/>
  <c r="U549" i="34"/>
  <c r="U550" i="34"/>
  <c r="U551" i="34"/>
  <c r="U552" i="34"/>
  <c r="U553" i="34"/>
  <c r="U554" i="34"/>
  <c r="U555" i="34"/>
  <c r="U556" i="34"/>
  <c r="U557" i="34"/>
  <c r="U558" i="34"/>
  <c r="U559" i="34"/>
  <c r="U560" i="34"/>
  <c r="U561" i="34"/>
  <c r="U562" i="34"/>
  <c r="U563" i="34"/>
  <c r="U564" i="34"/>
  <c r="U565" i="34"/>
  <c r="U566" i="34"/>
  <c r="U567" i="34"/>
  <c r="U568" i="34"/>
  <c r="U569" i="34"/>
  <c r="U570" i="34"/>
  <c r="U571" i="34"/>
  <c r="U572" i="34"/>
  <c r="U573" i="34"/>
  <c r="U574" i="34"/>
  <c r="U575" i="34"/>
  <c r="U576" i="34"/>
  <c r="U577" i="34"/>
  <c r="U578" i="34"/>
  <c r="U579" i="34"/>
  <c r="U580" i="34"/>
  <c r="U581" i="34"/>
  <c r="U582" i="34"/>
  <c r="U583" i="34"/>
  <c r="U584" i="34"/>
  <c r="U585" i="34"/>
  <c r="U586" i="34"/>
  <c r="U587" i="34"/>
  <c r="U588" i="34"/>
  <c r="U589" i="34"/>
  <c r="U590" i="34"/>
  <c r="U591" i="34"/>
  <c r="U592" i="34"/>
  <c r="U593" i="34"/>
  <c r="U594" i="34"/>
  <c r="U595" i="34"/>
  <c r="U596" i="34"/>
  <c r="U597" i="34"/>
  <c r="U598" i="34"/>
  <c r="U599" i="34"/>
  <c r="U600" i="34"/>
  <c r="U601" i="34"/>
  <c r="U602" i="34"/>
  <c r="U603" i="34"/>
  <c r="U604" i="34"/>
  <c r="U605" i="34"/>
  <c r="U5" i="34"/>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35" i="33"/>
  <c r="U36" i="33"/>
  <c r="U37" i="33"/>
  <c r="U38" i="33"/>
  <c r="U39" i="33"/>
  <c r="U40" i="33"/>
  <c r="U41" i="33"/>
  <c r="U42" i="33"/>
  <c r="U43" i="33"/>
  <c r="U44" i="33"/>
  <c r="U45" i="33"/>
  <c r="U46" i="33"/>
  <c r="U47" i="33"/>
  <c r="U48" i="33"/>
  <c r="U49" i="33"/>
  <c r="U50" i="33"/>
  <c r="U51" i="33"/>
  <c r="U52" i="33"/>
  <c r="U53" i="33"/>
  <c r="U54" i="33"/>
  <c r="U55" i="33"/>
  <c r="U56" i="33"/>
  <c r="U57" i="33"/>
  <c r="U58" i="33"/>
  <c r="U59" i="33"/>
  <c r="U60" i="33"/>
  <c r="U61" i="33"/>
  <c r="U62" i="33"/>
  <c r="U63" i="33"/>
  <c r="U64" i="33"/>
  <c r="U65" i="33"/>
  <c r="U66" i="33"/>
  <c r="U67" i="33"/>
  <c r="U68" i="33"/>
  <c r="U69" i="33"/>
  <c r="U70" i="33"/>
  <c r="U71" i="33"/>
  <c r="U72" i="33"/>
  <c r="U73" i="33"/>
  <c r="U74" i="33"/>
  <c r="U75" i="33"/>
  <c r="U76" i="33"/>
  <c r="U77" i="33"/>
  <c r="U78" i="33"/>
  <c r="U79" i="33"/>
  <c r="U80" i="33"/>
  <c r="U81" i="33"/>
  <c r="U82" i="33"/>
  <c r="U83" i="33"/>
  <c r="U84" i="33"/>
  <c r="U85" i="33"/>
  <c r="U86" i="33"/>
  <c r="U87" i="33"/>
  <c r="U88" i="33"/>
  <c r="U89" i="33"/>
  <c r="U90" i="33"/>
  <c r="U91" i="33"/>
  <c r="U92" i="33"/>
  <c r="U93" i="33"/>
  <c r="U94" i="33"/>
  <c r="U95" i="33"/>
  <c r="U96" i="33"/>
  <c r="U97" i="33"/>
  <c r="U98" i="33"/>
  <c r="U99" i="33"/>
  <c r="U100" i="33"/>
  <c r="U101" i="33"/>
  <c r="U102" i="33"/>
  <c r="U103" i="33"/>
  <c r="U104" i="33"/>
  <c r="U105" i="33"/>
  <c r="U106" i="33"/>
  <c r="U107" i="33"/>
  <c r="U108" i="33"/>
  <c r="U109" i="33"/>
  <c r="U110" i="33"/>
  <c r="U111" i="33"/>
  <c r="U112" i="33"/>
  <c r="U113" i="33"/>
  <c r="U114" i="33"/>
  <c r="U115" i="33"/>
  <c r="U116" i="33"/>
  <c r="U117" i="33"/>
  <c r="U118" i="33"/>
  <c r="U119" i="33"/>
  <c r="U120" i="33"/>
  <c r="U121" i="33"/>
  <c r="U122" i="33"/>
  <c r="U123" i="33"/>
  <c r="U124" i="33"/>
  <c r="U125" i="33"/>
  <c r="U126" i="33"/>
  <c r="U127" i="33"/>
  <c r="U128" i="33"/>
  <c r="U129" i="33"/>
  <c r="U130" i="33"/>
  <c r="U131" i="33"/>
  <c r="U132" i="33"/>
  <c r="U133" i="33"/>
  <c r="U134" i="33"/>
  <c r="U135" i="33"/>
  <c r="U136" i="33"/>
  <c r="U137" i="33"/>
  <c r="U138" i="33"/>
  <c r="U139" i="33"/>
  <c r="U140" i="33"/>
  <c r="U141" i="33"/>
  <c r="U142" i="33"/>
  <c r="U143" i="33"/>
  <c r="U144" i="33"/>
  <c r="U145" i="33"/>
  <c r="U146" i="33"/>
  <c r="U147" i="33"/>
  <c r="U148" i="33"/>
  <c r="U149" i="33"/>
  <c r="U150" i="33"/>
  <c r="U151" i="33"/>
  <c r="U152" i="33"/>
  <c r="U153" i="33"/>
  <c r="U154" i="33"/>
  <c r="U155" i="33"/>
  <c r="U156" i="33"/>
  <c r="U157" i="33"/>
  <c r="U158" i="33"/>
  <c r="U159" i="33"/>
  <c r="U160" i="33"/>
  <c r="U161" i="33"/>
  <c r="U162" i="33"/>
  <c r="U163" i="33"/>
  <c r="U164" i="33"/>
  <c r="U165" i="33"/>
  <c r="U166" i="33"/>
  <c r="U167" i="33"/>
  <c r="U168" i="33"/>
  <c r="U169" i="33"/>
  <c r="U170" i="33"/>
  <c r="U171" i="33"/>
  <c r="U172" i="33"/>
  <c r="U173" i="33"/>
  <c r="U174" i="33"/>
  <c r="U175" i="33"/>
  <c r="U176" i="33"/>
  <c r="U177" i="33"/>
  <c r="U178" i="33"/>
  <c r="U179" i="33"/>
  <c r="U180" i="33"/>
  <c r="U181" i="33"/>
  <c r="U182" i="33"/>
  <c r="U183" i="33"/>
  <c r="U184" i="33"/>
  <c r="U185" i="33"/>
  <c r="U186" i="33"/>
  <c r="U187" i="33"/>
  <c r="U188" i="33"/>
  <c r="U189" i="33"/>
  <c r="U190" i="33"/>
  <c r="U191" i="33"/>
  <c r="U192" i="33"/>
  <c r="U193" i="33"/>
  <c r="U194" i="33"/>
  <c r="U195" i="33"/>
  <c r="U196" i="33"/>
  <c r="U197" i="33"/>
  <c r="U198" i="33"/>
  <c r="U199" i="33"/>
  <c r="U200" i="33"/>
  <c r="U201" i="33"/>
  <c r="U202" i="33"/>
  <c r="U203" i="33"/>
  <c r="U204" i="33"/>
  <c r="U205" i="33"/>
  <c r="U206" i="33"/>
  <c r="U207" i="33"/>
  <c r="U208" i="33"/>
  <c r="U209" i="33"/>
  <c r="U210" i="33"/>
  <c r="U211" i="33"/>
  <c r="U212" i="33"/>
  <c r="U213" i="33"/>
  <c r="U214" i="33"/>
  <c r="U215" i="33"/>
  <c r="U216" i="33"/>
  <c r="U217" i="33"/>
  <c r="U218" i="33"/>
  <c r="U219" i="33"/>
  <c r="U220" i="33"/>
  <c r="U221" i="33"/>
  <c r="U222" i="33"/>
  <c r="U223" i="33"/>
  <c r="U224" i="33"/>
  <c r="U225" i="33"/>
  <c r="U226" i="33"/>
  <c r="U227" i="33"/>
  <c r="U228" i="33"/>
  <c r="U229" i="33"/>
  <c r="U230" i="33"/>
  <c r="U231" i="33"/>
  <c r="U232" i="33"/>
  <c r="U233" i="33"/>
  <c r="U234" i="33"/>
  <c r="U235" i="33"/>
  <c r="U236" i="33"/>
  <c r="U237" i="33"/>
  <c r="U238" i="33"/>
  <c r="U239" i="33"/>
  <c r="U240" i="33"/>
  <c r="U241" i="33"/>
  <c r="U242" i="33"/>
  <c r="U243" i="33"/>
  <c r="U244" i="33"/>
  <c r="U245" i="33"/>
  <c r="U246" i="33"/>
  <c r="U247" i="33"/>
  <c r="U248" i="33"/>
  <c r="U249" i="33"/>
  <c r="U250" i="33"/>
  <c r="U251" i="33"/>
  <c r="U252" i="33"/>
  <c r="U253" i="33"/>
  <c r="U254" i="33"/>
  <c r="U255" i="33"/>
  <c r="U256" i="33"/>
  <c r="U257" i="33"/>
  <c r="U258" i="33"/>
  <c r="U259" i="33"/>
  <c r="U260" i="33"/>
  <c r="U261" i="33"/>
  <c r="U262" i="33"/>
  <c r="U263" i="33"/>
  <c r="U264" i="33"/>
  <c r="U265" i="33"/>
  <c r="U266" i="33"/>
  <c r="U267" i="33"/>
  <c r="U268" i="33"/>
  <c r="U269" i="33"/>
  <c r="U270" i="33"/>
  <c r="U271" i="33"/>
  <c r="U272" i="33"/>
  <c r="U273" i="33"/>
  <c r="U274" i="33"/>
  <c r="U275" i="33"/>
  <c r="U276" i="33"/>
  <c r="U277" i="33"/>
  <c r="U278" i="33"/>
  <c r="U279" i="33"/>
  <c r="U280" i="33"/>
  <c r="U281" i="33"/>
  <c r="U282" i="33"/>
  <c r="U283" i="33"/>
  <c r="U284" i="33"/>
  <c r="U285" i="33"/>
  <c r="U286" i="33"/>
  <c r="U287" i="33"/>
  <c r="U288" i="33"/>
  <c r="U289" i="33"/>
  <c r="U290" i="33"/>
  <c r="U291" i="33"/>
  <c r="U292" i="33"/>
  <c r="U293" i="33"/>
  <c r="U294" i="33"/>
  <c r="U295" i="33"/>
  <c r="U296" i="33"/>
  <c r="U297" i="33"/>
  <c r="U298" i="33"/>
  <c r="U299" i="33"/>
  <c r="U300" i="33"/>
  <c r="U301" i="33"/>
  <c r="U302" i="33"/>
  <c r="U303" i="33"/>
  <c r="U304" i="33"/>
  <c r="U305" i="33"/>
  <c r="U306" i="33"/>
  <c r="U307" i="33"/>
  <c r="U308" i="33"/>
  <c r="U309" i="33"/>
  <c r="U310" i="33"/>
  <c r="U311" i="33"/>
  <c r="U312" i="33"/>
  <c r="U313" i="33"/>
  <c r="U314" i="33"/>
  <c r="U315" i="33"/>
  <c r="U316" i="33"/>
  <c r="U317" i="33"/>
  <c r="U318" i="33"/>
  <c r="U319" i="33"/>
  <c r="U320" i="33"/>
  <c r="U321" i="33"/>
  <c r="U322" i="33"/>
  <c r="U323" i="33"/>
  <c r="U324" i="33"/>
  <c r="U325" i="33"/>
  <c r="U326" i="33"/>
  <c r="U327" i="33"/>
  <c r="U328" i="33"/>
  <c r="U329" i="33"/>
  <c r="U330" i="33"/>
  <c r="U331" i="33"/>
  <c r="U332" i="33"/>
  <c r="U333" i="33"/>
  <c r="U334" i="33"/>
  <c r="U335" i="33"/>
  <c r="U336" i="33"/>
  <c r="U337" i="33"/>
  <c r="U338" i="33"/>
  <c r="U339" i="33"/>
  <c r="U340" i="33"/>
  <c r="U341" i="33"/>
  <c r="U342" i="33"/>
  <c r="U343" i="33"/>
  <c r="U344" i="33"/>
  <c r="U345" i="33"/>
  <c r="U346" i="33"/>
  <c r="U347" i="33"/>
  <c r="U348" i="33"/>
  <c r="U349" i="33"/>
  <c r="U350" i="33"/>
  <c r="U351" i="33"/>
  <c r="U352" i="33"/>
  <c r="U353" i="33"/>
  <c r="U354" i="33"/>
  <c r="U355" i="33"/>
  <c r="U356" i="33"/>
  <c r="U357" i="33"/>
  <c r="U358" i="33"/>
  <c r="U359" i="33"/>
  <c r="U360" i="33"/>
  <c r="U361" i="33"/>
  <c r="U362" i="33"/>
  <c r="U363" i="33"/>
  <c r="U364" i="33"/>
  <c r="U365" i="33"/>
  <c r="U366" i="33"/>
  <c r="U367" i="33"/>
  <c r="U368" i="33"/>
  <c r="U369" i="33"/>
  <c r="U370" i="33"/>
  <c r="U371" i="33"/>
  <c r="U372" i="33"/>
  <c r="U373" i="33"/>
  <c r="U374" i="33"/>
  <c r="U375" i="33"/>
  <c r="U376" i="33"/>
  <c r="U377" i="33"/>
  <c r="U378" i="33"/>
  <c r="U379" i="33"/>
  <c r="U380" i="33"/>
  <c r="U381" i="33"/>
  <c r="U382" i="33"/>
  <c r="U383" i="33"/>
  <c r="U384" i="33"/>
  <c r="U385" i="33"/>
  <c r="U386" i="33"/>
  <c r="U387" i="33"/>
  <c r="U388" i="33"/>
  <c r="U389" i="33"/>
  <c r="U390" i="33"/>
  <c r="U391" i="33"/>
  <c r="U392" i="33"/>
  <c r="U393" i="33"/>
  <c r="U394" i="33"/>
  <c r="U395" i="33"/>
  <c r="U396" i="33"/>
  <c r="U397" i="33"/>
  <c r="U398" i="33"/>
  <c r="U399" i="33"/>
  <c r="U400" i="33"/>
  <c r="U401" i="33"/>
  <c r="U402" i="33"/>
  <c r="U403" i="33"/>
  <c r="U404" i="33"/>
  <c r="U405" i="33"/>
  <c r="U406" i="33"/>
  <c r="U407" i="33"/>
  <c r="U408" i="33"/>
  <c r="U409" i="33"/>
  <c r="U410" i="33"/>
  <c r="U411" i="33"/>
  <c r="U412" i="33"/>
  <c r="U413" i="33"/>
  <c r="U414" i="33"/>
  <c r="U415" i="33"/>
  <c r="U416" i="33"/>
  <c r="U417" i="33"/>
  <c r="U418" i="33"/>
  <c r="U419" i="33"/>
  <c r="U420" i="33"/>
  <c r="U421" i="33"/>
  <c r="U422" i="33"/>
  <c r="U423" i="33"/>
  <c r="U424" i="33"/>
  <c r="U425" i="33"/>
  <c r="U426" i="33"/>
  <c r="U427" i="33"/>
  <c r="U428" i="33"/>
  <c r="U429" i="33"/>
  <c r="U430" i="33"/>
  <c r="U431" i="33"/>
  <c r="U432" i="33"/>
  <c r="U433" i="33"/>
  <c r="U434" i="33"/>
  <c r="U435" i="33"/>
  <c r="U436" i="33"/>
  <c r="U437" i="33"/>
  <c r="U438" i="33"/>
  <c r="U439" i="33"/>
  <c r="U440" i="33"/>
  <c r="U441" i="33"/>
  <c r="U442" i="33"/>
  <c r="U443" i="33"/>
  <c r="U444" i="33"/>
  <c r="U445" i="33"/>
  <c r="U446" i="33"/>
  <c r="U447" i="33"/>
  <c r="U448" i="33"/>
  <c r="U449" i="33"/>
  <c r="U450" i="33"/>
  <c r="U451" i="33"/>
  <c r="U452" i="33"/>
  <c r="U453" i="33"/>
  <c r="U454" i="33"/>
  <c r="U455" i="33"/>
  <c r="U456" i="33"/>
  <c r="U457" i="33"/>
  <c r="U458" i="33"/>
  <c r="U459" i="33"/>
  <c r="U460" i="33"/>
  <c r="U461" i="33"/>
  <c r="U462" i="33"/>
  <c r="U463" i="33"/>
  <c r="U464" i="33"/>
  <c r="U465" i="33"/>
  <c r="U466" i="33"/>
  <c r="U467" i="33"/>
  <c r="U468" i="33"/>
  <c r="U469" i="33"/>
  <c r="U470" i="33"/>
  <c r="U471" i="33"/>
  <c r="U472" i="33"/>
  <c r="U473" i="33"/>
  <c r="U474" i="33"/>
  <c r="U475" i="33"/>
  <c r="U476" i="33"/>
  <c r="U477" i="33"/>
  <c r="U478" i="33"/>
  <c r="U479" i="33"/>
  <c r="U480" i="33"/>
  <c r="U481" i="33"/>
  <c r="U482" i="33"/>
  <c r="U483" i="33"/>
  <c r="U484" i="33"/>
  <c r="U485" i="33"/>
  <c r="U486" i="33"/>
  <c r="U487" i="33"/>
  <c r="U488" i="33"/>
  <c r="U489" i="33"/>
  <c r="U490" i="33"/>
  <c r="U491" i="33"/>
  <c r="U492" i="33"/>
  <c r="U493" i="33"/>
  <c r="U494" i="33"/>
  <c r="U495" i="33"/>
  <c r="U496" i="33"/>
  <c r="U497" i="33"/>
  <c r="U498" i="33"/>
  <c r="U499" i="33"/>
  <c r="U500" i="33"/>
  <c r="U501" i="33"/>
  <c r="U502" i="33"/>
  <c r="U503" i="33"/>
  <c r="U504" i="33"/>
  <c r="U505" i="33"/>
  <c r="U506" i="33"/>
  <c r="U507" i="33"/>
  <c r="U508" i="33"/>
  <c r="U509" i="33"/>
  <c r="U510" i="33"/>
  <c r="U511" i="33"/>
  <c r="U512" i="33"/>
  <c r="U513" i="33"/>
  <c r="U514" i="33"/>
  <c r="U515" i="33"/>
  <c r="U516" i="33"/>
  <c r="U517" i="33"/>
  <c r="U518" i="33"/>
  <c r="U519" i="33"/>
  <c r="U520" i="33"/>
  <c r="U521" i="33"/>
  <c r="U522" i="33"/>
  <c r="U523" i="33"/>
  <c r="U524" i="33"/>
  <c r="U525" i="33"/>
  <c r="U526" i="33"/>
  <c r="U527" i="33"/>
  <c r="U528" i="33"/>
  <c r="U529" i="33"/>
  <c r="U530" i="33"/>
  <c r="U531" i="33"/>
  <c r="U532" i="33"/>
  <c r="U533" i="33"/>
  <c r="U534" i="33"/>
  <c r="U535" i="33"/>
  <c r="U536" i="33"/>
  <c r="U537" i="33"/>
  <c r="U538" i="33"/>
  <c r="U539" i="33"/>
  <c r="U540" i="33"/>
  <c r="U541" i="33"/>
  <c r="U542" i="33"/>
  <c r="U543" i="33"/>
  <c r="U544" i="33"/>
  <c r="U545" i="33"/>
  <c r="U546" i="33"/>
  <c r="U547" i="33"/>
  <c r="U548" i="33"/>
  <c r="U549" i="33"/>
  <c r="U550" i="33"/>
  <c r="U551" i="33"/>
  <c r="U552" i="33"/>
  <c r="U553" i="33"/>
  <c r="U554" i="33"/>
  <c r="U555" i="33"/>
  <c r="U556" i="33"/>
  <c r="U557" i="33"/>
  <c r="U558" i="33"/>
  <c r="U559" i="33"/>
  <c r="U560" i="33"/>
  <c r="U561" i="33"/>
  <c r="U562" i="33"/>
  <c r="U563" i="33"/>
  <c r="U564" i="33"/>
  <c r="U565" i="33"/>
  <c r="U566" i="33"/>
  <c r="U567" i="33"/>
  <c r="U568" i="33"/>
  <c r="U569" i="33"/>
  <c r="U570" i="33"/>
  <c r="U571" i="33"/>
  <c r="U572" i="33"/>
  <c r="U573" i="33"/>
  <c r="U574" i="33"/>
  <c r="U575" i="33"/>
  <c r="U576" i="33"/>
  <c r="U577" i="33"/>
  <c r="U578" i="33"/>
  <c r="U579" i="33"/>
  <c r="U580" i="33"/>
  <c r="U581" i="33"/>
  <c r="U582" i="33"/>
  <c r="U583" i="33"/>
  <c r="U584" i="33"/>
  <c r="U585" i="33"/>
  <c r="U586" i="33"/>
  <c r="U587" i="33"/>
  <c r="U588" i="33"/>
  <c r="U589" i="33"/>
  <c r="U590" i="33"/>
  <c r="U591" i="33"/>
  <c r="U592" i="33"/>
  <c r="U593" i="33"/>
  <c r="U594" i="33"/>
  <c r="U595" i="33"/>
  <c r="U596" i="33"/>
  <c r="U597" i="33"/>
  <c r="U598" i="33"/>
  <c r="U599" i="33"/>
  <c r="U600" i="33"/>
  <c r="U601" i="33"/>
  <c r="U602" i="33"/>
  <c r="U603" i="33"/>
  <c r="U604" i="33"/>
  <c r="U605" i="33"/>
  <c r="U5" i="33"/>
  <c r="U6" i="32"/>
  <c r="U7" i="32"/>
  <c r="U8" i="32"/>
  <c r="U9" i="32"/>
  <c r="U10" i="32"/>
  <c r="U11" i="32"/>
  <c r="U12" i="32"/>
  <c r="U13" i="32"/>
  <c r="U14" i="32"/>
  <c r="U15" i="32"/>
  <c r="U16" i="32"/>
  <c r="U17" i="32"/>
  <c r="U18" i="32"/>
  <c r="U19" i="32"/>
  <c r="U20" i="32"/>
  <c r="U21" i="32"/>
  <c r="U22" i="32"/>
  <c r="U23" i="32"/>
  <c r="U24" i="32"/>
  <c r="U25" i="32"/>
  <c r="U26" i="32"/>
  <c r="U27" i="32"/>
  <c r="U28" i="32"/>
  <c r="U29" i="32"/>
  <c r="U30" i="32"/>
  <c r="U31" i="32"/>
  <c r="U32" i="32"/>
  <c r="U33" i="32"/>
  <c r="U34" i="32"/>
  <c r="U35" i="32"/>
  <c r="U36" i="32"/>
  <c r="U37" i="32"/>
  <c r="U38" i="32"/>
  <c r="U39" i="32"/>
  <c r="U40" i="32"/>
  <c r="U41" i="32"/>
  <c r="U42" i="32"/>
  <c r="U43" i="32"/>
  <c r="U44" i="32"/>
  <c r="U45" i="32"/>
  <c r="U46" i="32"/>
  <c r="U47" i="32"/>
  <c r="U48" i="32"/>
  <c r="U49" i="32"/>
  <c r="U50" i="32"/>
  <c r="U51" i="32"/>
  <c r="U52" i="32"/>
  <c r="U53" i="32"/>
  <c r="U54" i="32"/>
  <c r="U55" i="32"/>
  <c r="U56" i="32"/>
  <c r="U57" i="32"/>
  <c r="U58" i="32"/>
  <c r="U59" i="32"/>
  <c r="U60" i="32"/>
  <c r="U61" i="32"/>
  <c r="U62" i="32"/>
  <c r="U63" i="32"/>
  <c r="U64" i="32"/>
  <c r="U65" i="32"/>
  <c r="U66" i="32"/>
  <c r="U67" i="32"/>
  <c r="U68" i="32"/>
  <c r="U69" i="32"/>
  <c r="U70" i="32"/>
  <c r="U71" i="32"/>
  <c r="U72" i="32"/>
  <c r="U73" i="32"/>
  <c r="U74" i="32"/>
  <c r="U75" i="32"/>
  <c r="U76" i="32"/>
  <c r="U77" i="32"/>
  <c r="U78" i="32"/>
  <c r="U79" i="32"/>
  <c r="U80" i="32"/>
  <c r="U81" i="32"/>
  <c r="U82" i="32"/>
  <c r="U83" i="32"/>
  <c r="U84" i="32"/>
  <c r="U85" i="32"/>
  <c r="U86" i="32"/>
  <c r="U87" i="32"/>
  <c r="U88" i="32"/>
  <c r="U89" i="32"/>
  <c r="U90" i="32"/>
  <c r="U91" i="32"/>
  <c r="U92" i="32"/>
  <c r="U93" i="32"/>
  <c r="U94" i="32"/>
  <c r="U95" i="32"/>
  <c r="U96" i="32"/>
  <c r="U97" i="32"/>
  <c r="U98" i="32"/>
  <c r="U99" i="32"/>
  <c r="U100" i="32"/>
  <c r="U101" i="32"/>
  <c r="U102" i="32"/>
  <c r="U103" i="32"/>
  <c r="U104" i="32"/>
  <c r="U105" i="32"/>
  <c r="U106" i="32"/>
  <c r="U107" i="32"/>
  <c r="U108" i="32"/>
  <c r="U109" i="32"/>
  <c r="U110" i="32"/>
  <c r="U111" i="32"/>
  <c r="U112" i="32"/>
  <c r="U113" i="32"/>
  <c r="U114" i="32"/>
  <c r="U115" i="32"/>
  <c r="U116" i="32"/>
  <c r="U117" i="32"/>
  <c r="U118" i="32"/>
  <c r="U119" i="32"/>
  <c r="U120" i="32"/>
  <c r="U121" i="32"/>
  <c r="U122" i="32"/>
  <c r="U123" i="32"/>
  <c r="U124" i="32"/>
  <c r="U125" i="32"/>
  <c r="U126" i="32"/>
  <c r="U127" i="32"/>
  <c r="U128" i="32"/>
  <c r="U129" i="32"/>
  <c r="U130" i="32"/>
  <c r="U131" i="32"/>
  <c r="U132" i="32"/>
  <c r="U133" i="32"/>
  <c r="U134" i="32"/>
  <c r="U135" i="32"/>
  <c r="U136" i="32"/>
  <c r="U137" i="32"/>
  <c r="U138" i="32"/>
  <c r="U139" i="32"/>
  <c r="U140" i="32"/>
  <c r="U141" i="32"/>
  <c r="U142" i="32"/>
  <c r="U143" i="32"/>
  <c r="U144" i="32"/>
  <c r="U145" i="32"/>
  <c r="U146" i="32"/>
  <c r="U147" i="32"/>
  <c r="U148" i="32"/>
  <c r="U149" i="32"/>
  <c r="U150" i="32"/>
  <c r="U151" i="32"/>
  <c r="U152" i="32"/>
  <c r="U153" i="32"/>
  <c r="U154" i="32"/>
  <c r="U155" i="32"/>
  <c r="U156" i="32"/>
  <c r="U157" i="32"/>
  <c r="U158" i="32"/>
  <c r="U159" i="32"/>
  <c r="U160" i="32"/>
  <c r="U161" i="32"/>
  <c r="U162" i="32"/>
  <c r="U163" i="32"/>
  <c r="U164" i="32"/>
  <c r="U165" i="32"/>
  <c r="U166" i="32"/>
  <c r="U167" i="32"/>
  <c r="U168" i="32"/>
  <c r="U169" i="32"/>
  <c r="U170" i="32"/>
  <c r="U171" i="32"/>
  <c r="U172" i="32"/>
  <c r="U173" i="32"/>
  <c r="U174" i="32"/>
  <c r="U175" i="32"/>
  <c r="U176" i="32"/>
  <c r="U177" i="32"/>
  <c r="U178" i="32"/>
  <c r="U179" i="32"/>
  <c r="U180" i="32"/>
  <c r="U181" i="32"/>
  <c r="U182" i="32"/>
  <c r="U183" i="32"/>
  <c r="U184" i="32"/>
  <c r="U185" i="32"/>
  <c r="U186" i="32"/>
  <c r="U187" i="32"/>
  <c r="U188" i="32"/>
  <c r="U189" i="32"/>
  <c r="U190" i="32"/>
  <c r="U191" i="32"/>
  <c r="U192" i="32"/>
  <c r="U193" i="32"/>
  <c r="U194" i="32"/>
  <c r="U195" i="32"/>
  <c r="U196" i="32"/>
  <c r="U197" i="32"/>
  <c r="U198" i="32"/>
  <c r="U199" i="32"/>
  <c r="U200" i="32"/>
  <c r="U201" i="32"/>
  <c r="U202" i="32"/>
  <c r="U203" i="32"/>
  <c r="U204" i="32"/>
  <c r="U205" i="32"/>
  <c r="U206" i="32"/>
  <c r="U207" i="32"/>
  <c r="U208" i="32"/>
  <c r="U209" i="32"/>
  <c r="U210" i="32"/>
  <c r="U211" i="32"/>
  <c r="U212" i="32"/>
  <c r="U213" i="32"/>
  <c r="U214" i="32"/>
  <c r="U215" i="32"/>
  <c r="U216" i="32"/>
  <c r="U217" i="32"/>
  <c r="U218" i="32"/>
  <c r="U219" i="32"/>
  <c r="U220" i="32"/>
  <c r="U221" i="32"/>
  <c r="U222" i="32"/>
  <c r="U223" i="32"/>
  <c r="U224" i="32"/>
  <c r="U225" i="32"/>
  <c r="U226" i="32"/>
  <c r="U227" i="32"/>
  <c r="U228" i="32"/>
  <c r="U229" i="32"/>
  <c r="U230" i="32"/>
  <c r="U231" i="32"/>
  <c r="U232" i="32"/>
  <c r="U233" i="32"/>
  <c r="U234" i="32"/>
  <c r="U235" i="32"/>
  <c r="U236" i="32"/>
  <c r="U237" i="32"/>
  <c r="U238" i="32"/>
  <c r="U239" i="32"/>
  <c r="U240" i="32"/>
  <c r="U241" i="32"/>
  <c r="U242" i="32"/>
  <c r="U243" i="32"/>
  <c r="U244" i="32"/>
  <c r="U245" i="32"/>
  <c r="U246" i="32"/>
  <c r="U247" i="32"/>
  <c r="U248" i="32"/>
  <c r="U249" i="32"/>
  <c r="U250" i="32"/>
  <c r="U251" i="32"/>
  <c r="U252" i="32"/>
  <c r="U253" i="32"/>
  <c r="U254" i="32"/>
  <c r="U255" i="32"/>
  <c r="U256" i="32"/>
  <c r="U257" i="32"/>
  <c r="U258" i="32"/>
  <c r="U259" i="32"/>
  <c r="U260" i="32"/>
  <c r="U261" i="32"/>
  <c r="U262" i="32"/>
  <c r="U263" i="32"/>
  <c r="U264" i="32"/>
  <c r="U265" i="32"/>
  <c r="U266" i="32"/>
  <c r="U267" i="32"/>
  <c r="U268" i="32"/>
  <c r="U269" i="32"/>
  <c r="U270" i="32"/>
  <c r="U271" i="32"/>
  <c r="U272" i="32"/>
  <c r="U273" i="32"/>
  <c r="U274" i="32"/>
  <c r="U275" i="32"/>
  <c r="U276" i="32"/>
  <c r="U277" i="32"/>
  <c r="U278" i="32"/>
  <c r="U279" i="32"/>
  <c r="U280" i="32"/>
  <c r="U281" i="32"/>
  <c r="U282" i="32"/>
  <c r="U283" i="32"/>
  <c r="U284" i="32"/>
  <c r="U285" i="32"/>
  <c r="U286" i="32"/>
  <c r="U287" i="32"/>
  <c r="U288" i="32"/>
  <c r="U289" i="32"/>
  <c r="U290" i="32"/>
  <c r="U291" i="32"/>
  <c r="U292" i="32"/>
  <c r="U293" i="32"/>
  <c r="U294" i="32"/>
  <c r="U295" i="32"/>
  <c r="U296" i="32"/>
  <c r="U297" i="32"/>
  <c r="U298" i="32"/>
  <c r="U299" i="32"/>
  <c r="U300" i="32"/>
  <c r="U301" i="32"/>
  <c r="U302" i="32"/>
  <c r="U303" i="32"/>
  <c r="U304" i="32"/>
  <c r="U305" i="32"/>
  <c r="U306" i="32"/>
  <c r="U307" i="32"/>
  <c r="U308" i="32"/>
  <c r="U309" i="32"/>
  <c r="U310" i="32"/>
  <c r="U311" i="32"/>
  <c r="U312" i="32"/>
  <c r="U313" i="32"/>
  <c r="U314" i="32"/>
  <c r="U315" i="32"/>
  <c r="U316" i="32"/>
  <c r="U317" i="32"/>
  <c r="U318" i="32"/>
  <c r="U319" i="32"/>
  <c r="U320" i="32"/>
  <c r="U321" i="32"/>
  <c r="U322" i="32"/>
  <c r="U323" i="32"/>
  <c r="U324" i="32"/>
  <c r="U325" i="32"/>
  <c r="U326" i="32"/>
  <c r="U327" i="32"/>
  <c r="U328" i="32"/>
  <c r="U329" i="32"/>
  <c r="U330" i="32"/>
  <c r="U331" i="32"/>
  <c r="U332" i="32"/>
  <c r="U333" i="32"/>
  <c r="U334" i="32"/>
  <c r="U335" i="32"/>
  <c r="U336" i="32"/>
  <c r="U337" i="32"/>
  <c r="U338" i="32"/>
  <c r="U339" i="32"/>
  <c r="U340" i="32"/>
  <c r="U341" i="32"/>
  <c r="U342" i="32"/>
  <c r="U343" i="32"/>
  <c r="U344" i="32"/>
  <c r="U345" i="32"/>
  <c r="U346" i="32"/>
  <c r="U347" i="32"/>
  <c r="U348" i="32"/>
  <c r="U349" i="32"/>
  <c r="U350" i="32"/>
  <c r="U351" i="32"/>
  <c r="U352" i="32"/>
  <c r="U353" i="32"/>
  <c r="U354" i="32"/>
  <c r="U355" i="32"/>
  <c r="U356" i="32"/>
  <c r="U357" i="32"/>
  <c r="U358" i="32"/>
  <c r="U359" i="32"/>
  <c r="U360" i="32"/>
  <c r="U361" i="32"/>
  <c r="U362" i="32"/>
  <c r="U363" i="32"/>
  <c r="U364" i="32"/>
  <c r="U365" i="32"/>
  <c r="U366" i="32"/>
  <c r="U367" i="32"/>
  <c r="U368" i="32"/>
  <c r="U369" i="32"/>
  <c r="U370" i="32"/>
  <c r="U371" i="32"/>
  <c r="U372" i="32"/>
  <c r="U373" i="32"/>
  <c r="U374" i="32"/>
  <c r="U375" i="32"/>
  <c r="U376" i="32"/>
  <c r="U377" i="32"/>
  <c r="U378" i="32"/>
  <c r="U379" i="32"/>
  <c r="U380" i="32"/>
  <c r="U381" i="32"/>
  <c r="U382" i="32"/>
  <c r="U383" i="32"/>
  <c r="U384" i="32"/>
  <c r="U385" i="32"/>
  <c r="U386" i="32"/>
  <c r="U387" i="32"/>
  <c r="U388" i="32"/>
  <c r="U389" i="32"/>
  <c r="U390" i="32"/>
  <c r="U391" i="32"/>
  <c r="U392" i="32"/>
  <c r="U393" i="32"/>
  <c r="U394" i="32"/>
  <c r="U395" i="32"/>
  <c r="U396" i="32"/>
  <c r="U397" i="32"/>
  <c r="U398" i="32"/>
  <c r="U399" i="32"/>
  <c r="U400" i="32"/>
  <c r="U401" i="32"/>
  <c r="U402" i="32"/>
  <c r="U403" i="32"/>
  <c r="U404" i="32"/>
  <c r="U405" i="32"/>
  <c r="U406" i="32"/>
  <c r="U407" i="32"/>
  <c r="U408" i="32"/>
  <c r="U409" i="32"/>
  <c r="U410" i="32"/>
  <c r="U411" i="32"/>
  <c r="U412" i="32"/>
  <c r="U413" i="32"/>
  <c r="U414" i="32"/>
  <c r="U415" i="32"/>
  <c r="U416" i="32"/>
  <c r="U417" i="32"/>
  <c r="U418" i="32"/>
  <c r="U419" i="32"/>
  <c r="U420" i="32"/>
  <c r="U421" i="32"/>
  <c r="U422" i="32"/>
  <c r="U423" i="32"/>
  <c r="U424" i="32"/>
  <c r="U425" i="32"/>
  <c r="U426" i="32"/>
  <c r="U427" i="32"/>
  <c r="U428" i="32"/>
  <c r="U429" i="32"/>
  <c r="U430" i="32"/>
  <c r="U431" i="32"/>
  <c r="U432" i="32"/>
  <c r="U433" i="32"/>
  <c r="U434" i="32"/>
  <c r="U435" i="32"/>
  <c r="U436" i="32"/>
  <c r="U437" i="32"/>
  <c r="U438" i="32"/>
  <c r="U439" i="32"/>
  <c r="U440" i="32"/>
  <c r="U441" i="32"/>
  <c r="U442" i="32"/>
  <c r="U443" i="32"/>
  <c r="U444" i="32"/>
  <c r="U445" i="32"/>
  <c r="U446" i="32"/>
  <c r="U447" i="32"/>
  <c r="U448" i="32"/>
  <c r="U449" i="32"/>
  <c r="U450" i="32"/>
  <c r="U451" i="32"/>
  <c r="U452" i="32"/>
  <c r="U453" i="32"/>
  <c r="U454" i="32"/>
  <c r="U455" i="32"/>
  <c r="U456" i="32"/>
  <c r="U457" i="32"/>
  <c r="U458" i="32"/>
  <c r="U459" i="32"/>
  <c r="U460" i="32"/>
  <c r="U461" i="32"/>
  <c r="U462" i="32"/>
  <c r="U463" i="32"/>
  <c r="U464" i="32"/>
  <c r="U465" i="32"/>
  <c r="U466" i="32"/>
  <c r="U467" i="32"/>
  <c r="U468" i="32"/>
  <c r="U469" i="32"/>
  <c r="U470" i="32"/>
  <c r="U471" i="32"/>
  <c r="U472" i="32"/>
  <c r="U473" i="32"/>
  <c r="U474" i="32"/>
  <c r="U475" i="32"/>
  <c r="U476" i="32"/>
  <c r="U477" i="32"/>
  <c r="U478" i="32"/>
  <c r="U479" i="32"/>
  <c r="U480" i="32"/>
  <c r="U481" i="32"/>
  <c r="U482" i="32"/>
  <c r="U483" i="32"/>
  <c r="U484" i="32"/>
  <c r="U485" i="32"/>
  <c r="U486" i="32"/>
  <c r="U487" i="32"/>
  <c r="U488" i="32"/>
  <c r="U489" i="32"/>
  <c r="U490" i="32"/>
  <c r="U491" i="32"/>
  <c r="U492" i="32"/>
  <c r="U493" i="32"/>
  <c r="U494" i="32"/>
  <c r="U495" i="32"/>
  <c r="U496" i="32"/>
  <c r="U497" i="32"/>
  <c r="U498" i="32"/>
  <c r="U499" i="32"/>
  <c r="U500" i="32"/>
  <c r="U501" i="32"/>
  <c r="U502" i="32"/>
  <c r="U503" i="32"/>
  <c r="U504" i="32"/>
  <c r="U505" i="32"/>
  <c r="U506" i="32"/>
  <c r="U507" i="32"/>
  <c r="U508" i="32"/>
  <c r="U509" i="32"/>
  <c r="U510" i="32"/>
  <c r="U511" i="32"/>
  <c r="U512" i="32"/>
  <c r="U513" i="32"/>
  <c r="U514" i="32"/>
  <c r="U515" i="32"/>
  <c r="U516" i="32"/>
  <c r="U517" i="32"/>
  <c r="U518" i="32"/>
  <c r="U519" i="32"/>
  <c r="U520" i="32"/>
  <c r="U521" i="32"/>
  <c r="U522" i="32"/>
  <c r="U523" i="32"/>
  <c r="U524" i="32"/>
  <c r="U525" i="32"/>
  <c r="U526" i="32"/>
  <c r="U527" i="32"/>
  <c r="U528" i="32"/>
  <c r="U529" i="32"/>
  <c r="U530" i="32"/>
  <c r="U531" i="32"/>
  <c r="U532" i="32"/>
  <c r="U533" i="32"/>
  <c r="U534" i="32"/>
  <c r="U535" i="32"/>
  <c r="U536" i="32"/>
  <c r="U537" i="32"/>
  <c r="U538" i="32"/>
  <c r="U539" i="32"/>
  <c r="U540" i="32"/>
  <c r="U541" i="32"/>
  <c r="U542" i="32"/>
  <c r="U543" i="32"/>
  <c r="U544" i="32"/>
  <c r="U545" i="32"/>
  <c r="U546" i="32"/>
  <c r="U547" i="32"/>
  <c r="U548" i="32"/>
  <c r="U549" i="32"/>
  <c r="U550" i="32"/>
  <c r="U551" i="32"/>
  <c r="U552" i="32"/>
  <c r="U553" i="32"/>
  <c r="U554" i="32"/>
  <c r="U555" i="32"/>
  <c r="U556" i="32"/>
  <c r="U557" i="32"/>
  <c r="U558" i="32"/>
  <c r="U559" i="32"/>
  <c r="U560" i="32"/>
  <c r="U561" i="32"/>
  <c r="U562" i="32"/>
  <c r="U563" i="32"/>
  <c r="U564" i="32"/>
  <c r="U565" i="32"/>
  <c r="U566" i="32"/>
  <c r="U567" i="32"/>
  <c r="U568" i="32"/>
  <c r="U569" i="32"/>
  <c r="U570" i="32"/>
  <c r="U571" i="32"/>
  <c r="U572" i="32"/>
  <c r="U573" i="32"/>
  <c r="U574" i="32"/>
  <c r="U575" i="32"/>
  <c r="U576" i="32"/>
  <c r="U577" i="32"/>
  <c r="U578" i="32"/>
  <c r="U579" i="32"/>
  <c r="U580" i="32"/>
  <c r="U581" i="32"/>
  <c r="U582" i="32"/>
  <c r="U583" i="32"/>
  <c r="U584" i="32"/>
  <c r="U585" i="32"/>
  <c r="U586" i="32"/>
  <c r="U587" i="32"/>
  <c r="U588" i="32"/>
  <c r="U589" i="32"/>
  <c r="U590" i="32"/>
  <c r="U591" i="32"/>
  <c r="U592" i="32"/>
  <c r="U593" i="32"/>
  <c r="U594" i="32"/>
  <c r="U595" i="32"/>
  <c r="U596" i="32"/>
  <c r="U597" i="32"/>
  <c r="U598" i="32"/>
  <c r="U599" i="32"/>
  <c r="U600" i="32"/>
  <c r="U601" i="32"/>
  <c r="U602" i="32"/>
  <c r="U603" i="32"/>
  <c r="U604" i="32"/>
  <c r="U605" i="32"/>
  <c r="U5" i="32"/>
  <c r="U6" i="31"/>
  <c r="U7" i="31"/>
  <c r="U8" i="31"/>
  <c r="U9" i="31"/>
  <c r="U10" i="31"/>
  <c r="U11" i="31"/>
  <c r="U12" i="31"/>
  <c r="U13" i="31"/>
  <c r="U14" i="31"/>
  <c r="U15" i="31"/>
  <c r="U16" i="31"/>
  <c r="U17" i="31"/>
  <c r="U18" i="31"/>
  <c r="U19" i="31"/>
  <c r="U20" i="31"/>
  <c r="U21" i="31"/>
  <c r="U22" i="31"/>
  <c r="U23" i="31"/>
  <c r="U24" i="31"/>
  <c r="U25" i="31"/>
  <c r="U26" i="31"/>
  <c r="U27" i="31"/>
  <c r="U28" i="31"/>
  <c r="U29" i="31"/>
  <c r="U30" i="31"/>
  <c r="U31" i="31"/>
  <c r="U32" i="31"/>
  <c r="U33" i="31"/>
  <c r="U34" i="31"/>
  <c r="U35" i="31"/>
  <c r="U36" i="31"/>
  <c r="U37" i="31"/>
  <c r="U38" i="31"/>
  <c r="U39" i="31"/>
  <c r="U40" i="31"/>
  <c r="U41" i="31"/>
  <c r="U42" i="31"/>
  <c r="U43" i="31"/>
  <c r="U44" i="31"/>
  <c r="U45" i="31"/>
  <c r="U46" i="31"/>
  <c r="U47" i="31"/>
  <c r="U48" i="31"/>
  <c r="U49" i="31"/>
  <c r="U50" i="31"/>
  <c r="U51" i="31"/>
  <c r="U52" i="31"/>
  <c r="U53" i="31"/>
  <c r="U54" i="31"/>
  <c r="U55" i="31"/>
  <c r="U56" i="31"/>
  <c r="U57" i="31"/>
  <c r="U58" i="31"/>
  <c r="U59" i="31"/>
  <c r="U60" i="31"/>
  <c r="U61" i="31"/>
  <c r="U62" i="31"/>
  <c r="U63" i="31"/>
  <c r="U64" i="31"/>
  <c r="U65" i="31"/>
  <c r="U66" i="31"/>
  <c r="U67" i="31"/>
  <c r="U68" i="31"/>
  <c r="U69" i="31"/>
  <c r="U70" i="31"/>
  <c r="U71" i="31"/>
  <c r="U72" i="31"/>
  <c r="U73" i="31"/>
  <c r="U74" i="31"/>
  <c r="U75" i="31"/>
  <c r="U76" i="31"/>
  <c r="U77" i="31"/>
  <c r="U78" i="31"/>
  <c r="U79" i="31"/>
  <c r="U80" i="31"/>
  <c r="U81" i="31"/>
  <c r="U82" i="31"/>
  <c r="U83" i="31"/>
  <c r="U84" i="31"/>
  <c r="U85" i="31"/>
  <c r="U86" i="31"/>
  <c r="U87" i="31"/>
  <c r="U88" i="31"/>
  <c r="U89" i="31"/>
  <c r="U90" i="31"/>
  <c r="U91" i="31"/>
  <c r="U92" i="31"/>
  <c r="U93" i="31"/>
  <c r="U94" i="31"/>
  <c r="U95" i="31"/>
  <c r="U96" i="31"/>
  <c r="U97" i="31"/>
  <c r="U98" i="31"/>
  <c r="U99" i="31"/>
  <c r="U100" i="31"/>
  <c r="U101" i="31"/>
  <c r="U102" i="31"/>
  <c r="U103" i="31"/>
  <c r="U104" i="31"/>
  <c r="U105" i="31"/>
  <c r="U106" i="31"/>
  <c r="U107" i="31"/>
  <c r="U108" i="31"/>
  <c r="U109" i="31"/>
  <c r="U110" i="31"/>
  <c r="U111" i="31"/>
  <c r="U112" i="31"/>
  <c r="U113" i="31"/>
  <c r="U114" i="31"/>
  <c r="U115" i="31"/>
  <c r="U116" i="31"/>
  <c r="U117" i="31"/>
  <c r="U118" i="31"/>
  <c r="U119" i="31"/>
  <c r="U120" i="31"/>
  <c r="U121" i="31"/>
  <c r="U122" i="31"/>
  <c r="U123" i="31"/>
  <c r="U124" i="31"/>
  <c r="U125" i="31"/>
  <c r="U126" i="31"/>
  <c r="U127" i="31"/>
  <c r="U128" i="31"/>
  <c r="U129" i="31"/>
  <c r="U130" i="31"/>
  <c r="U131" i="31"/>
  <c r="U132" i="31"/>
  <c r="U133" i="31"/>
  <c r="U134" i="31"/>
  <c r="U135" i="31"/>
  <c r="U136" i="31"/>
  <c r="U137" i="31"/>
  <c r="U138" i="31"/>
  <c r="U139" i="31"/>
  <c r="U140" i="31"/>
  <c r="U141" i="31"/>
  <c r="U142" i="31"/>
  <c r="U143" i="31"/>
  <c r="U144" i="31"/>
  <c r="U145" i="31"/>
  <c r="U146" i="31"/>
  <c r="U147" i="31"/>
  <c r="U148" i="31"/>
  <c r="U149" i="31"/>
  <c r="U150" i="31"/>
  <c r="U151" i="31"/>
  <c r="U152" i="31"/>
  <c r="U153" i="31"/>
  <c r="U154" i="31"/>
  <c r="U155" i="31"/>
  <c r="U156" i="31"/>
  <c r="U157" i="31"/>
  <c r="U158" i="31"/>
  <c r="U159" i="31"/>
  <c r="U160" i="31"/>
  <c r="U161" i="31"/>
  <c r="U162" i="31"/>
  <c r="U163" i="31"/>
  <c r="U164" i="31"/>
  <c r="U165" i="31"/>
  <c r="U166" i="31"/>
  <c r="U167" i="31"/>
  <c r="U168" i="31"/>
  <c r="U169" i="31"/>
  <c r="U170" i="31"/>
  <c r="U171" i="31"/>
  <c r="U172" i="31"/>
  <c r="U173" i="31"/>
  <c r="U174" i="31"/>
  <c r="U175" i="31"/>
  <c r="U176" i="31"/>
  <c r="U177" i="31"/>
  <c r="U178" i="31"/>
  <c r="U179" i="31"/>
  <c r="U180" i="31"/>
  <c r="U181" i="31"/>
  <c r="U182" i="31"/>
  <c r="U183" i="31"/>
  <c r="U184" i="31"/>
  <c r="U185" i="31"/>
  <c r="U186" i="31"/>
  <c r="U187" i="31"/>
  <c r="U188" i="31"/>
  <c r="U189" i="31"/>
  <c r="U190" i="31"/>
  <c r="U191" i="31"/>
  <c r="U192" i="31"/>
  <c r="U193" i="31"/>
  <c r="U194" i="31"/>
  <c r="U195" i="31"/>
  <c r="U196" i="31"/>
  <c r="U197" i="31"/>
  <c r="U198" i="31"/>
  <c r="U199" i="31"/>
  <c r="U200" i="31"/>
  <c r="U201" i="31"/>
  <c r="U202" i="31"/>
  <c r="U203" i="31"/>
  <c r="U204" i="31"/>
  <c r="U205" i="31"/>
  <c r="U206" i="31"/>
  <c r="U207" i="31"/>
  <c r="U208" i="31"/>
  <c r="U209" i="31"/>
  <c r="U210" i="31"/>
  <c r="U211" i="31"/>
  <c r="U212" i="31"/>
  <c r="U213" i="31"/>
  <c r="U214" i="31"/>
  <c r="U215" i="31"/>
  <c r="U216" i="31"/>
  <c r="U217" i="31"/>
  <c r="U218" i="31"/>
  <c r="U219" i="31"/>
  <c r="U220" i="31"/>
  <c r="U221" i="31"/>
  <c r="U222" i="31"/>
  <c r="U223" i="31"/>
  <c r="U224" i="31"/>
  <c r="U225" i="31"/>
  <c r="U226" i="31"/>
  <c r="U227" i="31"/>
  <c r="U228" i="31"/>
  <c r="U229" i="31"/>
  <c r="U230" i="31"/>
  <c r="U231" i="31"/>
  <c r="U232" i="31"/>
  <c r="U233" i="31"/>
  <c r="U234" i="31"/>
  <c r="U235" i="31"/>
  <c r="U236" i="31"/>
  <c r="U237" i="31"/>
  <c r="U238" i="31"/>
  <c r="U239" i="31"/>
  <c r="U240" i="31"/>
  <c r="U241" i="31"/>
  <c r="U242" i="31"/>
  <c r="U243" i="31"/>
  <c r="U244" i="31"/>
  <c r="U245" i="31"/>
  <c r="U246" i="31"/>
  <c r="U247" i="31"/>
  <c r="U248" i="31"/>
  <c r="U249" i="31"/>
  <c r="U250" i="31"/>
  <c r="U251" i="31"/>
  <c r="U252" i="31"/>
  <c r="U253" i="31"/>
  <c r="U254" i="31"/>
  <c r="U255" i="31"/>
  <c r="U256" i="31"/>
  <c r="U257" i="31"/>
  <c r="U258" i="31"/>
  <c r="U259" i="31"/>
  <c r="U260" i="31"/>
  <c r="U261" i="31"/>
  <c r="U262" i="31"/>
  <c r="U263" i="31"/>
  <c r="U264" i="31"/>
  <c r="U265" i="31"/>
  <c r="U266" i="31"/>
  <c r="U267" i="31"/>
  <c r="U268" i="31"/>
  <c r="U269" i="31"/>
  <c r="U270" i="31"/>
  <c r="U271" i="31"/>
  <c r="U272" i="31"/>
  <c r="U273" i="31"/>
  <c r="U274" i="31"/>
  <c r="U275" i="31"/>
  <c r="U276" i="31"/>
  <c r="U277" i="31"/>
  <c r="U278" i="31"/>
  <c r="U279" i="31"/>
  <c r="U280" i="31"/>
  <c r="U281" i="31"/>
  <c r="U282" i="31"/>
  <c r="U283" i="31"/>
  <c r="U284" i="31"/>
  <c r="U285" i="31"/>
  <c r="U286" i="31"/>
  <c r="U287" i="31"/>
  <c r="U288" i="31"/>
  <c r="U289" i="31"/>
  <c r="U290" i="31"/>
  <c r="U291" i="31"/>
  <c r="U292" i="31"/>
  <c r="U293" i="31"/>
  <c r="U294" i="31"/>
  <c r="U295" i="31"/>
  <c r="U296" i="31"/>
  <c r="U297" i="31"/>
  <c r="U298" i="31"/>
  <c r="U299" i="31"/>
  <c r="U300" i="31"/>
  <c r="U301" i="31"/>
  <c r="U302" i="31"/>
  <c r="U303" i="31"/>
  <c r="U304" i="31"/>
  <c r="U305" i="31"/>
  <c r="U306" i="31"/>
  <c r="U307" i="31"/>
  <c r="U308" i="31"/>
  <c r="U309" i="31"/>
  <c r="U310" i="31"/>
  <c r="U311" i="31"/>
  <c r="U312" i="31"/>
  <c r="U313" i="31"/>
  <c r="U314" i="31"/>
  <c r="U315" i="31"/>
  <c r="U316" i="31"/>
  <c r="U317" i="31"/>
  <c r="U318" i="31"/>
  <c r="U319" i="31"/>
  <c r="U320" i="31"/>
  <c r="U321" i="31"/>
  <c r="U322" i="31"/>
  <c r="U323" i="31"/>
  <c r="U324" i="31"/>
  <c r="U325" i="31"/>
  <c r="U326" i="31"/>
  <c r="U327" i="31"/>
  <c r="U328" i="31"/>
  <c r="U329" i="31"/>
  <c r="U330" i="31"/>
  <c r="U331" i="31"/>
  <c r="U332" i="31"/>
  <c r="U333" i="31"/>
  <c r="U334" i="31"/>
  <c r="U335" i="31"/>
  <c r="U336" i="31"/>
  <c r="U337" i="31"/>
  <c r="U338" i="31"/>
  <c r="U339" i="31"/>
  <c r="U340" i="31"/>
  <c r="U341" i="31"/>
  <c r="U342" i="31"/>
  <c r="U343" i="31"/>
  <c r="U344" i="31"/>
  <c r="U345" i="31"/>
  <c r="U346" i="31"/>
  <c r="U347" i="31"/>
  <c r="U348" i="31"/>
  <c r="U349" i="31"/>
  <c r="U350" i="31"/>
  <c r="U351" i="31"/>
  <c r="U352" i="31"/>
  <c r="U353" i="31"/>
  <c r="U354" i="31"/>
  <c r="U355" i="31"/>
  <c r="U356" i="31"/>
  <c r="U357" i="31"/>
  <c r="U358" i="31"/>
  <c r="U359" i="31"/>
  <c r="U360" i="31"/>
  <c r="U361" i="31"/>
  <c r="U362" i="31"/>
  <c r="U363" i="31"/>
  <c r="U364" i="31"/>
  <c r="U365" i="31"/>
  <c r="U366" i="31"/>
  <c r="U367" i="31"/>
  <c r="U368" i="31"/>
  <c r="U369" i="31"/>
  <c r="U370" i="31"/>
  <c r="U371" i="31"/>
  <c r="U372" i="31"/>
  <c r="U373" i="31"/>
  <c r="U374" i="31"/>
  <c r="U375" i="31"/>
  <c r="U376" i="31"/>
  <c r="U377" i="31"/>
  <c r="U378" i="31"/>
  <c r="U379" i="31"/>
  <c r="U380" i="31"/>
  <c r="U381" i="31"/>
  <c r="U382" i="31"/>
  <c r="U383" i="31"/>
  <c r="U384" i="31"/>
  <c r="U385" i="31"/>
  <c r="U386" i="31"/>
  <c r="U387" i="31"/>
  <c r="U388" i="31"/>
  <c r="U389" i="31"/>
  <c r="U390" i="31"/>
  <c r="U391" i="31"/>
  <c r="U392" i="31"/>
  <c r="U393" i="31"/>
  <c r="U394" i="31"/>
  <c r="U395" i="31"/>
  <c r="U396" i="31"/>
  <c r="U397" i="31"/>
  <c r="U398" i="31"/>
  <c r="U399" i="31"/>
  <c r="U400" i="31"/>
  <c r="U401" i="31"/>
  <c r="U402" i="31"/>
  <c r="U403" i="31"/>
  <c r="U404" i="31"/>
  <c r="U405" i="31"/>
  <c r="U406" i="31"/>
  <c r="U407" i="31"/>
  <c r="U408" i="31"/>
  <c r="U409" i="31"/>
  <c r="U410" i="31"/>
  <c r="U411" i="31"/>
  <c r="U412" i="31"/>
  <c r="U413" i="31"/>
  <c r="U414" i="31"/>
  <c r="U415" i="31"/>
  <c r="U416" i="31"/>
  <c r="U417" i="31"/>
  <c r="U418" i="31"/>
  <c r="U419" i="31"/>
  <c r="U420" i="31"/>
  <c r="U421" i="31"/>
  <c r="U422" i="31"/>
  <c r="U423" i="31"/>
  <c r="U424" i="31"/>
  <c r="U425" i="31"/>
  <c r="U426" i="31"/>
  <c r="U427" i="31"/>
  <c r="U428" i="31"/>
  <c r="U429" i="31"/>
  <c r="U430" i="31"/>
  <c r="U431" i="31"/>
  <c r="U432" i="31"/>
  <c r="U433" i="31"/>
  <c r="U434" i="31"/>
  <c r="U435" i="31"/>
  <c r="U436" i="31"/>
  <c r="U437" i="31"/>
  <c r="U438" i="31"/>
  <c r="U439" i="31"/>
  <c r="U440" i="31"/>
  <c r="U441" i="31"/>
  <c r="U442" i="31"/>
  <c r="U443" i="31"/>
  <c r="U444" i="31"/>
  <c r="U445" i="31"/>
  <c r="U446" i="31"/>
  <c r="U447" i="31"/>
  <c r="U448" i="31"/>
  <c r="U449" i="31"/>
  <c r="U450" i="31"/>
  <c r="U451" i="31"/>
  <c r="U452" i="31"/>
  <c r="U453" i="31"/>
  <c r="U454" i="31"/>
  <c r="U455" i="31"/>
  <c r="U456" i="31"/>
  <c r="U457" i="31"/>
  <c r="U458" i="31"/>
  <c r="U459" i="31"/>
  <c r="U460" i="31"/>
  <c r="U461" i="31"/>
  <c r="U462" i="31"/>
  <c r="U463" i="31"/>
  <c r="U464" i="31"/>
  <c r="U465" i="31"/>
  <c r="U466" i="31"/>
  <c r="U467" i="31"/>
  <c r="U468" i="31"/>
  <c r="U469" i="31"/>
  <c r="U470" i="31"/>
  <c r="U471" i="31"/>
  <c r="U472" i="31"/>
  <c r="U473" i="31"/>
  <c r="U474" i="31"/>
  <c r="U475" i="31"/>
  <c r="U476" i="31"/>
  <c r="U477" i="31"/>
  <c r="U478" i="31"/>
  <c r="U479" i="31"/>
  <c r="U480" i="31"/>
  <c r="U481" i="31"/>
  <c r="U482" i="31"/>
  <c r="U483" i="31"/>
  <c r="U484" i="31"/>
  <c r="U485" i="31"/>
  <c r="U486" i="31"/>
  <c r="U487" i="31"/>
  <c r="U488" i="31"/>
  <c r="U489" i="31"/>
  <c r="U490" i="31"/>
  <c r="U491" i="31"/>
  <c r="U492" i="31"/>
  <c r="U493" i="31"/>
  <c r="U494" i="31"/>
  <c r="U495" i="31"/>
  <c r="U496" i="31"/>
  <c r="U497" i="31"/>
  <c r="U498" i="31"/>
  <c r="U499" i="31"/>
  <c r="U500" i="31"/>
  <c r="U501" i="31"/>
  <c r="U502" i="31"/>
  <c r="U503" i="31"/>
  <c r="U504" i="31"/>
  <c r="U505" i="31"/>
  <c r="U506" i="31"/>
  <c r="U507" i="31"/>
  <c r="U508" i="31"/>
  <c r="U509" i="31"/>
  <c r="U510" i="31"/>
  <c r="U511" i="31"/>
  <c r="U512" i="31"/>
  <c r="U513" i="31"/>
  <c r="U514" i="31"/>
  <c r="U515" i="31"/>
  <c r="U516" i="31"/>
  <c r="U517" i="31"/>
  <c r="U518" i="31"/>
  <c r="U519" i="31"/>
  <c r="U520" i="31"/>
  <c r="U521" i="31"/>
  <c r="U522" i="31"/>
  <c r="U523" i="31"/>
  <c r="U524" i="31"/>
  <c r="U525" i="31"/>
  <c r="U526" i="31"/>
  <c r="U527" i="31"/>
  <c r="U528" i="31"/>
  <c r="U529" i="31"/>
  <c r="U530" i="31"/>
  <c r="U531" i="31"/>
  <c r="U532" i="31"/>
  <c r="U533" i="31"/>
  <c r="U534" i="31"/>
  <c r="U535" i="31"/>
  <c r="U536" i="31"/>
  <c r="U537" i="31"/>
  <c r="U538" i="31"/>
  <c r="U539" i="31"/>
  <c r="U540" i="31"/>
  <c r="U541" i="31"/>
  <c r="U542" i="31"/>
  <c r="U543" i="31"/>
  <c r="U544" i="31"/>
  <c r="U545" i="31"/>
  <c r="U546" i="31"/>
  <c r="U547" i="31"/>
  <c r="U548" i="31"/>
  <c r="U549" i="31"/>
  <c r="U550" i="31"/>
  <c r="U551" i="31"/>
  <c r="U552" i="31"/>
  <c r="U553" i="31"/>
  <c r="U554" i="31"/>
  <c r="U555" i="31"/>
  <c r="U556" i="31"/>
  <c r="U557" i="31"/>
  <c r="U558" i="31"/>
  <c r="U559" i="31"/>
  <c r="U560" i="31"/>
  <c r="U561" i="31"/>
  <c r="U562" i="31"/>
  <c r="U563" i="31"/>
  <c r="U564" i="31"/>
  <c r="U565" i="31"/>
  <c r="U566" i="31"/>
  <c r="U567" i="31"/>
  <c r="U568" i="31"/>
  <c r="U569" i="31"/>
  <c r="U570" i="31"/>
  <c r="U571" i="31"/>
  <c r="U572" i="31"/>
  <c r="U573" i="31"/>
  <c r="U574" i="31"/>
  <c r="U575" i="31"/>
  <c r="U576" i="31"/>
  <c r="U577" i="31"/>
  <c r="U578" i="31"/>
  <c r="U579" i="31"/>
  <c r="U580" i="31"/>
  <c r="U581" i="31"/>
  <c r="U582" i="31"/>
  <c r="U583" i="31"/>
  <c r="U584" i="31"/>
  <c r="U585" i="31"/>
  <c r="U586" i="31"/>
  <c r="U587" i="31"/>
  <c r="U588" i="31"/>
  <c r="U589" i="31"/>
  <c r="U590" i="31"/>
  <c r="U591" i="31"/>
  <c r="U592" i="31"/>
  <c r="U593" i="31"/>
  <c r="U594" i="31"/>
  <c r="U595" i="31"/>
  <c r="U596" i="31"/>
  <c r="U597" i="31"/>
  <c r="U598" i="31"/>
  <c r="U599" i="31"/>
  <c r="U600" i="31"/>
  <c r="U601" i="31"/>
  <c r="U602" i="31"/>
  <c r="U603" i="31"/>
  <c r="U604" i="31"/>
  <c r="U605" i="31"/>
  <c r="U5" i="31"/>
  <c r="U6" i="30"/>
  <c r="U7" i="30"/>
  <c r="U8" i="30"/>
  <c r="U9" i="30"/>
  <c r="U10" i="30"/>
  <c r="U11" i="30"/>
  <c r="U12" i="30"/>
  <c r="U13" i="30"/>
  <c r="U14" i="30"/>
  <c r="U15" i="30"/>
  <c r="U16" i="30"/>
  <c r="U17" i="30"/>
  <c r="U18" i="30"/>
  <c r="U19" i="30"/>
  <c r="U20" i="30"/>
  <c r="U21" i="30"/>
  <c r="U22" i="30"/>
  <c r="U23" i="30"/>
  <c r="U24" i="30"/>
  <c r="U25" i="30"/>
  <c r="U26" i="30"/>
  <c r="U27" i="30"/>
  <c r="U28" i="30"/>
  <c r="U29" i="30"/>
  <c r="U30" i="30"/>
  <c r="U31" i="30"/>
  <c r="U32" i="30"/>
  <c r="U33" i="30"/>
  <c r="U34" i="30"/>
  <c r="U35" i="30"/>
  <c r="U36" i="30"/>
  <c r="U37" i="30"/>
  <c r="U38" i="30"/>
  <c r="U39" i="30"/>
  <c r="U40" i="30"/>
  <c r="U41" i="30"/>
  <c r="U42" i="30"/>
  <c r="U43" i="30"/>
  <c r="U44" i="30"/>
  <c r="U45" i="30"/>
  <c r="U46" i="30"/>
  <c r="U47" i="30"/>
  <c r="U48" i="30"/>
  <c r="U49" i="30"/>
  <c r="U50" i="30"/>
  <c r="U51" i="30"/>
  <c r="U52" i="30"/>
  <c r="U53" i="30"/>
  <c r="U54" i="30"/>
  <c r="U55" i="30"/>
  <c r="U56" i="30"/>
  <c r="U57" i="30"/>
  <c r="U58" i="30"/>
  <c r="U59" i="30"/>
  <c r="U60" i="30"/>
  <c r="U61" i="30"/>
  <c r="U62" i="30"/>
  <c r="U63" i="30"/>
  <c r="U64" i="30"/>
  <c r="U65" i="30"/>
  <c r="U66" i="30"/>
  <c r="U67" i="30"/>
  <c r="U68" i="30"/>
  <c r="U69" i="30"/>
  <c r="U70" i="30"/>
  <c r="U71" i="30"/>
  <c r="U72" i="30"/>
  <c r="U73" i="30"/>
  <c r="U74" i="30"/>
  <c r="U75" i="30"/>
  <c r="U76" i="30"/>
  <c r="U77" i="30"/>
  <c r="U78" i="30"/>
  <c r="U79" i="30"/>
  <c r="U80" i="30"/>
  <c r="U81" i="30"/>
  <c r="U82" i="30"/>
  <c r="U83" i="30"/>
  <c r="U84" i="30"/>
  <c r="U85" i="30"/>
  <c r="U86" i="30"/>
  <c r="U87" i="30"/>
  <c r="U88" i="30"/>
  <c r="U89" i="30"/>
  <c r="U90" i="30"/>
  <c r="U91" i="30"/>
  <c r="U92" i="30"/>
  <c r="U93" i="30"/>
  <c r="U94" i="30"/>
  <c r="U95" i="30"/>
  <c r="U96" i="30"/>
  <c r="U97" i="30"/>
  <c r="U98" i="30"/>
  <c r="U99" i="30"/>
  <c r="U100" i="30"/>
  <c r="U101" i="30"/>
  <c r="U102" i="30"/>
  <c r="U103" i="30"/>
  <c r="U104" i="30"/>
  <c r="U105" i="30"/>
  <c r="U106" i="30"/>
  <c r="U107" i="30"/>
  <c r="U108" i="30"/>
  <c r="U109" i="30"/>
  <c r="U110" i="30"/>
  <c r="U111" i="30"/>
  <c r="U112" i="30"/>
  <c r="U113" i="30"/>
  <c r="U114" i="30"/>
  <c r="U115" i="30"/>
  <c r="U116" i="30"/>
  <c r="U117" i="30"/>
  <c r="U118" i="30"/>
  <c r="U119" i="30"/>
  <c r="U120" i="30"/>
  <c r="U121" i="30"/>
  <c r="U122" i="30"/>
  <c r="U123" i="30"/>
  <c r="U124" i="30"/>
  <c r="U125" i="30"/>
  <c r="U126" i="30"/>
  <c r="U127" i="30"/>
  <c r="U128" i="30"/>
  <c r="U129" i="30"/>
  <c r="U130" i="30"/>
  <c r="U131" i="30"/>
  <c r="U132" i="30"/>
  <c r="U133" i="30"/>
  <c r="U134" i="30"/>
  <c r="U135" i="30"/>
  <c r="U136" i="30"/>
  <c r="U137" i="30"/>
  <c r="U138" i="30"/>
  <c r="U139" i="30"/>
  <c r="U140" i="30"/>
  <c r="U141" i="30"/>
  <c r="U142" i="30"/>
  <c r="U143" i="30"/>
  <c r="U144" i="30"/>
  <c r="U145" i="30"/>
  <c r="U146" i="30"/>
  <c r="U147" i="30"/>
  <c r="U148" i="30"/>
  <c r="U149" i="30"/>
  <c r="U150" i="30"/>
  <c r="U151" i="30"/>
  <c r="U152" i="30"/>
  <c r="U153" i="30"/>
  <c r="U154" i="30"/>
  <c r="U155" i="30"/>
  <c r="U156" i="30"/>
  <c r="U157" i="30"/>
  <c r="U158" i="30"/>
  <c r="U159" i="30"/>
  <c r="U160" i="30"/>
  <c r="U161" i="30"/>
  <c r="U162" i="30"/>
  <c r="U163" i="30"/>
  <c r="U164" i="30"/>
  <c r="U165" i="30"/>
  <c r="U166" i="30"/>
  <c r="U167" i="30"/>
  <c r="U168" i="30"/>
  <c r="U169" i="30"/>
  <c r="U170" i="30"/>
  <c r="U171" i="30"/>
  <c r="U172" i="30"/>
  <c r="U173" i="30"/>
  <c r="U174" i="30"/>
  <c r="U175" i="30"/>
  <c r="U176" i="30"/>
  <c r="U177" i="30"/>
  <c r="U178" i="30"/>
  <c r="U179" i="30"/>
  <c r="U180" i="30"/>
  <c r="U181" i="30"/>
  <c r="U182" i="30"/>
  <c r="U183" i="30"/>
  <c r="U184" i="30"/>
  <c r="U185" i="30"/>
  <c r="U186" i="30"/>
  <c r="U187" i="30"/>
  <c r="U188" i="30"/>
  <c r="U189" i="30"/>
  <c r="U190" i="30"/>
  <c r="U191" i="30"/>
  <c r="U192" i="30"/>
  <c r="U193" i="30"/>
  <c r="U194" i="30"/>
  <c r="U195" i="30"/>
  <c r="U196" i="30"/>
  <c r="U197" i="30"/>
  <c r="U198" i="30"/>
  <c r="U199" i="30"/>
  <c r="U200" i="30"/>
  <c r="U201" i="30"/>
  <c r="U202" i="30"/>
  <c r="U203" i="30"/>
  <c r="U204" i="30"/>
  <c r="U205" i="30"/>
  <c r="U206" i="30"/>
  <c r="U207" i="30"/>
  <c r="U208" i="30"/>
  <c r="U209" i="30"/>
  <c r="U210" i="30"/>
  <c r="U211" i="30"/>
  <c r="U212" i="30"/>
  <c r="U213" i="30"/>
  <c r="U214" i="30"/>
  <c r="U215" i="30"/>
  <c r="U216" i="30"/>
  <c r="U217" i="30"/>
  <c r="U218" i="30"/>
  <c r="U219" i="30"/>
  <c r="U220" i="30"/>
  <c r="U221" i="30"/>
  <c r="U222" i="30"/>
  <c r="U223" i="30"/>
  <c r="U224" i="30"/>
  <c r="U225" i="30"/>
  <c r="U226" i="30"/>
  <c r="U227" i="30"/>
  <c r="U228" i="30"/>
  <c r="U229" i="30"/>
  <c r="U230" i="30"/>
  <c r="U231" i="30"/>
  <c r="U232" i="30"/>
  <c r="U233" i="30"/>
  <c r="U234" i="30"/>
  <c r="U235" i="30"/>
  <c r="U236" i="30"/>
  <c r="U237" i="30"/>
  <c r="U238" i="30"/>
  <c r="U239" i="30"/>
  <c r="U240" i="30"/>
  <c r="U241" i="30"/>
  <c r="U242" i="30"/>
  <c r="U243" i="30"/>
  <c r="U244" i="30"/>
  <c r="U245" i="30"/>
  <c r="U246" i="30"/>
  <c r="U247" i="30"/>
  <c r="U248" i="30"/>
  <c r="U249" i="30"/>
  <c r="U250" i="30"/>
  <c r="U251" i="30"/>
  <c r="U252" i="30"/>
  <c r="U253" i="30"/>
  <c r="U254" i="30"/>
  <c r="U255" i="30"/>
  <c r="U256" i="30"/>
  <c r="U257" i="30"/>
  <c r="U258" i="30"/>
  <c r="U259" i="30"/>
  <c r="U260" i="30"/>
  <c r="U261" i="30"/>
  <c r="U262" i="30"/>
  <c r="U263" i="30"/>
  <c r="U264" i="30"/>
  <c r="U265" i="30"/>
  <c r="U266" i="30"/>
  <c r="U267" i="30"/>
  <c r="U268" i="30"/>
  <c r="U269" i="30"/>
  <c r="U270" i="30"/>
  <c r="U271" i="30"/>
  <c r="U272" i="30"/>
  <c r="U273" i="30"/>
  <c r="U274" i="30"/>
  <c r="U275" i="30"/>
  <c r="U276" i="30"/>
  <c r="U277" i="30"/>
  <c r="U278" i="30"/>
  <c r="U279" i="30"/>
  <c r="U280" i="30"/>
  <c r="U281" i="30"/>
  <c r="U282" i="30"/>
  <c r="U283" i="30"/>
  <c r="U284" i="30"/>
  <c r="U285" i="30"/>
  <c r="U286" i="30"/>
  <c r="U287" i="30"/>
  <c r="U288" i="30"/>
  <c r="U289" i="30"/>
  <c r="U290" i="30"/>
  <c r="U291" i="30"/>
  <c r="U292" i="30"/>
  <c r="U293" i="30"/>
  <c r="U294" i="30"/>
  <c r="U295" i="30"/>
  <c r="U296" i="30"/>
  <c r="U297" i="30"/>
  <c r="U298" i="30"/>
  <c r="U299" i="30"/>
  <c r="U300" i="30"/>
  <c r="U301" i="30"/>
  <c r="U302" i="30"/>
  <c r="U303" i="30"/>
  <c r="U304" i="30"/>
  <c r="U305" i="30"/>
  <c r="U306" i="30"/>
  <c r="U307" i="30"/>
  <c r="U308" i="30"/>
  <c r="U309" i="30"/>
  <c r="U310" i="30"/>
  <c r="U311" i="30"/>
  <c r="U312" i="30"/>
  <c r="U313" i="30"/>
  <c r="U314" i="30"/>
  <c r="U315" i="30"/>
  <c r="U316" i="30"/>
  <c r="U317" i="30"/>
  <c r="U318" i="30"/>
  <c r="U319" i="30"/>
  <c r="U320" i="30"/>
  <c r="U321" i="30"/>
  <c r="U322" i="30"/>
  <c r="U323" i="30"/>
  <c r="U324" i="30"/>
  <c r="U325" i="30"/>
  <c r="U326" i="30"/>
  <c r="U327" i="30"/>
  <c r="U328" i="30"/>
  <c r="U329" i="30"/>
  <c r="U330" i="30"/>
  <c r="U331" i="30"/>
  <c r="U332" i="30"/>
  <c r="U333" i="30"/>
  <c r="U334" i="30"/>
  <c r="U335" i="30"/>
  <c r="U336" i="30"/>
  <c r="U337" i="30"/>
  <c r="U338" i="30"/>
  <c r="U339" i="30"/>
  <c r="U340" i="30"/>
  <c r="U341" i="30"/>
  <c r="U342" i="30"/>
  <c r="U343" i="30"/>
  <c r="U344" i="30"/>
  <c r="U345" i="30"/>
  <c r="U346" i="30"/>
  <c r="U347" i="30"/>
  <c r="U348" i="30"/>
  <c r="U349" i="30"/>
  <c r="U350" i="30"/>
  <c r="U351" i="30"/>
  <c r="U352" i="30"/>
  <c r="U353" i="30"/>
  <c r="U354" i="30"/>
  <c r="U355" i="30"/>
  <c r="U356" i="30"/>
  <c r="U357" i="30"/>
  <c r="U358" i="30"/>
  <c r="U359" i="30"/>
  <c r="U360" i="30"/>
  <c r="U361" i="30"/>
  <c r="U362" i="30"/>
  <c r="U363" i="30"/>
  <c r="U364" i="30"/>
  <c r="U365" i="30"/>
  <c r="U366" i="30"/>
  <c r="U367" i="30"/>
  <c r="U368" i="30"/>
  <c r="U369" i="30"/>
  <c r="U370" i="30"/>
  <c r="U371" i="30"/>
  <c r="U372" i="30"/>
  <c r="U373" i="30"/>
  <c r="U374" i="30"/>
  <c r="U375" i="30"/>
  <c r="U376" i="30"/>
  <c r="U377" i="30"/>
  <c r="U378" i="30"/>
  <c r="U379" i="30"/>
  <c r="U380" i="30"/>
  <c r="U381" i="30"/>
  <c r="U382" i="30"/>
  <c r="U383" i="30"/>
  <c r="U384" i="30"/>
  <c r="U385" i="30"/>
  <c r="U386" i="30"/>
  <c r="U387" i="30"/>
  <c r="U388" i="30"/>
  <c r="U389" i="30"/>
  <c r="U390" i="30"/>
  <c r="U391" i="30"/>
  <c r="U392" i="30"/>
  <c r="U393" i="30"/>
  <c r="U394" i="30"/>
  <c r="U395" i="30"/>
  <c r="U396" i="30"/>
  <c r="U397" i="30"/>
  <c r="U398" i="30"/>
  <c r="U399" i="30"/>
  <c r="U400" i="30"/>
  <c r="U401" i="30"/>
  <c r="U402" i="30"/>
  <c r="U403" i="30"/>
  <c r="U404" i="30"/>
  <c r="U405" i="30"/>
  <c r="U406" i="30"/>
  <c r="U407" i="30"/>
  <c r="U408" i="30"/>
  <c r="U409" i="30"/>
  <c r="U410" i="30"/>
  <c r="U411" i="30"/>
  <c r="U412" i="30"/>
  <c r="U413" i="30"/>
  <c r="U414" i="30"/>
  <c r="U415" i="30"/>
  <c r="U416" i="30"/>
  <c r="U417" i="30"/>
  <c r="U418" i="30"/>
  <c r="U419" i="30"/>
  <c r="U420" i="30"/>
  <c r="U421" i="30"/>
  <c r="U422" i="30"/>
  <c r="U423" i="30"/>
  <c r="U424" i="30"/>
  <c r="U425" i="30"/>
  <c r="U426" i="30"/>
  <c r="U427" i="30"/>
  <c r="U428" i="30"/>
  <c r="U429" i="30"/>
  <c r="U430" i="30"/>
  <c r="U431" i="30"/>
  <c r="U432" i="30"/>
  <c r="U433" i="30"/>
  <c r="U434" i="30"/>
  <c r="U435" i="30"/>
  <c r="U436" i="30"/>
  <c r="U437" i="30"/>
  <c r="U438" i="30"/>
  <c r="U439" i="30"/>
  <c r="U440" i="30"/>
  <c r="U441" i="30"/>
  <c r="U442" i="30"/>
  <c r="U443" i="30"/>
  <c r="U444" i="30"/>
  <c r="U445" i="30"/>
  <c r="U446" i="30"/>
  <c r="U447" i="30"/>
  <c r="U448" i="30"/>
  <c r="U449" i="30"/>
  <c r="U450" i="30"/>
  <c r="U451" i="30"/>
  <c r="U452" i="30"/>
  <c r="U453" i="30"/>
  <c r="U454" i="30"/>
  <c r="U455" i="30"/>
  <c r="U456" i="30"/>
  <c r="U457" i="30"/>
  <c r="U458" i="30"/>
  <c r="U459" i="30"/>
  <c r="U460" i="30"/>
  <c r="U461" i="30"/>
  <c r="U462" i="30"/>
  <c r="U463" i="30"/>
  <c r="U464" i="30"/>
  <c r="U465" i="30"/>
  <c r="U466" i="30"/>
  <c r="U467" i="30"/>
  <c r="U468" i="30"/>
  <c r="U469" i="30"/>
  <c r="U470" i="30"/>
  <c r="U471" i="30"/>
  <c r="U472" i="30"/>
  <c r="U473" i="30"/>
  <c r="U474" i="30"/>
  <c r="U475" i="30"/>
  <c r="U476" i="30"/>
  <c r="U477" i="30"/>
  <c r="U478" i="30"/>
  <c r="U479" i="30"/>
  <c r="U480" i="30"/>
  <c r="U481" i="30"/>
  <c r="U482" i="30"/>
  <c r="U483" i="30"/>
  <c r="U484" i="30"/>
  <c r="U485" i="30"/>
  <c r="U486" i="30"/>
  <c r="U487" i="30"/>
  <c r="U488" i="30"/>
  <c r="U489" i="30"/>
  <c r="U490" i="30"/>
  <c r="U491" i="30"/>
  <c r="U492" i="30"/>
  <c r="U493" i="30"/>
  <c r="U494" i="30"/>
  <c r="U495" i="30"/>
  <c r="U496" i="30"/>
  <c r="U497" i="30"/>
  <c r="U498" i="30"/>
  <c r="U499" i="30"/>
  <c r="U500" i="30"/>
  <c r="U501" i="30"/>
  <c r="U502" i="30"/>
  <c r="U503" i="30"/>
  <c r="U504" i="30"/>
  <c r="U505" i="30"/>
  <c r="U506" i="30"/>
  <c r="U507" i="30"/>
  <c r="U508" i="30"/>
  <c r="U509" i="30"/>
  <c r="U510" i="30"/>
  <c r="U511" i="30"/>
  <c r="U512" i="30"/>
  <c r="U513" i="30"/>
  <c r="U514" i="30"/>
  <c r="U515" i="30"/>
  <c r="U516" i="30"/>
  <c r="U517" i="30"/>
  <c r="U518" i="30"/>
  <c r="U519" i="30"/>
  <c r="U520" i="30"/>
  <c r="U521" i="30"/>
  <c r="U522" i="30"/>
  <c r="U523" i="30"/>
  <c r="U524" i="30"/>
  <c r="U525" i="30"/>
  <c r="U526" i="30"/>
  <c r="U527" i="30"/>
  <c r="U528" i="30"/>
  <c r="U529" i="30"/>
  <c r="U530" i="30"/>
  <c r="U531" i="30"/>
  <c r="U532" i="30"/>
  <c r="U533" i="30"/>
  <c r="U534" i="30"/>
  <c r="U535" i="30"/>
  <c r="U536" i="30"/>
  <c r="U537" i="30"/>
  <c r="U538" i="30"/>
  <c r="U539" i="30"/>
  <c r="U540" i="30"/>
  <c r="U541" i="30"/>
  <c r="U542" i="30"/>
  <c r="U543" i="30"/>
  <c r="U544" i="30"/>
  <c r="U545" i="30"/>
  <c r="U546" i="30"/>
  <c r="U547" i="30"/>
  <c r="U548" i="30"/>
  <c r="U549" i="30"/>
  <c r="U550" i="30"/>
  <c r="U551" i="30"/>
  <c r="U552" i="30"/>
  <c r="U553" i="30"/>
  <c r="U554" i="30"/>
  <c r="U555" i="30"/>
  <c r="U556" i="30"/>
  <c r="U557" i="30"/>
  <c r="U558" i="30"/>
  <c r="U559" i="30"/>
  <c r="U560" i="30"/>
  <c r="U561" i="30"/>
  <c r="U562" i="30"/>
  <c r="U563" i="30"/>
  <c r="U564" i="30"/>
  <c r="U565" i="30"/>
  <c r="U566" i="30"/>
  <c r="U567" i="30"/>
  <c r="U568" i="30"/>
  <c r="U569" i="30"/>
  <c r="U570" i="30"/>
  <c r="U571" i="30"/>
  <c r="U572" i="30"/>
  <c r="U573" i="30"/>
  <c r="U574" i="30"/>
  <c r="U575" i="30"/>
  <c r="U576" i="30"/>
  <c r="U577" i="30"/>
  <c r="U578" i="30"/>
  <c r="U579" i="30"/>
  <c r="U580" i="30"/>
  <c r="U581" i="30"/>
  <c r="U582" i="30"/>
  <c r="U583" i="30"/>
  <c r="U584" i="30"/>
  <c r="U585" i="30"/>
  <c r="U586" i="30"/>
  <c r="U587" i="30"/>
  <c r="U588" i="30"/>
  <c r="U589" i="30"/>
  <c r="U590" i="30"/>
  <c r="U591" i="30"/>
  <c r="U592" i="30"/>
  <c r="U593" i="30"/>
  <c r="U594" i="30"/>
  <c r="U595" i="30"/>
  <c r="U596" i="30"/>
  <c r="U5" i="30"/>
  <c r="U6" i="55"/>
  <c r="U7" i="55"/>
  <c r="U8"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259" i="55"/>
  <c r="U260" i="55"/>
  <c r="U261" i="55"/>
  <c r="U262" i="55"/>
  <c r="U263" i="55"/>
  <c r="U264" i="55"/>
  <c r="U265" i="55"/>
  <c r="U266" i="55"/>
  <c r="U267" i="55"/>
  <c r="U268" i="55"/>
  <c r="U269" i="55"/>
  <c r="U270" i="55"/>
  <c r="U271" i="55"/>
  <c r="U272" i="55"/>
  <c r="U273" i="55"/>
  <c r="U274" i="55"/>
  <c r="U275" i="55"/>
  <c r="U276" i="55"/>
  <c r="U277" i="55"/>
  <c r="U278" i="55"/>
  <c r="U279" i="55"/>
  <c r="U280" i="55"/>
  <c r="U281" i="55"/>
  <c r="U282" i="55"/>
  <c r="U283" i="55"/>
  <c r="U284" i="55"/>
  <c r="U285" i="55"/>
  <c r="U286" i="55"/>
  <c r="U287" i="55"/>
  <c r="U288" i="55"/>
  <c r="U289" i="55"/>
  <c r="U290" i="55"/>
  <c r="U291" i="55"/>
  <c r="U292" i="55"/>
  <c r="U293" i="55"/>
  <c r="U294" i="55"/>
  <c r="U295" i="55"/>
  <c r="U296" i="55"/>
  <c r="U297" i="55"/>
  <c r="U298" i="55"/>
  <c r="U299" i="55"/>
  <c r="U300" i="55"/>
  <c r="U301" i="55"/>
  <c r="U302" i="55"/>
  <c r="U303" i="55"/>
  <c r="U304" i="55"/>
  <c r="U305" i="55"/>
  <c r="U306" i="55"/>
  <c r="U307" i="55"/>
  <c r="U308" i="55"/>
  <c r="U309" i="55"/>
  <c r="U310" i="55"/>
  <c r="U311" i="55"/>
  <c r="U312" i="55"/>
  <c r="U313" i="55"/>
  <c r="U314" i="55"/>
  <c r="U315" i="55"/>
  <c r="U316" i="55"/>
  <c r="U317" i="55"/>
  <c r="U318" i="55"/>
  <c r="U319" i="55"/>
  <c r="U320" i="55"/>
  <c r="U321" i="55"/>
  <c r="U322" i="55"/>
  <c r="U323" i="55"/>
  <c r="U324" i="55"/>
  <c r="U325" i="55"/>
  <c r="U326" i="55"/>
  <c r="U327" i="55"/>
  <c r="U328" i="55"/>
  <c r="U329" i="55"/>
  <c r="U330" i="55"/>
  <c r="U331" i="55"/>
  <c r="U332" i="55"/>
  <c r="U333" i="55"/>
  <c r="U334" i="55"/>
  <c r="U335" i="55"/>
  <c r="U336" i="55"/>
  <c r="U337" i="55"/>
  <c r="U338" i="55"/>
  <c r="U339" i="55"/>
  <c r="U340" i="55"/>
  <c r="U341" i="55"/>
  <c r="U342" i="55"/>
  <c r="U343" i="55"/>
  <c r="U344" i="55"/>
  <c r="U345" i="55"/>
  <c r="U346" i="55"/>
  <c r="U347" i="55"/>
  <c r="U348" i="55"/>
  <c r="U349" i="55"/>
  <c r="U350" i="55"/>
  <c r="U351" i="55"/>
  <c r="U352" i="55"/>
  <c r="U353" i="55"/>
  <c r="U354" i="55"/>
  <c r="U355" i="55"/>
  <c r="U356" i="55"/>
  <c r="U357" i="55"/>
  <c r="U358" i="55"/>
  <c r="U359" i="55"/>
  <c r="U360" i="55"/>
  <c r="U361" i="55"/>
  <c r="U362" i="55"/>
  <c r="U363" i="55"/>
  <c r="U364" i="55"/>
  <c r="U365" i="55"/>
  <c r="U366" i="55"/>
  <c r="U367" i="55"/>
  <c r="U368" i="55"/>
  <c r="U369" i="55"/>
  <c r="U370" i="55"/>
  <c r="U371" i="55"/>
  <c r="U372" i="55"/>
  <c r="U373" i="55"/>
  <c r="U374" i="55"/>
  <c r="U375" i="55"/>
  <c r="U376" i="55"/>
  <c r="U377" i="55"/>
  <c r="U378" i="55"/>
  <c r="U379" i="55"/>
  <c r="U380" i="55"/>
  <c r="U381" i="55"/>
  <c r="U382" i="55"/>
  <c r="U383" i="55"/>
  <c r="U384" i="55"/>
  <c r="U385" i="55"/>
  <c r="U386" i="55"/>
  <c r="U387" i="55"/>
  <c r="U388" i="55"/>
  <c r="U389" i="55"/>
  <c r="U390" i="55"/>
  <c r="U391" i="55"/>
  <c r="U392" i="55"/>
  <c r="U393" i="55"/>
  <c r="U394" i="55"/>
  <c r="U395" i="55"/>
  <c r="U396" i="55"/>
  <c r="U397" i="55"/>
  <c r="U398" i="55"/>
  <c r="U399" i="55"/>
  <c r="U400" i="55"/>
  <c r="U401" i="55"/>
  <c r="U402" i="55"/>
  <c r="U403" i="55"/>
  <c r="U404" i="55"/>
  <c r="U405" i="55"/>
  <c r="U406" i="55"/>
  <c r="U407" i="55"/>
  <c r="U408" i="55"/>
  <c r="U409" i="55"/>
  <c r="U410" i="55"/>
  <c r="U411" i="55"/>
  <c r="U412" i="55"/>
  <c r="U413" i="55"/>
  <c r="U414" i="55"/>
  <c r="U415" i="55"/>
  <c r="U416" i="55"/>
  <c r="U417" i="55"/>
  <c r="U418" i="55"/>
  <c r="U419" i="55"/>
  <c r="U420" i="55"/>
  <c r="U421" i="55"/>
  <c r="U422" i="55"/>
  <c r="U423" i="55"/>
  <c r="U424" i="55"/>
  <c r="U425" i="55"/>
  <c r="U426" i="55"/>
  <c r="U427" i="55"/>
  <c r="U428" i="55"/>
  <c r="U429" i="55"/>
  <c r="U430" i="55"/>
  <c r="U431" i="55"/>
  <c r="U432" i="55"/>
  <c r="U433" i="55"/>
  <c r="U434" i="55"/>
  <c r="U435" i="55"/>
  <c r="U436" i="55"/>
  <c r="U437" i="55"/>
  <c r="U438" i="55"/>
  <c r="U439" i="55"/>
  <c r="U440" i="55"/>
  <c r="U441" i="55"/>
  <c r="U442" i="55"/>
  <c r="U443" i="55"/>
  <c r="U444" i="55"/>
  <c r="U445" i="55"/>
  <c r="U446" i="55"/>
  <c r="U447" i="55"/>
  <c r="U448" i="55"/>
  <c r="U449" i="55"/>
  <c r="U450" i="55"/>
  <c r="U451" i="55"/>
  <c r="U452" i="55"/>
  <c r="U453" i="55"/>
  <c r="U454" i="55"/>
  <c r="U455" i="55"/>
  <c r="U456" i="55"/>
  <c r="U457" i="55"/>
  <c r="U458" i="55"/>
  <c r="U459" i="55"/>
  <c r="U460" i="55"/>
  <c r="U461" i="55"/>
  <c r="U462" i="55"/>
  <c r="U463" i="55"/>
  <c r="U464" i="55"/>
  <c r="U465" i="55"/>
  <c r="U466" i="55"/>
  <c r="U467" i="55"/>
  <c r="U468" i="55"/>
  <c r="U469" i="55"/>
  <c r="U470" i="55"/>
  <c r="U471" i="55"/>
  <c r="U472" i="55"/>
  <c r="U473" i="55"/>
  <c r="U474" i="55"/>
  <c r="U475" i="55"/>
  <c r="U476" i="55"/>
  <c r="U477" i="55"/>
  <c r="U478" i="55"/>
  <c r="U479" i="55"/>
  <c r="U480" i="55"/>
  <c r="U481" i="55"/>
  <c r="U482" i="55"/>
  <c r="U483" i="55"/>
  <c r="U484" i="55"/>
  <c r="U485" i="55"/>
  <c r="U486" i="55"/>
  <c r="U487" i="55"/>
  <c r="U488" i="55"/>
  <c r="U489" i="55"/>
  <c r="U490" i="55"/>
  <c r="U491" i="55"/>
  <c r="U492" i="55"/>
  <c r="U493" i="55"/>
  <c r="U494" i="55"/>
  <c r="U495" i="55"/>
  <c r="U496" i="55"/>
  <c r="U497" i="55"/>
  <c r="U498" i="55"/>
  <c r="U499" i="55"/>
  <c r="U500" i="55"/>
  <c r="U501" i="55"/>
  <c r="U502" i="55"/>
  <c r="U503" i="55"/>
  <c r="U504" i="55"/>
  <c r="U505" i="55"/>
  <c r="U506" i="55"/>
  <c r="U507" i="55"/>
  <c r="U508" i="55"/>
  <c r="U509" i="55"/>
  <c r="U510" i="55"/>
  <c r="U511" i="55"/>
  <c r="U512" i="55"/>
  <c r="U513" i="55"/>
  <c r="U514" i="55"/>
  <c r="U515" i="55"/>
  <c r="U516" i="55"/>
  <c r="U517" i="55"/>
  <c r="U518" i="55"/>
  <c r="U519" i="55"/>
  <c r="U520" i="55"/>
  <c r="U521" i="55"/>
  <c r="U522" i="55"/>
  <c r="U523" i="55"/>
  <c r="U524" i="55"/>
  <c r="U525" i="55"/>
  <c r="U526" i="55"/>
  <c r="U527" i="55"/>
  <c r="U528" i="55"/>
  <c r="U529" i="55"/>
  <c r="U530" i="55"/>
  <c r="U531" i="55"/>
  <c r="U532" i="55"/>
  <c r="U533" i="55"/>
  <c r="U534" i="55"/>
  <c r="U535" i="55"/>
  <c r="U536" i="55"/>
  <c r="U537" i="55"/>
  <c r="U538" i="55"/>
  <c r="U539" i="55"/>
  <c r="U540" i="55"/>
  <c r="U541" i="55"/>
  <c r="U542" i="55"/>
  <c r="U543" i="55"/>
  <c r="U544" i="55"/>
  <c r="U545" i="55"/>
  <c r="U546" i="55"/>
  <c r="U547" i="55"/>
  <c r="U548" i="55"/>
  <c r="U549" i="55"/>
  <c r="U550" i="55"/>
  <c r="U551" i="55"/>
  <c r="U552" i="55"/>
  <c r="U553" i="55"/>
  <c r="U554" i="55"/>
  <c r="U555" i="55"/>
  <c r="U556" i="55"/>
  <c r="U557" i="55"/>
  <c r="U558" i="55"/>
  <c r="U559" i="55"/>
  <c r="U560" i="55"/>
  <c r="U561" i="55"/>
  <c r="U562" i="55"/>
  <c r="U563" i="55"/>
  <c r="U564" i="55"/>
  <c r="U565" i="55"/>
  <c r="U566" i="55"/>
  <c r="U567" i="55"/>
  <c r="U568" i="55"/>
  <c r="U569" i="55"/>
  <c r="U570" i="55"/>
  <c r="U571" i="55"/>
  <c r="U572" i="55"/>
  <c r="U573" i="55"/>
  <c r="U574" i="55"/>
  <c r="U575" i="55"/>
  <c r="U576" i="55"/>
  <c r="U577" i="55"/>
  <c r="U578" i="55"/>
  <c r="U579" i="55"/>
  <c r="U580" i="55"/>
  <c r="U581" i="55"/>
  <c r="U582" i="55"/>
  <c r="U583" i="55"/>
  <c r="U584" i="55"/>
  <c r="U585" i="55"/>
  <c r="U586" i="55"/>
  <c r="U587" i="55"/>
  <c r="U588" i="55"/>
  <c r="U589" i="55"/>
  <c r="U590" i="55"/>
  <c r="U591" i="55"/>
  <c r="U592" i="55"/>
  <c r="U593" i="55"/>
  <c r="U594" i="55"/>
  <c r="U595" i="55"/>
  <c r="U596" i="55"/>
  <c r="U597" i="55"/>
  <c r="U598" i="55"/>
  <c r="U599" i="55"/>
  <c r="U600" i="55"/>
  <c r="U601" i="55"/>
  <c r="U602" i="55"/>
  <c r="U603" i="55"/>
  <c r="U604" i="55"/>
  <c r="U605" i="55"/>
  <c r="U5" i="55"/>
  <c r="U6" i="28"/>
  <c r="U7" i="28"/>
  <c r="U8" i="28"/>
  <c r="U9" i="28"/>
  <c r="U10" i="28"/>
  <c r="U11" i="28"/>
  <c r="U12" i="28"/>
  <c r="U13" i="28"/>
  <c r="U14" i="28"/>
  <c r="U15" i="28"/>
  <c r="U16" i="28"/>
  <c r="U17" i="28"/>
  <c r="U18" i="28"/>
  <c r="U19" i="28"/>
  <c r="U20" i="28"/>
  <c r="U21" i="28"/>
  <c r="U22" i="28"/>
  <c r="U23" i="28"/>
  <c r="U24" i="28"/>
  <c r="U25" i="28"/>
  <c r="U26" i="28"/>
  <c r="U27" i="28"/>
  <c r="U28" i="28"/>
  <c r="U29" i="28"/>
  <c r="U30" i="28"/>
  <c r="U31" i="28"/>
  <c r="U32" i="28"/>
  <c r="U33" i="28"/>
  <c r="U34" i="28"/>
  <c r="U35" i="28"/>
  <c r="U36" i="28"/>
  <c r="U37" i="28"/>
  <c r="U38" i="28"/>
  <c r="U39" i="28"/>
  <c r="U40" i="28"/>
  <c r="U41" i="28"/>
  <c r="U42" i="28"/>
  <c r="U43" i="28"/>
  <c r="U44" i="28"/>
  <c r="U45" i="28"/>
  <c r="U46" i="28"/>
  <c r="U47" i="28"/>
  <c r="U48" i="28"/>
  <c r="U49" i="28"/>
  <c r="U50" i="28"/>
  <c r="U51" i="28"/>
  <c r="U52" i="28"/>
  <c r="U53" i="28"/>
  <c r="U54" i="28"/>
  <c r="U55" i="28"/>
  <c r="U56" i="28"/>
  <c r="U57" i="28"/>
  <c r="U58" i="28"/>
  <c r="U59" i="28"/>
  <c r="U60" i="28"/>
  <c r="U61" i="28"/>
  <c r="U62" i="28"/>
  <c r="U63" i="28"/>
  <c r="U64" i="28"/>
  <c r="U65" i="28"/>
  <c r="U66" i="28"/>
  <c r="U67" i="28"/>
  <c r="U68" i="28"/>
  <c r="U69" i="28"/>
  <c r="U70" i="28"/>
  <c r="U71" i="28"/>
  <c r="U72" i="28"/>
  <c r="U73" i="28"/>
  <c r="U74" i="28"/>
  <c r="U75" i="28"/>
  <c r="U76" i="28"/>
  <c r="U77" i="28"/>
  <c r="U78" i="28"/>
  <c r="U79" i="28"/>
  <c r="U80" i="28"/>
  <c r="U81" i="28"/>
  <c r="U82" i="28"/>
  <c r="U83" i="28"/>
  <c r="U84" i="28"/>
  <c r="U85" i="28"/>
  <c r="U86" i="28"/>
  <c r="U87" i="28"/>
  <c r="U88" i="28"/>
  <c r="U89" i="28"/>
  <c r="U90" i="28"/>
  <c r="U91" i="28"/>
  <c r="U92" i="28"/>
  <c r="U93" i="28"/>
  <c r="U94" i="28"/>
  <c r="U95" i="28"/>
  <c r="U96" i="28"/>
  <c r="U97" i="28"/>
  <c r="U98" i="28"/>
  <c r="U99" i="28"/>
  <c r="U100" i="28"/>
  <c r="U101" i="28"/>
  <c r="U102" i="28"/>
  <c r="U103" i="28"/>
  <c r="U104" i="28"/>
  <c r="U105" i="28"/>
  <c r="U106" i="28"/>
  <c r="U107" i="28"/>
  <c r="U108" i="28"/>
  <c r="U109" i="28"/>
  <c r="U110" i="28"/>
  <c r="U111" i="28"/>
  <c r="U112" i="28"/>
  <c r="U113" i="28"/>
  <c r="U114" i="28"/>
  <c r="U115" i="28"/>
  <c r="U116" i="28"/>
  <c r="U117" i="28"/>
  <c r="U118" i="28"/>
  <c r="U119" i="28"/>
  <c r="U120" i="28"/>
  <c r="U121" i="28"/>
  <c r="U122" i="28"/>
  <c r="U123" i="28"/>
  <c r="U124" i="28"/>
  <c r="U125" i="28"/>
  <c r="U126" i="28"/>
  <c r="U127" i="28"/>
  <c r="U128" i="28"/>
  <c r="U129" i="28"/>
  <c r="U130" i="28"/>
  <c r="U131" i="28"/>
  <c r="U132" i="28"/>
  <c r="U133" i="28"/>
  <c r="U134" i="28"/>
  <c r="U135" i="28"/>
  <c r="U136" i="28"/>
  <c r="U137" i="28"/>
  <c r="U138" i="28"/>
  <c r="U139" i="28"/>
  <c r="U140" i="28"/>
  <c r="U141" i="28"/>
  <c r="U142" i="28"/>
  <c r="U143" i="28"/>
  <c r="U144" i="28"/>
  <c r="U145" i="28"/>
  <c r="U146" i="28"/>
  <c r="U147" i="28"/>
  <c r="U148" i="28"/>
  <c r="U149" i="28"/>
  <c r="U150" i="28"/>
  <c r="U151" i="28"/>
  <c r="U152" i="28"/>
  <c r="U153" i="28"/>
  <c r="U154" i="28"/>
  <c r="U155" i="28"/>
  <c r="U156" i="28"/>
  <c r="U157" i="28"/>
  <c r="U158" i="28"/>
  <c r="U159" i="28"/>
  <c r="U160" i="28"/>
  <c r="U161" i="28"/>
  <c r="U162" i="28"/>
  <c r="U163" i="28"/>
  <c r="U164" i="28"/>
  <c r="U165" i="28"/>
  <c r="U166" i="28"/>
  <c r="U167" i="28"/>
  <c r="U168" i="28"/>
  <c r="U169" i="28"/>
  <c r="U170" i="28"/>
  <c r="U171" i="28"/>
  <c r="U172" i="28"/>
  <c r="U173" i="28"/>
  <c r="U174" i="28"/>
  <c r="U175" i="28"/>
  <c r="U176" i="28"/>
  <c r="U177" i="28"/>
  <c r="U178" i="28"/>
  <c r="U179" i="28"/>
  <c r="U180" i="28"/>
  <c r="U181" i="28"/>
  <c r="U182" i="28"/>
  <c r="U183" i="28"/>
  <c r="U184" i="28"/>
  <c r="U185" i="28"/>
  <c r="U186" i="28"/>
  <c r="U187" i="28"/>
  <c r="U188" i="28"/>
  <c r="U189" i="28"/>
  <c r="U190" i="28"/>
  <c r="U191" i="28"/>
  <c r="U192" i="28"/>
  <c r="U193" i="28"/>
  <c r="U194" i="28"/>
  <c r="U195" i="28"/>
  <c r="U196" i="28"/>
  <c r="U197" i="28"/>
  <c r="U198" i="28"/>
  <c r="U199" i="28"/>
  <c r="U200" i="28"/>
  <c r="U201" i="28"/>
  <c r="U202" i="28"/>
  <c r="U203" i="28"/>
  <c r="U204" i="28"/>
  <c r="U205" i="28"/>
  <c r="U206" i="28"/>
  <c r="U207" i="28"/>
  <c r="U208" i="28"/>
  <c r="U209" i="28"/>
  <c r="U210" i="28"/>
  <c r="U211" i="28"/>
  <c r="U212" i="28"/>
  <c r="U213" i="28"/>
  <c r="U214" i="28"/>
  <c r="U215" i="28"/>
  <c r="U216" i="28"/>
  <c r="U217" i="28"/>
  <c r="U218" i="28"/>
  <c r="U219" i="28"/>
  <c r="U220" i="28"/>
  <c r="U221" i="28"/>
  <c r="U222" i="28"/>
  <c r="U223" i="28"/>
  <c r="U224" i="28"/>
  <c r="U225" i="28"/>
  <c r="U226" i="28"/>
  <c r="U227" i="28"/>
  <c r="U228" i="28"/>
  <c r="U229" i="28"/>
  <c r="U230" i="28"/>
  <c r="U231" i="28"/>
  <c r="U232" i="28"/>
  <c r="U233" i="28"/>
  <c r="U234" i="28"/>
  <c r="U235" i="28"/>
  <c r="U236" i="28"/>
  <c r="U237" i="28"/>
  <c r="U238" i="28"/>
  <c r="U239" i="28"/>
  <c r="U240" i="28"/>
  <c r="U241" i="28"/>
  <c r="U242" i="28"/>
  <c r="U243" i="28"/>
  <c r="U244" i="28"/>
  <c r="U245" i="28"/>
  <c r="U246" i="28"/>
  <c r="U247" i="28"/>
  <c r="U248" i="28"/>
  <c r="U249" i="28"/>
  <c r="U250" i="28"/>
  <c r="U251" i="28"/>
  <c r="U252" i="28"/>
  <c r="U253" i="28"/>
  <c r="U254" i="28"/>
  <c r="U255" i="28"/>
  <c r="U256" i="28"/>
  <c r="U257" i="28"/>
  <c r="U258" i="28"/>
  <c r="U259" i="28"/>
  <c r="U260" i="28"/>
  <c r="U261" i="28"/>
  <c r="U262" i="28"/>
  <c r="U263" i="28"/>
  <c r="U264" i="28"/>
  <c r="U265" i="28"/>
  <c r="U266" i="28"/>
  <c r="U267" i="28"/>
  <c r="U268" i="28"/>
  <c r="U269" i="28"/>
  <c r="U270" i="28"/>
  <c r="U271" i="28"/>
  <c r="U272" i="28"/>
  <c r="U273" i="28"/>
  <c r="U274" i="28"/>
  <c r="U275" i="28"/>
  <c r="U276" i="28"/>
  <c r="U277" i="28"/>
  <c r="U278" i="28"/>
  <c r="U279" i="28"/>
  <c r="U280" i="28"/>
  <c r="U281" i="28"/>
  <c r="U282" i="28"/>
  <c r="U283" i="28"/>
  <c r="U284" i="28"/>
  <c r="U285" i="28"/>
  <c r="U286" i="28"/>
  <c r="U287" i="28"/>
  <c r="U288" i="28"/>
  <c r="U289" i="28"/>
  <c r="U290" i="28"/>
  <c r="U291" i="28"/>
  <c r="U292" i="28"/>
  <c r="U293" i="28"/>
  <c r="U294" i="28"/>
  <c r="U295" i="28"/>
  <c r="U296" i="28"/>
  <c r="U297" i="28"/>
  <c r="U298" i="28"/>
  <c r="U299" i="28"/>
  <c r="U300" i="28"/>
  <c r="U301" i="28"/>
  <c r="U302" i="28"/>
  <c r="U303" i="28"/>
  <c r="U304" i="28"/>
  <c r="U305" i="28"/>
  <c r="U306" i="28"/>
  <c r="U307" i="28"/>
  <c r="U308" i="28"/>
  <c r="U309" i="28"/>
  <c r="U310" i="28"/>
  <c r="U311" i="28"/>
  <c r="U312" i="28"/>
  <c r="U313" i="28"/>
  <c r="U314" i="28"/>
  <c r="U315" i="28"/>
  <c r="U316" i="28"/>
  <c r="U317" i="28"/>
  <c r="U318" i="28"/>
  <c r="U319" i="28"/>
  <c r="U320" i="28"/>
  <c r="U321" i="28"/>
  <c r="U322" i="28"/>
  <c r="U323" i="28"/>
  <c r="U324" i="28"/>
  <c r="U325" i="28"/>
  <c r="U326" i="28"/>
  <c r="U327" i="28"/>
  <c r="U328" i="28"/>
  <c r="U329" i="28"/>
  <c r="U330" i="28"/>
  <c r="U331" i="28"/>
  <c r="U332" i="28"/>
  <c r="U333" i="28"/>
  <c r="U334" i="28"/>
  <c r="U335" i="28"/>
  <c r="U336" i="28"/>
  <c r="U337" i="28"/>
  <c r="U338" i="28"/>
  <c r="U339" i="28"/>
  <c r="U340" i="28"/>
  <c r="U341" i="28"/>
  <c r="U342" i="28"/>
  <c r="U343" i="28"/>
  <c r="U344" i="28"/>
  <c r="U345" i="28"/>
  <c r="U346" i="28"/>
  <c r="U347" i="28"/>
  <c r="U348" i="28"/>
  <c r="U349" i="28"/>
  <c r="U350" i="28"/>
  <c r="U351" i="28"/>
  <c r="U352" i="28"/>
  <c r="U353" i="28"/>
  <c r="U354" i="28"/>
  <c r="U355" i="28"/>
  <c r="U356" i="28"/>
  <c r="U357" i="28"/>
  <c r="U358" i="28"/>
  <c r="U359" i="28"/>
  <c r="U360" i="28"/>
  <c r="U361" i="28"/>
  <c r="U362" i="28"/>
  <c r="U363" i="28"/>
  <c r="U364" i="28"/>
  <c r="U365" i="28"/>
  <c r="U366" i="28"/>
  <c r="U367" i="28"/>
  <c r="U368" i="28"/>
  <c r="U369" i="28"/>
  <c r="U370" i="28"/>
  <c r="U371" i="28"/>
  <c r="U372" i="28"/>
  <c r="U373" i="28"/>
  <c r="U374" i="28"/>
  <c r="U375" i="28"/>
  <c r="U376" i="28"/>
  <c r="U377" i="28"/>
  <c r="U378" i="28"/>
  <c r="U379" i="28"/>
  <c r="U380" i="28"/>
  <c r="U381" i="28"/>
  <c r="U382" i="28"/>
  <c r="U383" i="28"/>
  <c r="U384" i="28"/>
  <c r="U385" i="28"/>
  <c r="U386" i="28"/>
  <c r="U387" i="28"/>
  <c r="U388" i="28"/>
  <c r="U389" i="28"/>
  <c r="U390" i="28"/>
  <c r="U391" i="28"/>
  <c r="U392" i="28"/>
  <c r="U393" i="28"/>
  <c r="U394" i="28"/>
  <c r="U395" i="28"/>
  <c r="U396" i="28"/>
  <c r="U397" i="28"/>
  <c r="U398" i="28"/>
  <c r="U399" i="28"/>
  <c r="U400" i="28"/>
  <c r="U401" i="28"/>
  <c r="U402" i="28"/>
  <c r="U403" i="28"/>
  <c r="U404" i="28"/>
  <c r="U405" i="28"/>
  <c r="U406" i="28"/>
  <c r="U407" i="28"/>
  <c r="U408" i="28"/>
  <c r="U409" i="28"/>
  <c r="U410" i="28"/>
  <c r="U411" i="28"/>
  <c r="U412" i="28"/>
  <c r="U413" i="28"/>
  <c r="U414" i="28"/>
  <c r="U415" i="28"/>
  <c r="U416" i="28"/>
  <c r="U417" i="28"/>
  <c r="U418" i="28"/>
  <c r="U419" i="28"/>
  <c r="U420" i="28"/>
  <c r="U421" i="28"/>
  <c r="U422" i="28"/>
  <c r="U423" i="28"/>
  <c r="U424" i="28"/>
  <c r="U425" i="28"/>
  <c r="U426" i="28"/>
  <c r="U427" i="28"/>
  <c r="U428" i="28"/>
  <c r="U429" i="28"/>
  <c r="U430" i="28"/>
  <c r="U431" i="28"/>
  <c r="U432" i="28"/>
  <c r="U433" i="28"/>
  <c r="U434" i="28"/>
  <c r="U435" i="28"/>
  <c r="U436" i="28"/>
  <c r="U437" i="28"/>
  <c r="U438" i="28"/>
  <c r="U439" i="28"/>
  <c r="U440" i="28"/>
  <c r="U441" i="28"/>
  <c r="U442" i="28"/>
  <c r="U443" i="28"/>
  <c r="U444" i="28"/>
  <c r="U445" i="28"/>
  <c r="U446" i="28"/>
  <c r="U447" i="28"/>
  <c r="U448" i="28"/>
  <c r="U449" i="28"/>
  <c r="U450" i="28"/>
  <c r="U451" i="28"/>
  <c r="U452" i="28"/>
  <c r="U453" i="28"/>
  <c r="U454" i="28"/>
  <c r="U455" i="28"/>
  <c r="U456" i="28"/>
  <c r="U457" i="28"/>
  <c r="U458" i="28"/>
  <c r="U459" i="28"/>
  <c r="U460" i="28"/>
  <c r="U461" i="28"/>
  <c r="U462" i="28"/>
  <c r="U463" i="28"/>
  <c r="U464" i="28"/>
  <c r="U465" i="28"/>
  <c r="U466" i="28"/>
  <c r="U467" i="28"/>
  <c r="U468" i="28"/>
  <c r="U469" i="28"/>
  <c r="U470" i="28"/>
  <c r="U471" i="28"/>
  <c r="U472" i="28"/>
  <c r="U473" i="28"/>
  <c r="U474" i="28"/>
  <c r="U475" i="28"/>
  <c r="U476" i="28"/>
  <c r="U477" i="28"/>
  <c r="U478" i="28"/>
  <c r="U479" i="28"/>
  <c r="U480" i="28"/>
  <c r="U481" i="28"/>
  <c r="U482" i="28"/>
  <c r="U483" i="28"/>
  <c r="U484" i="28"/>
  <c r="U485" i="28"/>
  <c r="U486" i="28"/>
  <c r="U487" i="28"/>
  <c r="U488" i="28"/>
  <c r="U489" i="28"/>
  <c r="U490" i="28"/>
  <c r="U491" i="28"/>
  <c r="U492" i="28"/>
  <c r="U493" i="28"/>
  <c r="U494" i="28"/>
  <c r="U495" i="28"/>
  <c r="U496" i="28"/>
  <c r="U497" i="28"/>
  <c r="U498" i="28"/>
  <c r="U499" i="28"/>
  <c r="U500" i="28"/>
  <c r="U501" i="28"/>
  <c r="U502" i="28"/>
  <c r="U503" i="28"/>
  <c r="U504" i="28"/>
  <c r="U505" i="28"/>
  <c r="U506" i="28"/>
  <c r="U507" i="28"/>
  <c r="U508" i="28"/>
  <c r="U509" i="28"/>
  <c r="U510" i="28"/>
  <c r="U511" i="28"/>
  <c r="U512" i="28"/>
  <c r="U513" i="28"/>
  <c r="U514" i="28"/>
  <c r="U515" i="28"/>
  <c r="U516" i="28"/>
  <c r="U517" i="28"/>
  <c r="U518" i="28"/>
  <c r="U519" i="28"/>
  <c r="U520" i="28"/>
  <c r="U521" i="28"/>
  <c r="U522" i="28"/>
  <c r="U523" i="28"/>
  <c r="U524" i="28"/>
  <c r="U525" i="28"/>
  <c r="U526" i="28"/>
  <c r="U527" i="28"/>
  <c r="U528" i="28"/>
  <c r="U529" i="28"/>
  <c r="U530" i="28"/>
  <c r="U531" i="28"/>
  <c r="U532" i="28"/>
  <c r="U533" i="28"/>
  <c r="U534" i="28"/>
  <c r="U535" i="28"/>
  <c r="U536" i="28"/>
  <c r="U537" i="28"/>
  <c r="U538" i="28"/>
  <c r="U539" i="28"/>
  <c r="U540" i="28"/>
  <c r="U541" i="28"/>
  <c r="U542" i="28"/>
  <c r="U543" i="28"/>
  <c r="U544" i="28"/>
  <c r="U545" i="28"/>
  <c r="U546" i="28"/>
  <c r="U547" i="28"/>
  <c r="U548" i="28"/>
  <c r="U549" i="28"/>
  <c r="U550" i="28"/>
  <c r="U551" i="28"/>
  <c r="U552" i="28"/>
  <c r="U553" i="28"/>
  <c r="U554" i="28"/>
  <c r="U555" i="28"/>
  <c r="U556" i="28"/>
  <c r="U557" i="28"/>
  <c r="U558" i="28"/>
  <c r="U559" i="28"/>
  <c r="U560" i="28"/>
  <c r="U561" i="28"/>
  <c r="U562" i="28"/>
  <c r="U563" i="28"/>
  <c r="U564" i="28"/>
  <c r="U565" i="28"/>
  <c r="U566" i="28"/>
  <c r="U567" i="28"/>
  <c r="U568" i="28"/>
  <c r="U569" i="28"/>
  <c r="U570" i="28"/>
  <c r="U571" i="28"/>
  <c r="U572" i="28"/>
  <c r="U573" i="28"/>
  <c r="U574" i="28"/>
  <c r="U575" i="28"/>
  <c r="U576" i="28"/>
  <c r="U577" i="28"/>
  <c r="U578" i="28"/>
  <c r="U579" i="28"/>
  <c r="U580" i="28"/>
  <c r="U581" i="28"/>
  <c r="U582" i="28"/>
  <c r="U583" i="28"/>
  <c r="U584" i="28"/>
  <c r="U585" i="28"/>
  <c r="U586" i="28"/>
  <c r="U587" i="28"/>
  <c r="U588" i="28"/>
  <c r="U589" i="28"/>
  <c r="U590" i="28"/>
  <c r="U591" i="28"/>
  <c r="U592" i="28"/>
  <c r="U593" i="28"/>
  <c r="U594" i="28"/>
  <c r="U595" i="28"/>
  <c r="U596" i="28"/>
  <c r="U597" i="28"/>
  <c r="U598" i="28"/>
  <c r="U599" i="28"/>
  <c r="U600" i="28"/>
  <c r="U601" i="28"/>
  <c r="U602" i="28"/>
  <c r="U603" i="28"/>
  <c r="U604" i="28"/>
  <c r="U605" i="28"/>
  <c r="U5" i="28"/>
  <c r="U6" i="27"/>
  <c r="U7" i="27"/>
  <c r="U8" i="27"/>
  <c r="U9" i="27"/>
  <c r="U10" i="27"/>
  <c r="U11" i="27"/>
  <c r="U12" i="27"/>
  <c r="U13" i="27"/>
  <c r="U14" i="27"/>
  <c r="U15" i="27"/>
  <c r="U16" i="27"/>
  <c r="U17" i="27"/>
  <c r="U18" i="27"/>
  <c r="U19" i="27"/>
  <c r="U20" i="27"/>
  <c r="U21" i="27"/>
  <c r="U22" i="27"/>
  <c r="U23" i="27"/>
  <c r="U24" i="27"/>
  <c r="U25" i="27"/>
  <c r="U26" i="27"/>
  <c r="U27" i="27"/>
  <c r="U28" i="27"/>
  <c r="U29" i="27"/>
  <c r="U30" i="27"/>
  <c r="U31" i="27"/>
  <c r="U32" i="27"/>
  <c r="U33" i="27"/>
  <c r="U34" i="27"/>
  <c r="U35" i="27"/>
  <c r="U36" i="27"/>
  <c r="U37" i="27"/>
  <c r="U38" i="27"/>
  <c r="U39" i="27"/>
  <c r="U40" i="27"/>
  <c r="U41" i="27"/>
  <c r="U42" i="27"/>
  <c r="U43" i="27"/>
  <c r="U44" i="27"/>
  <c r="U45" i="27"/>
  <c r="U46" i="27"/>
  <c r="U47" i="27"/>
  <c r="U48" i="27"/>
  <c r="U49" i="27"/>
  <c r="U50" i="27"/>
  <c r="U51" i="27"/>
  <c r="U5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92" i="27"/>
  <c r="U93" i="27"/>
  <c r="U94" i="27"/>
  <c r="U95" i="27"/>
  <c r="U96" i="27"/>
  <c r="U97" i="27"/>
  <c r="U98" i="27"/>
  <c r="U99" i="27"/>
  <c r="U100" i="27"/>
  <c r="U101" i="27"/>
  <c r="U102" i="27"/>
  <c r="U103" i="27"/>
  <c r="U104" i="27"/>
  <c r="U105" i="27"/>
  <c r="U106" i="27"/>
  <c r="U107" i="27"/>
  <c r="U108" i="27"/>
  <c r="U109" i="27"/>
  <c r="U110" i="27"/>
  <c r="U111" i="27"/>
  <c r="U112" i="27"/>
  <c r="U113" i="27"/>
  <c r="U114" i="27"/>
  <c r="U115" i="27"/>
  <c r="U116" i="27"/>
  <c r="U117" i="27"/>
  <c r="U118" i="27"/>
  <c r="U119" i="27"/>
  <c r="U120" i="27"/>
  <c r="U121" i="27"/>
  <c r="U122" i="27"/>
  <c r="U123" i="27"/>
  <c r="U124" i="27"/>
  <c r="U125" i="27"/>
  <c r="U126" i="27"/>
  <c r="U127" i="27"/>
  <c r="U128" i="27"/>
  <c r="U129" i="27"/>
  <c r="U130" i="27"/>
  <c r="U131"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59" i="27"/>
  <c r="U160" i="27"/>
  <c r="U161" i="27"/>
  <c r="U162" i="27"/>
  <c r="U163" i="27"/>
  <c r="U164" i="27"/>
  <c r="U165" i="27"/>
  <c r="U166" i="27"/>
  <c r="U167" i="27"/>
  <c r="U168" i="27"/>
  <c r="U169" i="27"/>
  <c r="U170" i="27"/>
  <c r="U171" i="27"/>
  <c r="U172" i="27"/>
  <c r="U173" i="27"/>
  <c r="U174" i="27"/>
  <c r="U175" i="27"/>
  <c r="U176" i="27"/>
  <c r="U177" i="27"/>
  <c r="U178" i="27"/>
  <c r="U179" i="27"/>
  <c r="U180" i="27"/>
  <c r="U181" i="27"/>
  <c r="U182" i="27"/>
  <c r="U183" i="27"/>
  <c r="U184" i="27"/>
  <c r="U185" i="27"/>
  <c r="U186" i="27"/>
  <c r="U187" i="27"/>
  <c r="U188"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U217" i="27"/>
  <c r="U218" i="27"/>
  <c r="U219" i="27"/>
  <c r="U220" i="27"/>
  <c r="U221" i="27"/>
  <c r="U222" i="27"/>
  <c r="U223" i="27"/>
  <c r="U224" i="27"/>
  <c r="U225" i="27"/>
  <c r="U226" i="27"/>
  <c r="U227" i="27"/>
  <c r="U228" i="27"/>
  <c r="U229" i="27"/>
  <c r="U230" i="27"/>
  <c r="U231" i="27"/>
  <c r="U232" i="27"/>
  <c r="U233" i="27"/>
  <c r="U234" i="27"/>
  <c r="U235" i="27"/>
  <c r="U236" i="27"/>
  <c r="U237" i="27"/>
  <c r="U238" i="27"/>
  <c r="U239" i="27"/>
  <c r="U240" i="27"/>
  <c r="U241" i="27"/>
  <c r="U242" i="27"/>
  <c r="U243" i="27"/>
  <c r="U244" i="27"/>
  <c r="U245" i="27"/>
  <c r="U246" i="27"/>
  <c r="U247" i="27"/>
  <c r="U248" i="27"/>
  <c r="U249" i="27"/>
  <c r="U250" i="27"/>
  <c r="U251" i="27"/>
  <c r="U252" i="27"/>
  <c r="U253" i="27"/>
  <c r="U254" i="27"/>
  <c r="U255" i="27"/>
  <c r="U256" i="27"/>
  <c r="U257" i="27"/>
  <c r="U258" i="27"/>
  <c r="U259" i="27"/>
  <c r="U260" i="27"/>
  <c r="U261" i="27"/>
  <c r="U262" i="27"/>
  <c r="U263" i="27"/>
  <c r="U264" i="27"/>
  <c r="U265" i="27"/>
  <c r="U266" i="27"/>
  <c r="U267" i="27"/>
  <c r="U268" i="27"/>
  <c r="U269" i="27"/>
  <c r="U270" i="27"/>
  <c r="U271" i="27"/>
  <c r="U272" i="27"/>
  <c r="U273" i="27"/>
  <c r="U274" i="27"/>
  <c r="U275" i="27"/>
  <c r="U276" i="27"/>
  <c r="U277" i="27"/>
  <c r="U278" i="27"/>
  <c r="U279" i="27"/>
  <c r="U280" i="27"/>
  <c r="U281" i="27"/>
  <c r="U282" i="27"/>
  <c r="U283" i="27"/>
  <c r="U284" i="27"/>
  <c r="U285" i="27"/>
  <c r="U286" i="27"/>
  <c r="U287" i="27"/>
  <c r="U288" i="27"/>
  <c r="U289" i="27"/>
  <c r="U290" i="27"/>
  <c r="U291" i="27"/>
  <c r="U292" i="27"/>
  <c r="U293" i="27"/>
  <c r="U294" i="27"/>
  <c r="U295" i="27"/>
  <c r="U296" i="27"/>
  <c r="U297" i="27"/>
  <c r="U298" i="27"/>
  <c r="U299" i="27"/>
  <c r="U300" i="27"/>
  <c r="U301" i="27"/>
  <c r="U302" i="27"/>
  <c r="U303" i="27"/>
  <c r="U304" i="27"/>
  <c r="U305" i="27"/>
  <c r="U306" i="27"/>
  <c r="U307" i="27"/>
  <c r="U308" i="27"/>
  <c r="U309" i="27"/>
  <c r="U310" i="27"/>
  <c r="U311" i="27"/>
  <c r="U312" i="27"/>
  <c r="U313" i="27"/>
  <c r="U314" i="27"/>
  <c r="U315" i="27"/>
  <c r="U316" i="27"/>
  <c r="U317" i="27"/>
  <c r="U318" i="27"/>
  <c r="U319" i="27"/>
  <c r="U320" i="27"/>
  <c r="U321" i="27"/>
  <c r="U322" i="27"/>
  <c r="U323" i="27"/>
  <c r="U324" i="27"/>
  <c r="U325" i="27"/>
  <c r="U326" i="27"/>
  <c r="U327" i="27"/>
  <c r="U328" i="27"/>
  <c r="U329" i="27"/>
  <c r="U330" i="27"/>
  <c r="U331" i="27"/>
  <c r="U332" i="27"/>
  <c r="U333" i="27"/>
  <c r="U334" i="27"/>
  <c r="U335" i="27"/>
  <c r="U336" i="27"/>
  <c r="U337" i="27"/>
  <c r="U338" i="27"/>
  <c r="U339" i="27"/>
  <c r="U340" i="27"/>
  <c r="U341" i="27"/>
  <c r="U342" i="27"/>
  <c r="U343" i="27"/>
  <c r="U344" i="27"/>
  <c r="U345" i="27"/>
  <c r="U346" i="27"/>
  <c r="U347" i="27"/>
  <c r="U348" i="27"/>
  <c r="U349" i="27"/>
  <c r="U350" i="27"/>
  <c r="U351" i="27"/>
  <c r="U352" i="27"/>
  <c r="U353" i="27"/>
  <c r="U354" i="27"/>
  <c r="U355" i="27"/>
  <c r="U356" i="27"/>
  <c r="U357" i="27"/>
  <c r="U358" i="27"/>
  <c r="U359" i="27"/>
  <c r="U360" i="27"/>
  <c r="U361" i="27"/>
  <c r="U362" i="27"/>
  <c r="U363" i="27"/>
  <c r="U364" i="27"/>
  <c r="U365" i="27"/>
  <c r="U366" i="27"/>
  <c r="U367" i="27"/>
  <c r="U368" i="27"/>
  <c r="U369" i="27"/>
  <c r="U370" i="27"/>
  <c r="U371" i="27"/>
  <c r="U372" i="27"/>
  <c r="U373" i="27"/>
  <c r="U374" i="27"/>
  <c r="U375" i="27"/>
  <c r="U376" i="27"/>
  <c r="U377" i="27"/>
  <c r="U378" i="27"/>
  <c r="U379" i="27"/>
  <c r="U380" i="27"/>
  <c r="U381" i="27"/>
  <c r="U382" i="27"/>
  <c r="U383" i="27"/>
  <c r="U384" i="27"/>
  <c r="U385" i="27"/>
  <c r="U386" i="27"/>
  <c r="U387" i="27"/>
  <c r="U388" i="27"/>
  <c r="U389" i="27"/>
  <c r="U390" i="27"/>
  <c r="U391" i="27"/>
  <c r="U392" i="27"/>
  <c r="U393" i="27"/>
  <c r="U394" i="27"/>
  <c r="U395" i="27"/>
  <c r="U396" i="27"/>
  <c r="U397" i="27"/>
  <c r="U398" i="27"/>
  <c r="U399" i="27"/>
  <c r="U400" i="27"/>
  <c r="U401" i="27"/>
  <c r="U402" i="27"/>
  <c r="U403" i="27"/>
  <c r="U404" i="27"/>
  <c r="U405" i="27"/>
  <c r="U406" i="27"/>
  <c r="U407" i="27"/>
  <c r="U408" i="27"/>
  <c r="U409" i="27"/>
  <c r="U410" i="27"/>
  <c r="U411" i="27"/>
  <c r="U412" i="27"/>
  <c r="U413" i="27"/>
  <c r="U414" i="27"/>
  <c r="U415" i="27"/>
  <c r="U416" i="27"/>
  <c r="U417" i="27"/>
  <c r="U418" i="27"/>
  <c r="U419" i="27"/>
  <c r="U420" i="27"/>
  <c r="U421" i="27"/>
  <c r="U422" i="27"/>
  <c r="U423" i="27"/>
  <c r="U424" i="27"/>
  <c r="U425" i="27"/>
  <c r="U426" i="27"/>
  <c r="U427" i="27"/>
  <c r="U428" i="27"/>
  <c r="U429" i="27"/>
  <c r="U430" i="27"/>
  <c r="U431" i="27"/>
  <c r="U432" i="27"/>
  <c r="U433" i="27"/>
  <c r="U434" i="27"/>
  <c r="U435" i="27"/>
  <c r="U436" i="27"/>
  <c r="U437" i="27"/>
  <c r="U438" i="27"/>
  <c r="U439" i="27"/>
  <c r="U440" i="27"/>
  <c r="U441" i="27"/>
  <c r="U442" i="27"/>
  <c r="U443" i="27"/>
  <c r="U444" i="27"/>
  <c r="U445" i="27"/>
  <c r="U446" i="27"/>
  <c r="U447" i="27"/>
  <c r="U448" i="27"/>
  <c r="U449" i="27"/>
  <c r="U450" i="27"/>
  <c r="U451" i="27"/>
  <c r="U452" i="27"/>
  <c r="U453" i="27"/>
  <c r="U454" i="27"/>
  <c r="U455" i="27"/>
  <c r="U456" i="27"/>
  <c r="U457" i="27"/>
  <c r="U458" i="27"/>
  <c r="U459" i="27"/>
  <c r="U460" i="27"/>
  <c r="U461" i="27"/>
  <c r="U462" i="27"/>
  <c r="U463" i="27"/>
  <c r="U464" i="27"/>
  <c r="U465" i="27"/>
  <c r="U466" i="27"/>
  <c r="U467" i="27"/>
  <c r="U468" i="27"/>
  <c r="U469" i="27"/>
  <c r="U470" i="27"/>
  <c r="U471" i="27"/>
  <c r="U472" i="27"/>
  <c r="U473" i="27"/>
  <c r="U474" i="27"/>
  <c r="U475" i="27"/>
  <c r="U476" i="27"/>
  <c r="U477" i="27"/>
  <c r="U478" i="27"/>
  <c r="U479" i="27"/>
  <c r="U480" i="27"/>
  <c r="U481" i="27"/>
  <c r="U482" i="27"/>
  <c r="U483" i="27"/>
  <c r="U484" i="27"/>
  <c r="U485" i="27"/>
  <c r="U486" i="27"/>
  <c r="U487" i="27"/>
  <c r="U488" i="27"/>
  <c r="U489" i="27"/>
  <c r="U490" i="27"/>
  <c r="U491" i="27"/>
  <c r="U492" i="27"/>
  <c r="U493" i="27"/>
  <c r="U494" i="27"/>
  <c r="U495" i="27"/>
  <c r="U496" i="27"/>
  <c r="U497" i="27"/>
  <c r="U498" i="27"/>
  <c r="U499" i="27"/>
  <c r="U500" i="27"/>
  <c r="U501" i="27"/>
  <c r="U502" i="27"/>
  <c r="U503" i="27"/>
  <c r="U504" i="27"/>
  <c r="U505" i="27"/>
  <c r="U506" i="27"/>
  <c r="U507" i="27"/>
  <c r="U508" i="27"/>
  <c r="U509" i="27"/>
  <c r="U510" i="27"/>
  <c r="U511" i="27"/>
  <c r="U512" i="27"/>
  <c r="U513" i="27"/>
  <c r="U514" i="27"/>
  <c r="U515" i="27"/>
  <c r="U516" i="27"/>
  <c r="U517" i="27"/>
  <c r="U518" i="27"/>
  <c r="U519" i="27"/>
  <c r="U520" i="27"/>
  <c r="U521" i="27"/>
  <c r="U522" i="27"/>
  <c r="U523" i="27"/>
  <c r="U524" i="27"/>
  <c r="U525" i="27"/>
  <c r="U526" i="27"/>
  <c r="U527" i="27"/>
  <c r="U528" i="27"/>
  <c r="U529" i="27"/>
  <c r="U530" i="27"/>
  <c r="U531" i="27"/>
  <c r="U532" i="27"/>
  <c r="U533" i="27"/>
  <c r="U534" i="27"/>
  <c r="U535" i="27"/>
  <c r="U536" i="27"/>
  <c r="U537" i="27"/>
  <c r="U538" i="27"/>
  <c r="U539" i="27"/>
  <c r="U540" i="27"/>
  <c r="U541" i="27"/>
  <c r="U542" i="27"/>
  <c r="U543" i="27"/>
  <c r="U544" i="27"/>
  <c r="U545" i="27"/>
  <c r="U546" i="27"/>
  <c r="U547" i="27"/>
  <c r="U548" i="27"/>
  <c r="U549" i="27"/>
  <c r="U550" i="27"/>
  <c r="U551" i="27"/>
  <c r="U552" i="27"/>
  <c r="U553" i="27"/>
  <c r="U554" i="27"/>
  <c r="U555" i="27"/>
  <c r="U556" i="27"/>
  <c r="U557" i="27"/>
  <c r="U558" i="27"/>
  <c r="U559" i="27"/>
  <c r="U560" i="27"/>
  <c r="U561" i="27"/>
  <c r="U562" i="27"/>
  <c r="U563" i="27"/>
  <c r="U564" i="27"/>
  <c r="U565" i="27"/>
  <c r="U566" i="27"/>
  <c r="U567" i="27"/>
  <c r="U568" i="27"/>
  <c r="U569" i="27"/>
  <c r="U570" i="27"/>
  <c r="U571" i="27"/>
  <c r="U572" i="27"/>
  <c r="U573" i="27"/>
  <c r="U574" i="27"/>
  <c r="U575" i="27"/>
  <c r="U576" i="27"/>
  <c r="U577" i="27"/>
  <c r="U578" i="27"/>
  <c r="U579" i="27"/>
  <c r="U580" i="27"/>
  <c r="U581" i="27"/>
  <c r="U582" i="27"/>
  <c r="U583" i="27"/>
  <c r="U584" i="27"/>
  <c r="U585" i="27"/>
  <c r="U586" i="27"/>
  <c r="U587" i="27"/>
  <c r="U588" i="27"/>
  <c r="U589" i="27"/>
  <c r="U590" i="27"/>
  <c r="U591" i="27"/>
  <c r="U592" i="27"/>
  <c r="U593" i="27"/>
  <c r="U594" i="27"/>
  <c r="U595" i="27"/>
  <c r="U596" i="27"/>
  <c r="U597" i="27"/>
  <c r="U598" i="27"/>
  <c r="U599" i="27"/>
  <c r="U600" i="27"/>
  <c r="U601" i="27"/>
  <c r="U602" i="27"/>
  <c r="U603" i="27"/>
  <c r="U604" i="27"/>
  <c r="U605" i="27"/>
  <c r="U5" i="27"/>
  <c r="U6" i="26"/>
  <c r="U7" i="26"/>
  <c r="U8" i="26"/>
  <c r="U9" i="26"/>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53" i="26"/>
  <c r="U54" i="26"/>
  <c r="U55" i="26"/>
  <c r="U56" i="26"/>
  <c r="U57" i="26"/>
  <c r="U58" i="26"/>
  <c r="U59" i="26"/>
  <c r="U60" i="26"/>
  <c r="U61" i="26"/>
  <c r="U62" i="26"/>
  <c r="U63" i="26"/>
  <c r="U64" i="26"/>
  <c r="U65" i="26"/>
  <c r="U66" i="26"/>
  <c r="U67" i="26"/>
  <c r="U68" i="26"/>
  <c r="U69" i="26"/>
  <c r="U70" i="26"/>
  <c r="U71" i="26"/>
  <c r="U72" i="26"/>
  <c r="U73" i="26"/>
  <c r="U74" i="26"/>
  <c r="U75" i="26"/>
  <c r="U76" i="26"/>
  <c r="U77" i="26"/>
  <c r="U78" i="26"/>
  <c r="U79" i="26"/>
  <c r="U80" i="26"/>
  <c r="U81" i="26"/>
  <c r="U82" i="26"/>
  <c r="U83" i="26"/>
  <c r="U84" i="26"/>
  <c r="U85" i="26"/>
  <c r="U86" i="26"/>
  <c r="U87" i="26"/>
  <c r="U88" i="26"/>
  <c r="U89" i="26"/>
  <c r="U90" i="26"/>
  <c r="U91" i="26"/>
  <c r="U92" i="26"/>
  <c r="U93" i="26"/>
  <c r="U94" i="26"/>
  <c r="U95" i="26"/>
  <c r="U96" i="26"/>
  <c r="U97" i="26"/>
  <c r="U98" i="26"/>
  <c r="U99" i="26"/>
  <c r="U100" i="26"/>
  <c r="U101" i="26"/>
  <c r="U102" i="26"/>
  <c r="U103" i="26"/>
  <c r="U104" i="26"/>
  <c r="U105" i="26"/>
  <c r="U106" i="26"/>
  <c r="U107" i="26"/>
  <c r="U108" i="26"/>
  <c r="U109" i="26"/>
  <c r="U110" i="26"/>
  <c r="U111" i="26"/>
  <c r="U112" i="26"/>
  <c r="U113" i="26"/>
  <c r="U114" i="26"/>
  <c r="U115" i="26"/>
  <c r="U116" i="26"/>
  <c r="U117" i="26"/>
  <c r="U118" i="26"/>
  <c r="U119" i="26"/>
  <c r="U120" i="26"/>
  <c r="U121" i="26"/>
  <c r="U122" i="26"/>
  <c r="U123" i="26"/>
  <c r="U124" i="26"/>
  <c r="U125" i="26"/>
  <c r="U126" i="26"/>
  <c r="U127" i="26"/>
  <c r="U128" i="26"/>
  <c r="U129" i="26"/>
  <c r="U130" i="26"/>
  <c r="U131" i="26"/>
  <c r="U132" i="26"/>
  <c r="U133" i="26"/>
  <c r="U134" i="26"/>
  <c r="U135" i="26"/>
  <c r="U136" i="26"/>
  <c r="U137" i="26"/>
  <c r="U138" i="26"/>
  <c r="U139" i="26"/>
  <c r="U140" i="26"/>
  <c r="U141" i="26"/>
  <c r="U142" i="26"/>
  <c r="U143" i="26"/>
  <c r="U144" i="26"/>
  <c r="U145" i="26"/>
  <c r="U146" i="26"/>
  <c r="U147" i="26"/>
  <c r="U148" i="26"/>
  <c r="U149" i="26"/>
  <c r="U150" i="26"/>
  <c r="U151" i="26"/>
  <c r="U152" i="26"/>
  <c r="U153" i="26"/>
  <c r="U154" i="26"/>
  <c r="U155" i="26"/>
  <c r="U156" i="26"/>
  <c r="U157" i="26"/>
  <c r="U158" i="26"/>
  <c r="U159" i="26"/>
  <c r="U160" i="26"/>
  <c r="U161" i="26"/>
  <c r="U162" i="26"/>
  <c r="U163" i="26"/>
  <c r="U164" i="26"/>
  <c r="U165" i="26"/>
  <c r="U166" i="26"/>
  <c r="U167" i="26"/>
  <c r="U168" i="26"/>
  <c r="U169" i="26"/>
  <c r="U170" i="26"/>
  <c r="U171" i="26"/>
  <c r="U172" i="26"/>
  <c r="U173" i="26"/>
  <c r="U174" i="26"/>
  <c r="U175" i="26"/>
  <c r="U176" i="26"/>
  <c r="U177" i="26"/>
  <c r="U178" i="26"/>
  <c r="U179" i="26"/>
  <c r="U180" i="26"/>
  <c r="U181" i="26"/>
  <c r="U182" i="26"/>
  <c r="U183" i="26"/>
  <c r="U184" i="26"/>
  <c r="U185" i="26"/>
  <c r="U186" i="26"/>
  <c r="U187" i="26"/>
  <c r="U188" i="26"/>
  <c r="U189" i="26"/>
  <c r="U190" i="26"/>
  <c r="U191" i="26"/>
  <c r="U192" i="26"/>
  <c r="U193" i="26"/>
  <c r="U194" i="26"/>
  <c r="U195" i="26"/>
  <c r="U196" i="26"/>
  <c r="U197" i="26"/>
  <c r="U198" i="26"/>
  <c r="U199" i="26"/>
  <c r="U200" i="26"/>
  <c r="U201" i="26"/>
  <c r="U202" i="26"/>
  <c r="U203" i="26"/>
  <c r="U204" i="26"/>
  <c r="U205" i="26"/>
  <c r="U206" i="26"/>
  <c r="U207" i="26"/>
  <c r="U208" i="26"/>
  <c r="U209" i="26"/>
  <c r="U210" i="26"/>
  <c r="U211" i="26"/>
  <c r="U212" i="26"/>
  <c r="U213" i="26"/>
  <c r="U214" i="26"/>
  <c r="U215" i="26"/>
  <c r="U216" i="26"/>
  <c r="U217" i="26"/>
  <c r="U218" i="26"/>
  <c r="U219" i="26"/>
  <c r="U220" i="26"/>
  <c r="U221" i="26"/>
  <c r="U222" i="26"/>
  <c r="U223" i="26"/>
  <c r="U224" i="26"/>
  <c r="U225" i="26"/>
  <c r="U226" i="26"/>
  <c r="U227" i="26"/>
  <c r="U228" i="26"/>
  <c r="U229" i="26"/>
  <c r="U230" i="26"/>
  <c r="U231" i="26"/>
  <c r="U232" i="26"/>
  <c r="U233" i="26"/>
  <c r="U234" i="26"/>
  <c r="U235" i="26"/>
  <c r="U236" i="26"/>
  <c r="U237" i="26"/>
  <c r="U238" i="26"/>
  <c r="U239" i="26"/>
  <c r="U240" i="26"/>
  <c r="U241" i="26"/>
  <c r="U242" i="26"/>
  <c r="U243" i="26"/>
  <c r="U244" i="26"/>
  <c r="U245" i="26"/>
  <c r="U246" i="26"/>
  <c r="U247" i="26"/>
  <c r="U248" i="26"/>
  <c r="U249" i="26"/>
  <c r="U250" i="26"/>
  <c r="U251" i="26"/>
  <c r="U252" i="26"/>
  <c r="U253" i="26"/>
  <c r="U254" i="26"/>
  <c r="U255" i="26"/>
  <c r="U256" i="26"/>
  <c r="U257" i="26"/>
  <c r="U258" i="26"/>
  <c r="U259" i="26"/>
  <c r="U260" i="26"/>
  <c r="U261" i="26"/>
  <c r="U262" i="26"/>
  <c r="U263" i="26"/>
  <c r="U264" i="26"/>
  <c r="U265" i="26"/>
  <c r="U266" i="26"/>
  <c r="U267" i="26"/>
  <c r="U268" i="26"/>
  <c r="U269" i="26"/>
  <c r="U270" i="26"/>
  <c r="U271" i="26"/>
  <c r="U272" i="26"/>
  <c r="U273" i="26"/>
  <c r="U274" i="26"/>
  <c r="U275" i="26"/>
  <c r="U276" i="26"/>
  <c r="U277" i="26"/>
  <c r="U278" i="26"/>
  <c r="U279" i="26"/>
  <c r="U280" i="26"/>
  <c r="U281" i="26"/>
  <c r="U282" i="26"/>
  <c r="U283" i="26"/>
  <c r="U284" i="26"/>
  <c r="U285" i="26"/>
  <c r="U286" i="26"/>
  <c r="U287" i="26"/>
  <c r="U288" i="26"/>
  <c r="U289" i="26"/>
  <c r="U290" i="26"/>
  <c r="U291" i="26"/>
  <c r="U292" i="26"/>
  <c r="U293" i="26"/>
  <c r="U294" i="26"/>
  <c r="U295" i="26"/>
  <c r="U296" i="26"/>
  <c r="U297" i="26"/>
  <c r="U298" i="26"/>
  <c r="U299" i="26"/>
  <c r="U300" i="26"/>
  <c r="U301" i="26"/>
  <c r="U302" i="26"/>
  <c r="U303" i="26"/>
  <c r="U304" i="26"/>
  <c r="U305" i="26"/>
  <c r="U306" i="26"/>
  <c r="U307" i="26"/>
  <c r="U308" i="26"/>
  <c r="U309" i="26"/>
  <c r="U310" i="26"/>
  <c r="U311" i="26"/>
  <c r="U312" i="26"/>
  <c r="U313" i="26"/>
  <c r="U314" i="26"/>
  <c r="U315" i="26"/>
  <c r="U316" i="26"/>
  <c r="U317" i="26"/>
  <c r="U318" i="26"/>
  <c r="U319" i="26"/>
  <c r="U320" i="26"/>
  <c r="U321" i="26"/>
  <c r="U322" i="26"/>
  <c r="U323" i="26"/>
  <c r="U324" i="26"/>
  <c r="U325" i="26"/>
  <c r="U326" i="26"/>
  <c r="U327" i="26"/>
  <c r="U328" i="26"/>
  <c r="U329" i="26"/>
  <c r="U330" i="26"/>
  <c r="U331" i="26"/>
  <c r="U332" i="26"/>
  <c r="U333" i="26"/>
  <c r="U334" i="26"/>
  <c r="U335" i="26"/>
  <c r="U336" i="26"/>
  <c r="U337" i="26"/>
  <c r="U338" i="26"/>
  <c r="U339" i="26"/>
  <c r="U340" i="26"/>
  <c r="U341" i="26"/>
  <c r="U342" i="26"/>
  <c r="U343" i="26"/>
  <c r="U344" i="26"/>
  <c r="U345" i="26"/>
  <c r="U346" i="26"/>
  <c r="U347" i="26"/>
  <c r="U348" i="26"/>
  <c r="U349" i="26"/>
  <c r="U350" i="26"/>
  <c r="U351" i="26"/>
  <c r="U352" i="26"/>
  <c r="U353" i="26"/>
  <c r="U354" i="26"/>
  <c r="U355" i="26"/>
  <c r="U356" i="26"/>
  <c r="U357" i="26"/>
  <c r="U358" i="26"/>
  <c r="U359" i="26"/>
  <c r="U360" i="26"/>
  <c r="U361" i="26"/>
  <c r="U362" i="26"/>
  <c r="U363" i="26"/>
  <c r="U364" i="26"/>
  <c r="U365" i="26"/>
  <c r="U366" i="26"/>
  <c r="U367" i="26"/>
  <c r="U368" i="26"/>
  <c r="U369" i="26"/>
  <c r="U370" i="26"/>
  <c r="U371" i="26"/>
  <c r="U372" i="26"/>
  <c r="U373" i="26"/>
  <c r="U374" i="26"/>
  <c r="U375" i="26"/>
  <c r="U376" i="26"/>
  <c r="U377" i="26"/>
  <c r="U378" i="26"/>
  <c r="U379" i="26"/>
  <c r="U380" i="26"/>
  <c r="U381" i="26"/>
  <c r="U382" i="26"/>
  <c r="U383" i="26"/>
  <c r="U384" i="26"/>
  <c r="U385" i="26"/>
  <c r="U386" i="26"/>
  <c r="U387" i="26"/>
  <c r="U388" i="26"/>
  <c r="U389" i="26"/>
  <c r="U390" i="26"/>
  <c r="U391" i="26"/>
  <c r="U392" i="26"/>
  <c r="U393" i="26"/>
  <c r="U394" i="26"/>
  <c r="U395" i="26"/>
  <c r="U396" i="26"/>
  <c r="U397" i="26"/>
  <c r="U398" i="26"/>
  <c r="U399" i="26"/>
  <c r="U400" i="26"/>
  <c r="U401" i="26"/>
  <c r="U402" i="26"/>
  <c r="U403" i="26"/>
  <c r="U404" i="26"/>
  <c r="U405" i="26"/>
  <c r="U406" i="26"/>
  <c r="U407" i="26"/>
  <c r="U408" i="26"/>
  <c r="U409" i="26"/>
  <c r="U410" i="26"/>
  <c r="U411" i="26"/>
  <c r="U412" i="26"/>
  <c r="U413" i="26"/>
  <c r="U414" i="26"/>
  <c r="U415" i="26"/>
  <c r="U416" i="26"/>
  <c r="U417" i="26"/>
  <c r="U418" i="26"/>
  <c r="U419" i="26"/>
  <c r="U420" i="26"/>
  <c r="U421" i="26"/>
  <c r="U422" i="26"/>
  <c r="U423" i="26"/>
  <c r="U424" i="26"/>
  <c r="U425" i="26"/>
  <c r="U426" i="26"/>
  <c r="U427" i="26"/>
  <c r="U428" i="26"/>
  <c r="U429" i="26"/>
  <c r="U430" i="26"/>
  <c r="U431" i="26"/>
  <c r="U432" i="26"/>
  <c r="U433" i="26"/>
  <c r="U434" i="26"/>
  <c r="U435" i="26"/>
  <c r="U436" i="26"/>
  <c r="U437" i="26"/>
  <c r="U438" i="26"/>
  <c r="U439" i="26"/>
  <c r="U440" i="26"/>
  <c r="U441" i="26"/>
  <c r="U442" i="26"/>
  <c r="U443" i="26"/>
  <c r="U444" i="26"/>
  <c r="U445" i="26"/>
  <c r="U446" i="26"/>
  <c r="U447" i="26"/>
  <c r="U448" i="26"/>
  <c r="U449" i="26"/>
  <c r="U450" i="26"/>
  <c r="U451" i="26"/>
  <c r="U452" i="26"/>
  <c r="U453" i="26"/>
  <c r="U454" i="26"/>
  <c r="U455" i="26"/>
  <c r="U456" i="26"/>
  <c r="U457" i="26"/>
  <c r="U458" i="26"/>
  <c r="U459" i="26"/>
  <c r="U460" i="26"/>
  <c r="U461" i="26"/>
  <c r="U462" i="26"/>
  <c r="U463" i="26"/>
  <c r="U464" i="26"/>
  <c r="U465" i="26"/>
  <c r="U466" i="26"/>
  <c r="U467" i="26"/>
  <c r="U468" i="26"/>
  <c r="U469" i="26"/>
  <c r="U470" i="26"/>
  <c r="U471" i="26"/>
  <c r="U472" i="26"/>
  <c r="U473" i="26"/>
  <c r="U474" i="26"/>
  <c r="U475" i="26"/>
  <c r="U476" i="26"/>
  <c r="U477" i="26"/>
  <c r="U478" i="26"/>
  <c r="U479" i="26"/>
  <c r="U480" i="26"/>
  <c r="U481" i="26"/>
  <c r="U482" i="26"/>
  <c r="U483" i="26"/>
  <c r="U484" i="26"/>
  <c r="U485" i="26"/>
  <c r="U486" i="26"/>
  <c r="U487" i="26"/>
  <c r="U488" i="26"/>
  <c r="U489" i="26"/>
  <c r="U490" i="26"/>
  <c r="U491" i="26"/>
  <c r="U492" i="26"/>
  <c r="U493" i="26"/>
  <c r="U494" i="26"/>
  <c r="U495" i="26"/>
  <c r="U496" i="26"/>
  <c r="U497" i="26"/>
  <c r="U498" i="26"/>
  <c r="U499" i="26"/>
  <c r="U500" i="26"/>
  <c r="U501" i="26"/>
  <c r="U502" i="26"/>
  <c r="U503" i="26"/>
  <c r="U504" i="26"/>
  <c r="U505" i="26"/>
  <c r="U506" i="26"/>
  <c r="U507" i="26"/>
  <c r="U508" i="26"/>
  <c r="U509" i="26"/>
  <c r="U510" i="26"/>
  <c r="U511" i="26"/>
  <c r="U512" i="26"/>
  <c r="U513" i="26"/>
  <c r="U514" i="26"/>
  <c r="U515" i="26"/>
  <c r="U516" i="26"/>
  <c r="U517" i="26"/>
  <c r="U518" i="26"/>
  <c r="U519" i="26"/>
  <c r="U520" i="26"/>
  <c r="U521" i="26"/>
  <c r="U522" i="26"/>
  <c r="U523" i="26"/>
  <c r="U524" i="26"/>
  <c r="U525" i="26"/>
  <c r="U526" i="26"/>
  <c r="U527" i="26"/>
  <c r="U528" i="26"/>
  <c r="U529" i="26"/>
  <c r="U530" i="26"/>
  <c r="U531" i="26"/>
  <c r="U532" i="26"/>
  <c r="U533" i="26"/>
  <c r="U534" i="26"/>
  <c r="U535" i="26"/>
  <c r="U536" i="26"/>
  <c r="U537" i="26"/>
  <c r="U538" i="26"/>
  <c r="U539" i="26"/>
  <c r="U540" i="26"/>
  <c r="U541" i="26"/>
  <c r="U542" i="26"/>
  <c r="U543" i="26"/>
  <c r="U544" i="26"/>
  <c r="U545" i="26"/>
  <c r="U546" i="26"/>
  <c r="U547" i="26"/>
  <c r="U548" i="26"/>
  <c r="U549" i="26"/>
  <c r="U550" i="26"/>
  <c r="U551" i="26"/>
  <c r="U552" i="26"/>
  <c r="U553" i="26"/>
  <c r="U554" i="26"/>
  <c r="U555" i="26"/>
  <c r="U556" i="26"/>
  <c r="U557" i="26"/>
  <c r="U558" i="26"/>
  <c r="U559" i="26"/>
  <c r="U560" i="26"/>
  <c r="U561" i="26"/>
  <c r="U562" i="26"/>
  <c r="U563" i="26"/>
  <c r="U564" i="26"/>
  <c r="U565" i="26"/>
  <c r="U566" i="26"/>
  <c r="U567" i="26"/>
  <c r="U568" i="26"/>
  <c r="U569" i="26"/>
  <c r="U570" i="26"/>
  <c r="U571" i="26"/>
  <c r="U572" i="26"/>
  <c r="U573" i="26"/>
  <c r="U574" i="26"/>
  <c r="U575" i="26"/>
  <c r="U576" i="26"/>
  <c r="U577" i="26"/>
  <c r="U578" i="26"/>
  <c r="U579" i="26"/>
  <c r="U580" i="26"/>
  <c r="U581" i="26"/>
  <c r="U582" i="26"/>
  <c r="U583" i="26"/>
  <c r="U584" i="26"/>
  <c r="U585" i="26"/>
  <c r="U586" i="26"/>
  <c r="U587" i="26"/>
  <c r="U588" i="26"/>
  <c r="U589" i="26"/>
  <c r="U590" i="26"/>
  <c r="U591" i="26"/>
  <c r="U592" i="26"/>
  <c r="U593" i="26"/>
  <c r="U594" i="26"/>
  <c r="U595" i="26"/>
  <c r="U596" i="26"/>
  <c r="U597" i="26"/>
  <c r="U598" i="26"/>
  <c r="U599" i="26"/>
  <c r="U600" i="26"/>
  <c r="U601" i="26"/>
  <c r="U602" i="26"/>
  <c r="U603" i="26"/>
  <c r="U604" i="26"/>
  <c r="U605" i="26"/>
  <c r="U5" i="26"/>
  <c r="U6" i="54"/>
  <c r="U8" i="54"/>
  <c r="U9" i="54"/>
  <c r="U10" i="54"/>
  <c r="U11" i="54"/>
  <c r="U12" i="54"/>
  <c r="U13" i="54"/>
  <c r="U14" i="54"/>
  <c r="U15" i="54"/>
  <c r="U16" i="54"/>
  <c r="U17" i="54"/>
  <c r="U18" i="54"/>
  <c r="U19" i="54"/>
  <c r="U20" i="54"/>
  <c r="U21" i="54"/>
  <c r="U22" i="54"/>
  <c r="U23" i="54"/>
  <c r="U24" i="54"/>
  <c r="U25" i="54"/>
  <c r="U26" i="54"/>
  <c r="U27" i="54"/>
  <c r="U28" i="54"/>
  <c r="U29" i="54"/>
  <c r="U30" i="54"/>
  <c r="U31" i="54"/>
  <c r="U32" i="54"/>
  <c r="U33" i="54"/>
  <c r="U34" i="54"/>
  <c r="U35" i="54"/>
  <c r="U36" i="54"/>
  <c r="U37" i="54"/>
  <c r="U38" i="54"/>
  <c r="U39" i="54"/>
  <c r="U40" i="54"/>
  <c r="U41" i="54"/>
  <c r="U42" i="54"/>
  <c r="U43" i="54"/>
  <c r="U44" i="54"/>
  <c r="U45" i="54"/>
  <c r="U46" i="54"/>
  <c r="U47" i="54"/>
  <c r="U48" i="54"/>
  <c r="U49" i="54"/>
  <c r="U50" i="54"/>
  <c r="U51" i="54"/>
  <c r="U52" i="54"/>
  <c r="U53" i="54"/>
  <c r="U54" i="54"/>
  <c r="U55" i="54"/>
  <c r="U56" i="54"/>
  <c r="U57" i="54"/>
  <c r="U58" i="54"/>
  <c r="U59" i="54"/>
  <c r="U60" i="54"/>
  <c r="U61" i="54"/>
  <c r="U62" i="54"/>
  <c r="U63" i="54"/>
  <c r="U64" i="54"/>
  <c r="U65" i="54"/>
  <c r="U66" i="54"/>
  <c r="U67" i="54"/>
  <c r="U68" i="54"/>
  <c r="U69" i="54"/>
  <c r="U70" i="54"/>
  <c r="U71" i="54"/>
  <c r="U72" i="54"/>
  <c r="U73" i="54"/>
  <c r="U74" i="54"/>
  <c r="U75" i="54"/>
  <c r="U76" i="54"/>
  <c r="U77" i="54"/>
  <c r="U78" i="54"/>
  <c r="U79" i="54"/>
  <c r="U80" i="54"/>
  <c r="U81" i="54"/>
  <c r="U82" i="54"/>
  <c r="U83" i="54"/>
  <c r="U84" i="54"/>
  <c r="U85" i="54"/>
  <c r="U86" i="54"/>
  <c r="U87" i="54"/>
  <c r="U88" i="54"/>
  <c r="U89" i="54"/>
  <c r="U90" i="54"/>
  <c r="U91" i="54"/>
  <c r="U92" i="54"/>
  <c r="U93" i="54"/>
  <c r="U94" i="54"/>
  <c r="U95" i="54"/>
  <c r="U96" i="54"/>
  <c r="U97" i="54"/>
  <c r="U98" i="54"/>
  <c r="U99" i="54"/>
  <c r="U100" i="54"/>
  <c r="U101" i="54"/>
  <c r="U102" i="54"/>
  <c r="U103" i="54"/>
  <c r="U104" i="54"/>
  <c r="U105" i="54"/>
  <c r="U106" i="54"/>
  <c r="U107" i="54"/>
  <c r="U108" i="54"/>
  <c r="U109" i="54"/>
  <c r="U110" i="54"/>
  <c r="U111" i="54"/>
  <c r="U112" i="54"/>
  <c r="U113" i="54"/>
  <c r="U114" i="54"/>
  <c r="U115" i="54"/>
  <c r="U116" i="54"/>
  <c r="U117" i="54"/>
  <c r="U118" i="54"/>
  <c r="U119" i="54"/>
  <c r="U120" i="54"/>
  <c r="U121" i="54"/>
  <c r="U122" i="54"/>
  <c r="U123" i="54"/>
  <c r="U124" i="54"/>
  <c r="U125" i="54"/>
  <c r="U126" i="54"/>
  <c r="U127" i="54"/>
  <c r="U128" i="54"/>
  <c r="U129" i="54"/>
  <c r="U130" i="54"/>
  <c r="U131" i="54"/>
  <c r="U132" i="54"/>
  <c r="U133" i="54"/>
  <c r="U134" i="54"/>
  <c r="U135" i="54"/>
  <c r="U136" i="54"/>
  <c r="U137" i="54"/>
  <c r="U138" i="54"/>
  <c r="U139" i="54"/>
  <c r="U140" i="54"/>
  <c r="U141" i="54"/>
  <c r="U142" i="54"/>
  <c r="U143" i="54"/>
  <c r="U144" i="54"/>
  <c r="U145" i="54"/>
  <c r="U146" i="54"/>
  <c r="U147" i="54"/>
  <c r="U148" i="54"/>
  <c r="U149" i="54"/>
  <c r="U150" i="54"/>
  <c r="U151" i="54"/>
  <c r="U152" i="54"/>
  <c r="U153" i="54"/>
  <c r="U154" i="54"/>
  <c r="U155" i="54"/>
  <c r="U156" i="54"/>
  <c r="U157" i="54"/>
  <c r="U158" i="54"/>
  <c r="U159" i="54"/>
  <c r="U160" i="54"/>
  <c r="U161" i="54"/>
  <c r="U162" i="54"/>
  <c r="U163" i="54"/>
  <c r="U164" i="54"/>
  <c r="U165" i="54"/>
  <c r="U166" i="54"/>
  <c r="U167" i="54"/>
  <c r="U168" i="54"/>
  <c r="U169" i="54"/>
  <c r="U170" i="54"/>
  <c r="U171" i="54"/>
  <c r="U172" i="54"/>
  <c r="U173" i="54"/>
  <c r="U174" i="54"/>
  <c r="U175" i="54"/>
  <c r="U176" i="54"/>
  <c r="U177" i="54"/>
  <c r="U178" i="54"/>
  <c r="U179" i="54"/>
  <c r="U180" i="54"/>
  <c r="U181" i="54"/>
  <c r="U182" i="54"/>
  <c r="U183" i="54"/>
  <c r="U184" i="54"/>
  <c r="U185" i="54"/>
  <c r="U186" i="54"/>
  <c r="U187" i="54"/>
  <c r="U188" i="54"/>
  <c r="U189" i="54"/>
  <c r="U190" i="54"/>
  <c r="U191" i="54"/>
  <c r="U192" i="54"/>
  <c r="U193" i="54"/>
  <c r="U194" i="54"/>
  <c r="U195" i="54"/>
  <c r="U196" i="54"/>
  <c r="U197" i="54"/>
  <c r="U198" i="54"/>
  <c r="U199" i="54"/>
  <c r="U200" i="54"/>
  <c r="U201" i="54"/>
  <c r="U202" i="54"/>
  <c r="U203" i="54"/>
  <c r="U204" i="54"/>
  <c r="U205" i="54"/>
  <c r="U206" i="54"/>
  <c r="U207" i="54"/>
  <c r="U208" i="54"/>
  <c r="U209" i="54"/>
  <c r="U210" i="54"/>
  <c r="U211" i="54"/>
  <c r="U212" i="54"/>
  <c r="U213" i="54"/>
  <c r="U214" i="54"/>
  <c r="U215" i="54"/>
  <c r="U216" i="54"/>
  <c r="U217" i="54"/>
  <c r="U218" i="54"/>
  <c r="U219" i="54"/>
  <c r="U220" i="54"/>
  <c r="U221" i="54"/>
  <c r="U222" i="54"/>
  <c r="U223" i="54"/>
  <c r="U224" i="54"/>
  <c r="U225" i="54"/>
  <c r="U226" i="54"/>
  <c r="U227" i="54"/>
  <c r="U228" i="54"/>
  <c r="U229" i="54"/>
  <c r="U230" i="54"/>
  <c r="U231" i="54"/>
  <c r="U232" i="54"/>
  <c r="U233" i="54"/>
  <c r="U234" i="54"/>
  <c r="U235" i="54"/>
  <c r="U236" i="54"/>
  <c r="U237" i="54"/>
  <c r="U238" i="54"/>
  <c r="U239" i="54"/>
  <c r="U240" i="54"/>
  <c r="U241" i="54"/>
  <c r="U242" i="54"/>
  <c r="U243" i="54"/>
  <c r="U244" i="54"/>
  <c r="U245" i="54"/>
  <c r="U246" i="54"/>
  <c r="U247" i="54"/>
  <c r="U248" i="54"/>
  <c r="U249" i="54"/>
  <c r="U250" i="54"/>
  <c r="U251" i="54"/>
  <c r="U252" i="54"/>
  <c r="U253" i="54"/>
  <c r="U254" i="54"/>
  <c r="U255" i="54"/>
  <c r="U256" i="54"/>
  <c r="U257" i="54"/>
  <c r="U258" i="54"/>
  <c r="U259" i="54"/>
  <c r="U260" i="54"/>
  <c r="U261" i="54"/>
  <c r="U262" i="54"/>
  <c r="U263" i="54"/>
  <c r="U264" i="54"/>
  <c r="U265" i="54"/>
  <c r="U266" i="54"/>
  <c r="U267" i="54"/>
  <c r="U268" i="54"/>
  <c r="U269" i="54"/>
  <c r="U270" i="54"/>
  <c r="U271" i="54"/>
  <c r="U272" i="54"/>
  <c r="U273" i="54"/>
  <c r="U274" i="54"/>
  <c r="U275" i="54"/>
  <c r="U276" i="54"/>
  <c r="U277" i="54"/>
  <c r="U278" i="54"/>
  <c r="U279" i="54"/>
  <c r="U280" i="54"/>
  <c r="U281" i="54"/>
  <c r="U282" i="54"/>
  <c r="U283" i="54"/>
  <c r="U284" i="54"/>
  <c r="U285" i="54"/>
  <c r="U286" i="54"/>
  <c r="U287" i="54"/>
  <c r="U288" i="54"/>
  <c r="U289" i="54"/>
  <c r="U290" i="54"/>
  <c r="U291" i="54"/>
  <c r="U292" i="54"/>
  <c r="U293" i="54"/>
  <c r="U294" i="54"/>
  <c r="U295" i="54"/>
  <c r="U296" i="54"/>
  <c r="U297" i="54"/>
  <c r="U298" i="54"/>
  <c r="U299" i="54"/>
  <c r="U300" i="54"/>
  <c r="U301" i="54"/>
  <c r="U302" i="54"/>
  <c r="U303" i="54"/>
  <c r="U304" i="54"/>
  <c r="U305" i="54"/>
  <c r="U306" i="54"/>
  <c r="U307" i="54"/>
  <c r="U308" i="54"/>
  <c r="U309" i="54"/>
  <c r="U310" i="54"/>
  <c r="U311" i="54"/>
  <c r="U312" i="54"/>
  <c r="U313" i="54"/>
  <c r="U314" i="54"/>
  <c r="U315" i="54"/>
  <c r="U316" i="54"/>
  <c r="U317" i="54"/>
  <c r="U318" i="54"/>
  <c r="U319" i="54"/>
  <c r="U320" i="54"/>
  <c r="U321" i="54"/>
  <c r="U322" i="54"/>
  <c r="U323" i="54"/>
  <c r="U324" i="54"/>
  <c r="U325" i="54"/>
  <c r="U326" i="54"/>
  <c r="U327" i="54"/>
  <c r="U328" i="54"/>
  <c r="U329" i="54"/>
  <c r="U330" i="54"/>
  <c r="U331" i="54"/>
  <c r="U332" i="54"/>
  <c r="U333" i="54"/>
  <c r="U334" i="54"/>
  <c r="U335" i="54"/>
  <c r="U336" i="54"/>
  <c r="U337" i="54"/>
  <c r="U338" i="54"/>
  <c r="U339" i="54"/>
  <c r="U340" i="54"/>
  <c r="U341" i="54"/>
  <c r="U342" i="54"/>
  <c r="U343" i="54"/>
  <c r="U344" i="54"/>
  <c r="U345" i="54"/>
  <c r="U346" i="54"/>
  <c r="U347" i="54"/>
  <c r="U348" i="54"/>
  <c r="U349" i="54"/>
  <c r="U350" i="54"/>
  <c r="U351" i="54"/>
  <c r="U352" i="54"/>
  <c r="U353" i="54"/>
  <c r="U354" i="54"/>
  <c r="U355" i="54"/>
  <c r="U356" i="54"/>
  <c r="U357" i="54"/>
  <c r="U358" i="54"/>
  <c r="U359" i="54"/>
  <c r="U360" i="54"/>
  <c r="U361" i="54"/>
  <c r="U362" i="54"/>
  <c r="U363" i="54"/>
  <c r="U364" i="54"/>
  <c r="U365" i="54"/>
  <c r="U366" i="54"/>
  <c r="U367" i="54"/>
  <c r="U368" i="54"/>
  <c r="U369" i="54"/>
  <c r="U370" i="54"/>
  <c r="U371" i="54"/>
  <c r="U372" i="54"/>
  <c r="U373" i="54"/>
  <c r="U374" i="54"/>
  <c r="U375" i="54"/>
  <c r="U376" i="54"/>
  <c r="U377" i="54"/>
  <c r="U378" i="54"/>
  <c r="U379" i="54"/>
  <c r="U380" i="54"/>
  <c r="U381" i="54"/>
  <c r="U382" i="54"/>
  <c r="U383" i="54"/>
  <c r="U384" i="54"/>
  <c r="U385" i="54"/>
  <c r="U386" i="54"/>
  <c r="U387" i="54"/>
  <c r="U388" i="54"/>
  <c r="U389" i="54"/>
  <c r="U390" i="54"/>
  <c r="U391" i="54"/>
  <c r="U392" i="54"/>
  <c r="U393" i="54"/>
  <c r="U394" i="54"/>
  <c r="U395" i="54"/>
  <c r="U396" i="54"/>
  <c r="U397" i="54"/>
  <c r="U398" i="54"/>
  <c r="U399" i="54"/>
  <c r="U400" i="54"/>
  <c r="U401" i="54"/>
  <c r="U402" i="54"/>
  <c r="U403" i="54"/>
  <c r="U404" i="54"/>
  <c r="U405" i="54"/>
  <c r="U406" i="54"/>
  <c r="U407" i="54"/>
  <c r="U408" i="54"/>
  <c r="U409" i="54"/>
  <c r="U410" i="54"/>
  <c r="U411" i="54"/>
  <c r="U412" i="54"/>
  <c r="U413" i="54"/>
  <c r="U414" i="54"/>
  <c r="U415" i="54"/>
  <c r="U416" i="54"/>
  <c r="U417" i="54"/>
  <c r="U418" i="54"/>
  <c r="U419" i="54"/>
  <c r="U420" i="54"/>
  <c r="U421" i="54"/>
  <c r="U422" i="54"/>
  <c r="U423" i="54"/>
  <c r="U424" i="54"/>
  <c r="U425" i="54"/>
  <c r="U426" i="54"/>
  <c r="U427" i="54"/>
  <c r="U428" i="54"/>
  <c r="U429" i="54"/>
  <c r="U430" i="54"/>
  <c r="U431" i="54"/>
  <c r="U432" i="54"/>
  <c r="U433" i="54"/>
  <c r="U434" i="54"/>
  <c r="U435" i="54"/>
  <c r="U436" i="54"/>
  <c r="U437" i="54"/>
  <c r="U438" i="54"/>
  <c r="U439" i="54"/>
  <c r="U440" i="54"/>
  <c r="U441" i="54"/>
  <c r="U442" i="54"/>
  <c r="U443" i="54"/>
  <c r="U444" i="54"/>
  <c r="U445" i="54"/>
  <c r="U446" i="54"/>
  <c r="U447" i="54"/>
  <c r="U448" i="54"/>
  <c r="U449" i="54"/>
  <c r="U450" i="54"/>
  <c r="U451" i="54"/>
  <c r="U452" i="54"/>
  <c r="U453" i="54"/>
  <c r="U454" i="54"/>
  <c r="U455" i="54"/>
  <c r="U456" i="54"/>
  <c r="U457" i="54"/>
  <c r="U458" i="54"/>
  <c r="U459" i="54"/>
  <c r="U460" i="54"/>
  <c r="U461" i="54"/>
  <c r="U462" i="54"/>
  <c r="U463" i="54"/>
  <c r="U464" i="54"/>
  <c r="U465" i="54"/>
  <c r="U466" i="54"/>
  <c r="U467" i="54"/>
  <c r="U468" i="54"/>
  <c r="U469" i="54"/>
  <c r="U470" i="54"/>
  <c r="U471" i="54"/>
  <c r="U472" i="54"/>
  <c r="U473" i="54"/>
  <c r="U474" i="54"/>
  <c r="U475" i="54"/>
  <c r="U476" i="54"/>
  <c r="U477" i="54"/>
  <c r="U478" i="54"/>
  <c r="U479" i="54"/>
  <c r="U480" i="54"/>
  <c r="U481" i="54"/>
  <c r="U482" i="54"/>
  <c r="U483" i="54"/>
  <c r="U484" i="54"/>
  <c r="U485" i="54"/>
  <c r="U486" i="54"/>
  <c r="U487" i="54"/>
  <c r="U488" i="54"/>
  <c r="U489" i="54"/>
  <c r="U490" i="54"/>
  <c r="U491" i="54"/>
  <c r="U492" i="54"/>
  <c r="U493" i="54"/>
  <c r="U494" i="54"/>
  <c r="U495" i="54"/>
  <c r="U496" i="54"/>
  <c r="U497" i="54"/>
  <c r="U498" i="54"/>
  <c r="U499" i="54"/>
  <c r="U500" i="54"/>
  <c r="U501" i="54"/>
  <c r="U502" i="54"/>
  <c r="U503" i="54"/>
  <c r="U504" i="54"/>
  <c r="U505" i="54"/>
  <c r="U506" i="54"/>
  <c r="U507" i="54"/>
  <c r="U508" i="54"/>
  <c r="U509" i="54"/>
  <c r="U510" i="54"/>
  <c r="U511" i="54"/>
  <c r="U512" i="54"/>
  <c r="U513" i="54"/>
  <c r="U514" i="54"/>
  <c r="U515" i="54"/>
  <c r="U516" i="54"/>
  <c r="U517" i="54"/>
  <c r="U518" i="54"/>
  <c r="U519" i="54"/>
  <c r="U520" i="54"/>
  <c r="U521" i="54"/>
  <c r="U522" i="54"/>
  <c r="U523" i="54"/>
  <c r="U524" i="54"/>
  <c r="U525" i="54"/>
  <c r="U526" i="54"/>
  <c r="U527" i="54"/>
  <c r="U528" i="54"/>
  <c r="U529" i="54"/>
  <c r="U530" i="54"/>
  <c r="U531" i="54"/>
  <c r="U532" i="54"/>
  <c r="U533" i="54"/>
  <c r="U534" i="54"/>
  <c r="U535" i="54"/>
  <c r="U536" i="54"/>
  <c r="U537" i="54"/>
  <c r="U538" i="54"/>
  <c r="U539" i="54"/>
  <c r="U540" i="54"/>
  <c r="U541" i="54"/>
  <c r="U542" i="54"/>
  <c r="U543" i="54"/>
  <c r="U544" i="54"/>
  <c r="U545" i="54"/>
  <c r="U546" i="54"/>
  <c r="U547" i="54"/>
  <c r="U548" i="54"/>
  <c r="U549" i="54"/>
  <c r="U550" i="54"/>
  <c r="U551" i="54"/>
  <c r="U552" i="54"/>
  <c r="U553" i="54"/>
  <c r="U554" i="54"/>
  <c r="U555" i="54"/>
  <c r="U556" i="54"/>
  <c r="U557" i="54"/>
  <c r="U558" i="54"/>
  <c r="U559" i="54"/>
  <c r="U560" i="54"/>
  <c r="U561" i="54"/>
  <c r="U562" i="54"/>
  <c r="U563" i="54"/>
  <c r="U564" i="54"/>
  <c r="U565" i="54"/>
  <c r="U566" i="54"/>
  <c r="U567" i="54"/>
  <c r="U568" i="54"/>
  <c r="U569" i="54"/>
  <c r="U570" i="54"/>
  <c r="U571" i="54"/>
  <c r="U572" i="54"/>
  <c r="U573" i="54"/>
  <c r="U574" i="54"/>
  <c r="U575" i="54"/>
  <c r="U576" i="54"/>
  <c r="U577" i="54"/>
  <c r="U578" i="54"/>
  <c r="U579" i="54"/>
  <c r="U580" i="54"/>
  <c r="U581" i="54"/>
  <c r="U582" i="54"/>
  <c r="U583" i="54"/>
  <c r="U584" i="54"/>
  <c r="U585" i="54"/>
  <c r="U586" i="54"/>
  <c r="U587" i="54"/>
  <c r="U588" i="54"/>
  <c r="U589" i="54"/>
  <c r="U590" i="54"/>
  <c r="U591" i="54"/>
  <c r="U592" i="54"/>
  <c r="U593" i="54"/>
  <c r="U594" i="54"/>
  <c r="U595" i="54"/>
  <c r="U596" i="54"/>
  <c r="U597" i="54"/>
  <c r="U598" i="54"/>
  <c r="U599" i="54"/>
  <c r="U600" i="54"/>
  <c r="U601" i="54"/>
  <c r="U602" i="54"/>
  <c r="U603" i="54"/>
  <c r="U604" i="54"/>
  <c r="U605" i="54"/>
  <c r="U5" i="5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05" i="24"/>
  <c r="U506" i="24"/>
  <c r="U507" i="24"/>
  <c r="U508" i="24"/>
  <c r="U509" i="24"/>
  <c r="U510" i="24"/>
  <c r="U511" i="24"/>
  <c r="U512" i="24"/>
  <c r="U513" i="24"/>
  <c r="U514" i="24"/>
  <c r="U515" i="24"/>
  <c r="U516" i="24"/>
  <c r="U517" i="24"/>
  <c r="U518" i="24"/>
  <c r="U519" i="24"/>
  <c r="U520" i="24"/>
  <c r="U521" i="24"/>
  <c r="U522" i="24"/>
  <c r="U523" i="24"/>
  <c r="U524" i="24"/>
  <c r="U525" i="24"/>
  <c r="U526" i="24"/>
  <c r="U527" i="24"/>
  <c r="U528" i="24"/>
  <c r="U529" i="24"/>
  <c r="U530" i="24"/>
  <c r="U531" i="24"/>
  <c r="U532" i="24"/>
  <c r="U533" i="24"/>
  <c r="U534" i="24"/>
  <c r="U535" i="24"/>
  <c r="U536" i="24"/>
  <c r="U537" i="24"/>
  <c r="U538" i="24"/>
  <c r="U539" i="24"/>
  <c r="U540" i="24"/>
  <c r="U541" i="24"/>
  <c r="U542" i="24"/>
  <c r="U543" i="24"/>
  <c r="U544" i="24"/>
  <c r="U545" i="24"/>
  <c r="U546" i="24"/>
  <c r="U547" i="24"/>
  <c r="U548" i="24"/>
  <c r="U549" i="24"/>
  <c r="U550" i="24"/>
  <c r="U551" i="24"/>
  <c r="U552" i="24"/>
  <c r="U553" i="24"/>
  <c r="U554" i="24"/>
  <c r="U555" i="24"/>
  <c r="U556" i="24"/>
  <c r="U557" i="24"/>
  <c r="U558" i="24"/>
  <c r="U559" i="24"/>
  <c r="U560" i="24"/>
  <c r="U561" i="24"/>
  <c r="U562" i="24"/>
  <c r="U563" i="24"/>
  <c r="U564" i="24"/>
  <c r="U565" i="24"/>
  <c r="U566" i="24"/>
  <c r="U567" i="24"/>
  <c r="U568" i="24"/>
  <c r="U569" i="24"/>
  <c r="U570" i="24"/>
  <c r="U571" i="24"/>
  <c r="U572" i="24"/>
  <c r="U573" i="24"/>
  <c r="U574" i="24"/>
  <c r="U575" i="24"/>
  <c r="U576" i="24"/>
  <c r="U577" i="24"/>
  <c r="U578" i="24"/>
  <c r="U579" i="24"/>
  <c r="U580" i="24"/>
  <c r="U581" i="24"/>
  <c r="U582" i="24"/>
  <c r="U583" i="24"/>
  <c r="U584" i="24"/>
  <c r="U585" i="24"/>
  <c r="U586" i="24"/>
  <c r="U587" i="24"/>
  <c r="U588" i="24"/>
  <c r="U589" i="24"/>
  <c r="U590" i="24"/>
  <c r="U591" i="24"/>
  <c r="U592" i="24"/>
  <c r="U593" i="24"/>
  <c r="U594" i="24"/>
  <c r="U595" i="24"/>
  <c r="U596" i="24"/>
  <c r="U597" i="24"/>
  <c r="U598" i="24"/>
  <c r="U599" i="24"/>
  <c r="U600" i="24"/>
  <c r="U601" i="24"/>
  <c r="U602" i="24"/>
  <c r="U603" i="24"/>
  <c r="U604" i="24"/>
  <c r="U605" i="24"/>
  <c r="U5" i="24"/>
  <c r="U6" i="13"/>
  <c r="U7" i="13"/>
  <c r="U8" i="13"/>
  <c r="U9" i="13"/>
  <c r="U10" i="13"/>
  <c r="U11" i="13"/>
  <c r="U12" i="13"/>
  <c r="U13" i="13"/>
  <c r="U14" i="13"/>
  <c r="U15" i="13"/>
  <c r="U16" i="13"/>
  <c r="U17" i="13"/>
  <c r="U18" i="13"/>
  <c r="U19" i="13"/>
  <c r="U20" i="13"/>
  <c r="U21" i="13"/>
  <c r="U22" i="13"/>
  <c r="U23" i="13"/>
  <c r="U24" i="13"/>
  <c r="U25" i="13"/>
  <c r="U26" i="13"/>
  <c r="U27" i="13"/>
  <c r="U28" i="13"/>
  <c r="U29" i="13"/>
  <c r="U30" i="13"/>
  <c r="U31" i="13"/>
  <c r="U32" i="13"/>
  <c r="U33" i="13"/>
  <c r="U34" i="13"/>
  <c r="U35" i="13"/>
  <c r="U36" i="13"/>
  <c r="U37" i="13"/>
  <c r="U38" i="13"/>
  <c r="U39" i="13"/>
  <c r="U40" i="13"/>
  <c r="U41" i="13"/>
  <c r="U42" i="13"/>
  <c r="U43" i="13"/>
  <c r="U44" i="13"/>
  <c r="U45" i="13"/>
  <c r="U46" i="13"/>
  <c r="U47" i="13"/>
  <c r="U48" i="13"/>
  <c r="U49" i="13"/>
  <c r="U50" i="13"/>
  <c r="U51" i="13"/>
  <c r="U52" i="13"/>
  <c r="U53" i="13"/>
  <c r="U54" i="13"/>
  <c r="U55" i="13"/>
  <c r="U56" i="13"/>
  <c r="U57" i="13"/>
  <c r="U58" i="13"/>
  <c r="U59" i="13"/>
  <c r="U60" i="13"/>
  <c r="U61" i="13"/>
  <c r="U62" i="13"/>
  <c r="U63" i="13"/>
  <c r="U64" i="13"/>
  <c r="U65" i="13"/>
  <c r="U66" i="13"/>
  <c r="U67" i="13"/>
  <c r="U68" i="13"/>
  <c r="U69" i="13"/>
  <c r="U70" i="13"/>
  <c r="U71" i="13"/>
  <c r="U72" i="13"/>
  <c r="U73" i="13"/>
  <c r="U74" i="13"/>
  <c r="U75" i="13"/>
  <c r="U76" i="13"/>
  <c r="U77" i="13"/>
  <c r="U78" i="13"/>
  <c r="U79" i="13"/>
  <c r="U80" i="13"/>
  <c r="U81" i="13"/>
  <c r="U82" i="13"/>
  <c r="U83" i="13"/>
  <c r="U84" i="13"/>
  <c r="U85" i="13"/>
  <c r="U86" i="13"/>
  <c r="U87" i="13"/>
  <c r="U88" i="13"/>
  <c r="U89" i="13"/>
  <c r="U90" i="13"/>
  <c r="U91" i="13"/>
  <c r="U92" i="13"/>
  <c r="U93" i="13"/>
  <c r="U94" i="13"/>
  <c r="U95" i="13"/>
  <c r="U96" i="13"/>
  <c r="U97" i="13"/>
  <c r="U98" i="13"/>
  <c r="U99" i="13"/>
  <c r="U100" i="13"/>
  <c r="U101" i="13"/>
  <c r="U102" i="13"/>
  <c r="U103" i="13"/>
  <c r="U104" i="13"/>
  <c r="U105" i="13"/>
  <c r="U106" i="13"/>
  <c r="U107" i="13"/>
  <c r="U108" i="13"/>
  <c r="U109" i="13"/>
  <c r="U110" i="13"/>
  <c r="U111" i="13"/>
  <c r="U112" i="13"/>
  <c r="U113" i="13"/>
  <c r="U114" i="13"/>
  <c r="U115" i="13"/>
  <c r="U116" i="13"/>
  <c r="U117" i="13"/>
  <c r="U118" i="13"/>
  <c r="U119" i="13"/>
  <c r="U120" i="13"/>
  <c r="U121" i="13"/>
  <c r="U122" i="13"/>
  <c r="U123" i="13"/>
  <c r="U124" i="13"/>
  <c r="U125" i="13"/>
  <c r="U126" i="13"/>
  <c r="U127" i="13"/>
  <c r="U128" i="13"/>
  <c r="U129" i="13"/>
  <c r="U130" i="13"/>
  <c r="U131" i="13"/>
  <c r="U132" i="13"/>
  <c r="U133" i="13"/>
  <c r="U134" i="13"/>
  <c r="U135" i="13"/>
  <c r="U136" i="13"/>
  <c r="U137" i="13"/>
  <c r="U138" i="13"/>
  <c r="U139" i="13"/>
  <c r="U140" i="13"/>
  <c r="U141" i="13"/>
  <c r="U142" i="13"/>
  <c r="U143" i="13"/>
  <c r="U144" i="13"/>
  <c r="U145" i="13"/>
  <c r="U146" i="13"/>
  <c r="U147" i="13"/>
  <c r="U148" i="13"/>
  <c r="U149" i="13"/>
  <c r="U150" i="13"/>
  <c r="U151" i="13"/>
  <c r="U152" i="13"/>
  <c r="U153" i="13"/>
  <c r="U154" i="13"/>
  <c r="U155" i="13"/>
  <c r="U156" i="13"/>
  <c r="U157" i="13"/>
  <c r="U158" i="13"/>
  <c r="U159" i="13"/>
  <c r="U160" i="13"/>
  <c r="U161" i="13"/>
  <c r="U162" i="13"/>
  <c r="U163" i="13"/>
  <c r="U164" i="13"/>
  <c r="U165" i="13"/>
  <c r="U166" i="13"/>
  <c r="U167" i="13"/>
  <c r="U168" i="13"/>
  <c r="U169" i="13"/>
  <c r="U170" i="13"/>
  <c r="U171" i="13"/>
  <c r="U172" i="13"/>
  <c r="U173" i="13"/>
  <c r="U174" i="13"/>
  <c r="U175" i="13"/>
  <c r="U176" i="13"/>
  <c r="U177" i="13"/>
  <c r="U178" i="13"/>
  <c r="U179" i="13"/>
  <c r="U180" i="13"/>
  <c r="U181" i="13"/>
  <c r="U182" i="13"/>
  <c r="U183" i="13"/>
  <c r="U184" i="13"/>
  <c r="U185" i="13"/>
  <c r="U186" i="13"/>
  <c r="U187" i="13"/>
  <c r="U188" i="13"/>
  <c r="U189" i="13"/>
  <c r="U190" i="13"/>
  <c r="U191" i="13"/>
  <c r="U192" i="13"/>
  <c r="U193" i="13"/>
  <c r="U194" i="13"/>
  <c r="U195" i="13"/>
  <c r="U196" i="13"/>
  <c r="U197" i="13"/>
  <c r="U198" i="13"/>
  <c r="U199" i="13"/>
  <c r="U200" i="13"/>
  <c r="U201" i="13"/>
  <c r="U202" i="13"/>
  <c r="U203" i="13"/>
  <c r="U204" i="13"/>
  <c r="U205" i="13"/>
  <c r="U206" i="13"/>
  <c r="U207" i="13"/>
  <c r="U208" i="13"/>
  <c r="U209" i="13"/>
  <c r="U210" i="13"/>
  <c r="U211" i="13"/>
  <c r="U212" i="13"/>
  <c r="U213" i="13"/>
  <c r="U214" i="13"/>
  <c r="U215" i="13"/>
  <c r="U216" i="13"/>
  <c r="U217" i="13"/>
  <c r="U218" i="13"/>
  <c r="U219" i="13"/>
  <c r="U220" i="13"/>
  <c r="U221" i="13"/>
  <c r="U222" i="13"/>
  <c r="U223" i="13"/>
  <c r="U224" i="13"/>
  <c r="U225" i="13"/>
  <c r="U226" i="13"/>
  <c r="U227" i="13"/>
  <c r="U228" i="13"/>
  <c r="U229" i="13"/>
  <c r="U230" i="13"/>
  <c r="U231" i="13"/>
  <c r="U232" i="13"/>
  <c r="U233" i="13"/>
  <c r="U234" i="13"/>
  <c r="U235" i="13"/>
  <c r="U236" i="13"/>
  <c r="U237" i="13"/>
  <c r="U238" i="13"/>
  <c r="U239" i="13"/>
  <c r="U240" i="13"/>
  <c r="U241" i="13"/>
  <c r="U242" i="13"/>
  <c r="U243" i="13"/>
  <c r="U244" i="13"/>
  <c r="U245" i="13"/>
  <c r="U246" i="13"/>
  <c r="U247" i="13"/>
  <c r="U248" i="13"/>
  <c r="U249" i="13"/>
  <c r="U250" i="13"/>
  <c r="U251" i="13"/>
  <c r="U252" i="13"/>
  <c r="U253" i="13"/>
  <c r="U254" i="13"/>
  <c r="U255" i="13"/>
  <c r="U256" i="13"/>
  <c r="U257" i="13"/>
  <c r="U258" i="13"/>
  <c r="U259" i="13"/>
  <c r="U260" i="13"/>
  <c r="U261" i="13"/>
  <c r="U262" i="13"/>
  <c r="U263" i="13"/>
  <c r="U264" i="13"/>
  <c r="U265" i="13"/>
  <c r="U266" i="13"/>
  <c r="U267" i="13"/>
  <c r="U268" i="13"/>
  <c r="U269" i="13"/>
  <c r="U270" i="13"/>
  <c r="U271" i="13"/>
  <c r="U272" i="13"/>
  <c r="U273" i="13"/>
  <c r="U274" i="13"/>
  <c r="U275" i="13"/>
  <c r="U276" i="13"/>
  <c r="U277" i="13"/>
  <c r="U278" i="13"/>
  <c r="U279" i="13"/>
  <c r="U280" i="13"/>
  <c r="U281" i="13"/>
  <c r="U282" i="13"/>
  <c r="U283" i="13"/>
  <c r="U284" i="13"/>
  <c r="U285" i="13"/>
  <c r="U286" i="13"/>
  <c r="U287" i="13"/>
  <c r="U288" i="13"/>
  <c r="U289" i="13"/>
  <c r="U290" i="13"/>
  <c r="U291" i="13"/>
  <c r="U292" i="13"/>
  <c r="U293" i="13"/>
  <c r="U294" i="13"/>
  <c r="U295" i="13"/>
  <c r="U296" i="13"/>
  <c r="U297" i="13"/>
  <c r="U298" i="13"/>
  <c r="U299" i="13"/>
  <c r="U300" i="13"/>
  <c r="U301" i="13"/>
  <c r="U302" i="13"/>
  <c r="U303" i="13"/>
  <c r="U304" i="13"/>
  <c r="U305" i="13"/>
  <c r="U306" i="13"/>
  <c r="U307" i="13"/>
  <c r="U308" i="13"/>
  <c r="U309" i="13"/>
  <c r="U310" i="13"/>
  <c r="U311" i="13"/>
  <c r="U312" i="13"/>
  <c r="U313" i="13"/>
  <c r="U314" i="13"/>
  <c r="U315" i="13"/>
  <c r="U316" i="13"/>
  <c r="U317" i="13"/>
  <c r="U318" i="13"/>
  <c r="U319" i="13"/>
  <c r="U320" i="13"/>
  <c r="U321" i="13"/>
  <c r="U322" i="13"/>
  <c r="U323" i="13"/>
  <c r="U324" i="13"/>
  <c r="U325" i="13"/>
  <c r="U326" i="13"/>
  <c r="U327" i="13"/>
  <c r="U328" i="13"/>
  <c r="U329" i="13"/>
  <c r="U330" i="13"/>
  <c r="U331" i="13"/>
  <c r="U332" i="13"/>
  <c r="U333" i="13"/>
  <c r="U334" i="13"/>
  <c r="U335" i="13"/>
  <c r="U336" i="13"/>
  <c r="U337" i="13"/>
  <c r="U338" i="13"/>
  <c r="U339" i="13"/>
  <c r="U340" i="13"/>
  <c r="U341" i="13"/>
  <c r="U342" i="13"/>
  <c r="U343" i="13"/>
  <c r="U344" i="13"/>
  <c r="U345" i="13"/>
  <c r="U346" i="13"/>
  <c r="U347" i="13"/>
  <c r="U348" i="13"/>
  <c r="U349" i="13"/>
  <c r="U350" i="13"/>
  <c r="U351" i="13"/>
  <c r="U352" i="13"/>
  <c r="U353" i="13"/>
  <c r="U354" i="13"/>
  <c r="U355" i="13"/>
  <c r="U356" i="13"/>
  <c r="U357" i="13"/>
  <c r="U358" i="13"/>
  <c r="U359" i="13"/>
  <c r="U360" i="13"/>
  <c r="U361" i="13"/>
  <c r="U362" i="13"/>
  <c r="U363" i="13"/>
  <c r="U364" i="13"/>
  <c r="U365" i="13"/>
  <c r="U366" i="13"/>
  <c r="U367" i="13"/>
  <c r="U368" i="13"/>
  <c r="U369" i="13"/>
  <c r="U370" i="13"/>
  <c r="U371" i="13"/>
  <c r="U372" i="13"/>
  <c r="U373" i="13"/>
  <c r="U374" i="13"/>
  <c r="U375" i="13"/>
  <c r="U376" i="13"/>
  <c r="U377" i="13"/>
  <c r="U378" i="13"/>
  <c r="U379" i="13"/>
  <c r="U380" i="13"/>
  <c r="U381" i="13"/>
  <c r="U382" i="13"/>
  <c r="U383" i="13"/>
  <c r="U384" i="13"/>
  <c r="U385" i="13"/>
  <c r="U386" i="13"/>
  <c r="U387" i="13"/>
  <c r="U388" i="13"/>
  <c r="U389" i="13"/>
  <c r="U390" i="13"/>
  <c r="U391" i="13"/>
  <c r="U392" i="13"/>
  <c r="U393" i="13"/>
  <c r="U394" i="13"/>
  <c r="U395" i="13"/>
  <c r="U396" i="13"/>
  <c r="U397" i="13"/>
  <c r="U398" i="13"/>
  <c r="U399" i="13"/>
  <c r="U400" i="13"/>
  <c r="U401" i="13"/>
  <c r="U402" i="13"/>
  <c r="U403" i="13"/>
  <c r="U404" i="13"/>
  <c r="U405" i="13"/>
  <c r="U406" i="13"/>
  <c r="U407" i="13"/>
  <c r="U408" i="13"/>
  <c r="U409" i="13"/>
  <c r="U410" i="13"/>
  <c r="U411" i="13"/>
  <c r="U412" i="13"/>
  <c r="U413" i="13"/>
  <c r="U414" i="13"/>
  <c r="U415" i="13"/>
  <c r="U416" i="13"/>
  <c r="U417" i="13"/>
  <c r="U418" i="13"/>
  <c r="U419" i="13"/>
  <c r="U420" i="13"/>
  <c r="U421" i="13"/>
  <c r="U422" i="13"/>
  <c r="U423" i="13"/>
  <c r="U424" i="13"/>
  <c r="U425" i="13"/>
  <c r="U426" i="13"/>
  <c r="U427" i="13"/>
  <c r="U428" i="13"/>
  <c r="U429" i="13"/>
  <c r="U430" i="13"/>
  <c r="U431" i="13"/>
  <c r="U432" i="13"/>
  <c r="U433" i="13"/>
  <c r="U434" i="13"/>
  <c r="U435" i="13"/>
  <c r="U436" i="13"/>
  <c r="U437" i="13"/>
  <c r="U438" i="13"/>
  <c r="U439" i="13"/>
  <c r="U440" i="13"/>
  <c r="U441" i="13"/>
  <c r="U442" i="13"/>
  <c r="U443" i="13"/>
  <c r="U444" i="13"/>
  <c r="U445" i="13"/>
  <c r="U446" i="13"/>
  <c r="U447" i="13"/>
  <c r="U448" i="13"/>
  <c r="U449" i="13"/>
  <c r="U450" i="13"/>
  <c r="U451" i="13"/>
  <c r="U452" i="13"/>
  <c r="U453" i="13"/>
  <c r="U454" i="13"/>
  <c r="U455" i="13"/>
  <c r="U456" i="13"/>
  <c r="U457" i="13"/>
  <c r="U458" i="13"/>
  <c r="U459" i="13"/>
  <c r="U460" i="13"/>
  <c r="U461" i="13"/>
  <c r="U462" i="13"/>
  <c r="U463" i="13"/>
  <c r="U464" i="13"/>
  <c r="U465" i="13"/>
  <c r="U466" i="13"/>
  <c r="U467" i="13"/>
  <c r="U468" i="13"/>
  <c r="U469" i="13"/>
  <c r="U470" i="13"/>
  <c r="U471" i="13"/>
  <c r="U472" i="13"/>
  <c r="U473" i="13"/>
  <c r="U474" i="13"/>
  <c r="U475" i="13"/>
  <c r="U476" i="13"/>
  <c r="U477" i="13"/>
  <c r="U478" i="13"/>
  <c r="U479" i="13"/>
  <c r="U480" i="13"/>
  <c r="U481" i="13"/>
  <c r="U482" i="13"/>
  <c r="U483" i="13"/>
  <c r="U484" i="13"/>
  <c r="U485" i="13"/>
  <c r="U486" i="13"/>
  <c r="U487" i="13"/>
  <c r="U488" i="13"/>
  <c r="U489" i="13"/>
  <c r="U490" i="13"/>
  <c r="U491" i="13"/>
  <c r="U492" i="13"/>
  <c r="U493" i="13"/>
  <c r="U494" i="13"/>
  <c r="U495" i="13"/>
  <c r="U496" i="13"/>
  <c r="U497" i="13"/>
  <c r="U498" i="13"/>
  <c r="U499" i="13"/>
  <c r="U500" i="13"/>
  <c r="U501" i="13"/>
  <c r="U502" i="13"/>
  <c r="U503" i="13"/>
  <c r="U504" i="13"/>
  <c r="U505" i="13"/>
  <c r="U506" i="13"/>
  <c r="U507" i="13"/>
  <c r="U508" i="13"/>
  <c r="U509" i="13"/>
  <c r="U510" i="13"/>
  <c r="U511" i="13"/>
  <c r="U512" i="13"/>
  <c r="U513" i="13"/>
  <c r="U514" i="13"/>
  <c r="U515" i="13"/>
  <c r="U516" i="13"/>
  <c r="U517" i="13"/>
  <c r="U518" i="13"/>
  <c r="U519" i="13"/>
  <c r="U520" i="13"/>
  <c r="U521" i="13"/>
  <c r="U522" i="13"/>
  <c r="U523" i="13"/>
  <c r="U524" i="13"/>
  <c r="U525" i="13"/>
  <c r="U526" i="13"/>
  <c r="U527" i="13"/>
  <c r="U528" i="13"/>
  <c r="U529" i="13"/>
  <c r="U530" i="13"/>
  <c r="U531" i="13"/>
  <c r="U532" i="13"/>
  <c r="U533" i="13"/>
  <c r="U534" i="13"/>
  <c r="U535" i="13"/>
  <c r="U536" i="13"/>
  <c r="U537" i="13"/>
  <c r="U538" i="13"/>
  <c r="U539" i="13"/>
  <c r="U540" i="13"/>
  <c r="U541" i="13"/>
  <c r="U542" i="13"/>
  <c r="U543" i="13"/>
  <c r="U544" i="13"/>
  <c r="U545" i="13"/>
  <c r="U546" i="13"/>
  <c r="U547" i="13"/>
  <c r="U548" i="13"/>
  <c r="U549" i="13"/>
  <c r="U550" i="13"/>
  <c r="U551" i="13"/>
  <c r="U552" i="13"/>
  <c r="U553" i="13"/>
  <c r="U554" i="13"/>
  <c r="U555" i="13"/>
  <c r="U556" i="13"/>
  <c r="U557" i="13"/>
  <c r="U558" i="13"/>
  <c r="U559" i="13"/>
  <c r="U560" i="13"/>
  <c r="U561" i="13"/>
  <c r="U562" i="13"/>
  <c r="U563" i="13"/>
  <c r="U564" i="13"/>
  <c r="U565" i="13"/>
  <c r="U566" i="13"/>
  <c r="U567" i="13"/>
  <c r="U568" i="13"/>
  <c r="U569" i="13"/>
  <c r="U570" i="13"/>
  <c r="U571" i="13"/>
  <c r="U572" i="13"/>
  <c r="U573" i="13"/>
  <c r="U574" i="13"/>
  <c r="U575" i="13"/>
  <c r="U576" i="13"/>
  <c r="U577" i="13"/>
  <c r="U578" i="13"/>
  <c r="U579" i="13"/>
  <c r="U580" i="13"/>
  <c r="U581" i="13"/>
  <c r="U582" i="13"/>
  <c r="U583" i="13"/>
  <c r="U584" i="13"/>
  <c r="U585" i="13"/>
  <c r="U586" i="13"/>
  <c r="U5"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V57" i="13"/>
  <c r="V58" i="13"/>
  <c r="V59" i="13"/>
  <c r="V60" i="13"/>
  <c r="V61" i="13"/>
  <c r="V62" i="13"/>
  <c r="V63" i="13"/>
  <c r="V64" i="13"/>
  <c r="V65" i="13"/>
  <c r="V66" i="13"/>
  <c r="V67" i="13"/>
  <c r="V68" i="13"/>
  <c r="V69" i="13"/>
  <c r="V70" i="13"/>
  <c r="V71" i="13"/>
  <c r="V72" i="13"/>
  <c r="V73" i="13"/>
  <c r="V74" i="13"/>
  <c r="V75" i="13"/>
  <c r="V76" i="13"/>
  <c r="V77" i="13"/>
  <c r="V78" i="13"/>
  <c r="V79" i="13"/>
  <c r="V80" i="13"/>
  <c r="V81" i="13"/>
  <c r="V82" i="13"/>
  <c r="V83" i="13"/>
  <c r="V84" i="13"/>
  <c r="V85" i="13"/>
  <c r="V86" i="13"/>
  <c r="V87" i="13"/>
  <c r="V88" i="13"/>
  <c r="V89" i="13"/>
  <c r="V90" i="13"/>
  <c r="V91" i="13"/>
  <c r="V92" i="13"/>
  <c r="V93" i="13"/>
  <c r="V94" i="13"/>
  <c r="V95" i="13"/>
  <c r="V96" i="13"/>
  <c r="V97" i="13"/>
  <c r="V98" i="13"/>
  <c r="V99" i="13"/>
  <c r="V100" i="13"/>
  <c r="V101" i="13"/>
  <c r="V102" i="13"/>
  <c r="V103" i="13"/>
  <c r="V104" i="13"/>
  <c r="V105" i="13"/>
  <c r="V106" i="13"/>
  <c r="V107" i="13"/>
  <c r="V108" i="13"/>
  <c r="V109" i="13"/>
  <c r="V110" i="13"/>
  <c r="V111" i="13"/>
  <c r="V112" i="13"/>
  <c r="V113" i="13"/>
  <c r="V114" i="13"/>
  <c r="V115" i="13"/>
  <c r="V116" i="13"/>
  <c r="V117" i="13"/>
  <c r="V118" i="13"/>
  <c r="V119" i="13"/>
  <c r="V120" i="13"/>
  <c r="V121" i="13"/>
  <c r="V122" i="13"/>
  <c r="V123" i="13"/>
  <c r="V124" i="13"/>
  <c r="V125" i="13"/>
  <c r="V126" i="13"/>
  <c r="V127" i="13"/>
  <c r="V128" i="13"/>
  <c r="V129" i="13"/>
  <c r="V130" i="13"/>
  <c r="V131" i="13"/>
  <c r="V132" i="13"/>
  <c r="V133" i="13"/>
  <c r="V134" i="13"/>
  <c r="V135" i="13"/>
  <c r="V136" i="13"/>
  <c r="V137" i="13"/>
  <c r="V138" i="13"/>
  <c r="V139" i="13"/>
  <c r="V140" i="13"/>
  <c r="V141" i="13"/>
  <c r="V142" i="13"/>
  <c r="V143" i="13"/>
  <c r="V144" i="13"/>
  <c r="V145" i="13"/>
  <c r="V146" i="13"/>
  <c r="V147" i="13"/>
  <c r="V148" i="13"/>
  <c r="V149" i="13"/>
  <c r="V150" i="13"/>
  <c r="V151" i="13"/>
  <c r="V152" i="13"/>
  <c r="V153" i="13"/>
  <c r="V154" i="13"/>
  <c r="V155" i="13"/>
  <c r="V156" i="13"/>
  <c r="V157" i="13"/>
  <c r="V158" i="13"/>
  <c r="V159" i="13"/>
  <c r="V160" i="13"/>
  <c r="V161" i="13"/>
  <c r="V162" i="13"/>
  <c r="V163" i="13"/>
  <c r="V164" i="13"/>
  <c r="V165" i="13"/>
  <c r="V166" i="13"/>
  <c r="V167" i="13"/>
  <c r="V168" i="13"/>
  <c r="V169" i="13"/>
  <c r="V170" i="13"/>
  <c r="V171" i="13"/>
  <c r="V172" i="13"/>
  <c r="V173" i="13"/>
  <c r="V174" i="13"/>
  <c r="V175" i="13"/>
  <c r="V176" i="13"/>
  <c r="V177" i="13"/>
  <c r="V178" i="13"/>
  <c r="V179" i="13"/>
  <c r="V180" i="13"/>
  <c r="V181" i="13"/>
  <c r="V182" i="13"/>
  <c r="V183" i="13"/>
  <c r="V184" i="13"/>
  <c r="V185" i="13"/>
  <c r="V186" i="13"/>
  <c r="V187" i="13"/>
  <c r="V188" i="13"/>
  <c r="V189" i="13"/>
  <c r="V190" i="13"/>
  <c r="V191" i="13"/>
  <c r="V192" i="13"/>
  <c r="V193" i="13"/>
  <c r="V194" i="13"/>
  <c r="V195" i="13"/>
  <c r="V196" i="13"/>
  <c r="V197" i="13"/>
  <c r="V198" i="13"/>
  <c r="V199" i="13"/>
  <c r="V200" i="13"/>
  <c r="V201" i="13"/>
  <c r="V202" i="13"/>
  <c r="V203" i="13"/>
  <c r="V204" i="13"/>
  <c r="V205" i="13"/>
  <c r="V206" i="13"/>
  <c r="V207" i="13"/>
  <c r="V208" i="13"/>
  <c r="V209" i="13"/>
  <c r="V210" i="13"/>
  <c r="V211" i="13"/>
  <c r="V212" i="13"/>
  <c r="V213" i="13"/>
  <c r="V214" i="13"/>
  <c r="V215" i="13"/>
  <c r="V216" i="13"/>
  <c r="V217" i="13"/>
  <c r="V218" i="13"/>
  <c r="V219" i="13"/>
  <c r="V220" i="13"/>
  <c r="V221" i="13"/>
  <c r="V222" i="13"/>
  <c r="V223" i="13"/>
  <c r="V224" i="13"/>
  <c r="V225" i="13"/>
  <c r="V226" i="13"/>
  <c r="V227" i="13"/>
  <c r="V228" i="13"/>
  <c r="V229" i="13"/>
  <c r="V230" i="13"/>
  <c r="V231" i="13"/>
  <c r="V232" i="13"/>
  <c r="V233" i="13"/>
  <c r="V234" i="13"/>
  <c r="V235" i="13"/>
  <c r="V236" i="13"/>
  <c r="V237" i="13"/>
  <c r="V238" i="13"/>
  <c r="V239" i="13"/>
  <c r="V240" i="13"/>
  <c r="V241" i="13"/>
  <c r="V242" i="13"/>
  <c r="V243" i="13"/>
  <c r="V244" i="13"/>
  <c r="V245" i="13"/>
  <c r="V246" i="13"/>
  <c r="V247" i="13"/>
  <c r="V248" i="13"/>
  <c r="V249" i="13"/>
  <c r="V250" i="13"/>
  <c r="V251" i="13"/>
  <c r="V252" i="13"/>
  <c r="V253" i="13"/>
  <c r="V254" i="13"/>
  <c r="V255" i="13"/>
  <c r="V256" i="13"/>
  <c r="V257" i="13"/>
  <c r="V258" i="13"/>
  <c r="V259" i="13"/>
  <c r="V260" i="13"/>
  <c r="V261" i="13"/>
  <c r="V262" i="13"/>
  <c r="V263" i="13"/>
  <c r="V264" i="13"/>
  <c r="V265" i="13"/>
  <c r="V266" i="13"/>
  <c r="V267" i="13"/>
  <c r="V268" i="13"/>
  <c r="V269" i="13"/>
  <c r="V270" i="13"/>
  <c r="V271" i="13"/>
  <c r="V272" i="13"/>
  <c r="V273" i="13"/>
  <c r="V274" i="13"/>
  <c r="V275" i="13"/>
  <c r="V276" i="13"/>
  <c r="V277" i="13"/>
  <c r="V278" i="13"/>
  <c r="V279" i="13"/>
  <c r="V280" i="13"/>
  <c r="V281" i="13"/>
  <c r="V282" i="13"/>
  <c r="V283" i="13"/>
  <c r="V284" i="13"/>
  <c r="V285" i="13"/>
  <c r="V286" i="13"/>
  <c r="V287" i="13"/>
  <c r="V288" i="13"/>
  <c r="V289" i="13"/>
  <c r="V290" i="13"/>
  <c r="V291" i="13"/>
  <c r="V292" i="13"/>
  <c r="V293" i="13"/>
  <c r="V294" i="13"/>
  <c r="V295" i="13"/>
  <c r="V296" i="13"/>
  <c r="V297" i="13"/>
  <c r="V298" i="13"/>
  <c r="V299" i="13"/>
  <c r="V300" i="13"/>
  <c r="V301" i="13"/>
  <c r="V302" i="13"/>
  <c r="V303" i="13"/>
  <c r="V304" i="13"/>
  <c r="V305" i="13"/>
  <c r="V306" i="13"/>
  <c r="V307" i="13"/>
  <c r="V308" i="13"/>
  <c r="V309" i="13"/>
  <c r="V310" i="13"/>
  <c r="V311" i="13"/>
  <c r="V312" i="13"/>
  <c r="V313" i="13"/>
  <c r="V314" i="13"/>
  <c r="V315" i="13"/>
  <c r="V316" i="13"/>
  <c r="V317" i="13"/>
  <c r="V318" i="13"/>
  <c r="V319" i="13"/>
  <c r="V320" i="13"/>
  <c r="V321" i="13"/>
  <c r="V322" i="13"/>
  <c r="V323" i="13"/>
  <c r="V324" i="13"/>
  <c r="V325" i="13"/>
  <c r="V326" i="13"/>
  <c r="V327" i="13"/>
  <c r="V328" i="13"/>
  <c r="V329" i="13"/>
  <c r="V330" i="13"/>
  <c r="V331" i="13"/>
  <c r="V332" i="13"/>
  <c r="V333" i="13"/>
  <c r="V334" i="13"/>
  <c r="V335" i="13"/>
  <c r="V336" i="13"/>
  <c r="V337" i="13"/>
  <c r="V338" i="13"/>
  <c r="V339" i="13"/>
  <c r="V340" i="13"/>
  <c r="V341" i="13"/>
  <c r="V342" i="13"/>
  <c r="V343" i="13"/>
  <c r="V344" i="13"/>
  <c r="V345" i="13"/>
  <c r="V346" i="13"/>
  <c r="V347" i="13"/>
  <c r="V348" i="13"/>
  <c r="V349" i="13"/>
  <c r="V350" i="13"/>
  <c r="V351" i="13"/>
  <c r="V352" i="13"/>
  <c r="V353" i="13"/>
  <c r="V354" i="13"/>
  <c r="V355" i="13"/>
  <c r="V356" i="13"/>
  <c r="V357" i="13"/>
  <c r="V358" i="13"/>
  <c r="V359" i="13"/>
  <c r="V360" i="13"/>
  <c r="V361" i="13"/>
  <c r="V362" i="13"/>
  <c r="V363" i="13"/>
  <c r="V364" i="13"/>
  <c r="V365" i="13"/>
  <c r="V366" i="13"/>
  <c r="V367" i="13"/>
  <c r="V368" i="13"/>
  <c r="V369" i="13"/>
  <c r="V370" i="13"/>
  <c r="V371" i="13"/>
  <c r="V372" i="13"/>
  <c r="V373" i="13"/>
  <c r="V374" i="13"/>
  <c r="V375" i="13"/>
  <c r="V376" i="13"/>
  <c r="V377" i="13"/>
  <c r="V378" i="13"/>
  <c r="V379" i="13"/>
  <c r="V380" i="13"/>
  <c r="V381" i="13"/>
  <c r="V382" i="13"/>
  <c r="V383" i="13"/>
  <c r="V384" i="13"/>
  <c r="V385" i="13"/>
  <c r="V386" i="13"/>
  <c r="V387" i="13"/>
  <c r="V388" i="13"/>
  <c r="V389" i="13"/>
  <c r="V390" i="13"/>
  <c r="V391" i="13"/>
  <c r="V392" i="13"/>
  <c r="V393" i="13"/>
  <c r="V394" i="13"/>
  <c r="V395" i="13"/>
  <c r="V396" i="13"/>
  <c r="V397" i="13"/>
  <c r="V398" i="13"/>
  <c r="V399" i="13"/>
  <c r="V400" i="13"/>
  <c r="V401" i="13"/>
  <c r="V402" i="13"/>
  <c r="V403" i="13"/>
  <c r="V404" i="13"/>
  <c r="V405" i="13"/>
  <c r="V406" i="13"/>
  <c r="V407" i="13"/>
  <c r="V408" i="13"/>
  <c r="V409" i="13"/>
  <c r="V410" i="13"/>
  <c r="V411" i="13"/>
  <c r="V412" i="13"/>
  <c r="V413" i="13"/>
  <c r="V414" i="13"/>
  <c r="V415" i="13"/>
  <c r="V416" i="13"/>
  <c r="V417" i="13"/>
  <c r="V418" i="13"/>
  <c r="V419" i="13"/>
  <c r="V420" i="13"/>
  <c r="V421" i="13"/>
  <c r="V422" i="13"/>
  <c r="V423" i="13"/>
  <c r="V424" i="13"/>
  <c r="V425" i="13"/>
  <c r="V426" i="13"/>
  <c r="V427" i="13"/>
  <c r="V428" i="13"/>
  <c r="V429" i="13"/>
  <c r="V430" i="13"/>
  <c r="V431" i="13"/>
  <c r="V432" i="13"/>
  <c r="V433" i="13"/>
  <c r="V434" i="13"/>
  <c r="V435" i="13"/>
  <c r="V436" i="13"/>
  <c r="V437" i="13"/>
  <c r="V438" i="13"/>
  <c r="V439" i="13"/>
  <c r="V440" i="13"/>
  <c r="V441" i="13"/>
  <c r="V442" i="13"/>
  <c r="V443" i="13"/>
  <c r="V444" i="13"/>
  <c r="V445" i="13"/>
  <c r="V446" i="13"/>
  <c r="V447" i="13"/>
  <c r="V448" i="13"/>
  <c r="V449" i="13"/>
  <c r="V450" i="13"/>
  <c r="V451" i="13"/>
  <c r="V452" i="13"/>
  <c r="V453" i="13"/>
  <c r="V454" i="13"/>
  <c r="V455" i="13"/>
  <c r="V456" i="13"/>
  <c r="V457" i="13"/>
  <c r="V458" i="13"/>
  <c r="V459" i="13"/>
  <c r="V460" i="13"/>
  <c r="V461" i="13"/>
  <c r="V462" i="13"/>
  <c r="V463" i="13"/>
  <c r="V464" i="13"/>
  <c r="V465" i="13"/>
  <c r="V466" i="13"/>
  <c r="V467" i="13"/>
  <c r="V468" i="13"/>
  <c r="V469" i="13"/>
  <c r="V470" i="13"/>
  <c r="V471" i="13"/>
  <c r="V472" i="13"/>
  <c r="V473" i="13"/>
  <c r="V474" i="13"/>
  <c r="V475" i="13"/>
  <c r="V476" i="13"/>
  <c r="V477" i="13"/>
  <c r="V478" i="13"/>
  <c r="V479" i="13"/>
  <c r="V480" i="13"/>
  <c r="V481" i="13"/>
  <c r="V482" i="13"/>
  <c r="V483" i="13"/>
  <c r="V484" i="13"/>
  <c r="V485" i="13"/>
  <c r="V486" i="13"/>
  <c r="V487" i="13"/>
  <c r="V488" i="13"/>
  <c r="V489" i="13"/>
  <c r="V490" i="13"/>
  <c r="V491" i="13"/>
  <c r="V492" i="13"/>
  <c r="V493" i="13"/>
  <c r="V494" i="13"/>
  <c r="V495" i="13"/>
  <c r="V496" i="13"/>
  <c r="V497" i="13"/>
  <c r="V498" i="13"/>
  <c r="V499" i="13"/>
  <c r="V500" i="13"/>
  <c r="V501" i="13"/>
  <c r="V502" i="13"/>
  <c r="V503" i="13"/>
  <c r="V504" i="13"/>
  <c r="V505" i="13"/>
  <c r="V506" i="13"/>
  <c r="V507" i="13"/>
  <c r="V508" i="13"/>
  <c r="V509" i="13"/>
  <c r="V510" i="13"/>
  <c r="V511" i="13"/>
  <c r="V512" i="13"/>
  <c r="V513" i="13"/>
  <c r="V514" i="13"/>
  <c r="V515" i="13"/>
  <c r="V516" i="13"/>
  <c r="V517" i="13"/>
  <c r="V518" i="13"/>
  <c r="V519" i="13"/>
  <c r="V520" i="13"/>
  <c r="V521" i="13"/>
  <c r="V522" i="13"/>
  <c r="V523" i="13"/>
  <c r="V524" i="13"/>
  <c r="V525" i="13"/>
  <c r="V526" i="13"/>
  <c r="V527" i="13"/>
  <c r="V528" i="13"/>
  <c r="V529" i="13"/>
  <c r="V530" i="13"/>
  <c r="V531" i="13"/>
  <c r="V532" i="13"/>
  <c r="V533" i="13"/>
  <c r="V534" i="13"/>
  <c r="V535" i="13"/>
  <c r="V536" i="13"/>
  <c r="V537" i="13"/>
  <c r="V538" i="13"/>
  <c r="V539" i="13"/>
  <c r="V540" i="13"/>
  <c r="V541" i="13"/>
  <c r="V542" i="13"/>
  <c r="V543" i="13"/>
  <c r="V544" i="13"/>
  <c r="V545" i="13"/>
  <c r="V546" i="13"/>
  <c r="V547" i="13"/>
  <c r="V548" i="13"/>
  <c r="V549" i="13"/>
  <c r="V550" i="13"/>
  <c r="V551" i="13"/>
  <c r="V552" i="13"/>
  <c r="V553" i="13"/>
  <c r="V554" i="13"/>
  <c r="V555" i="13"/>
  <c r="V556" i="13"/>
  <c r="V557" i="13"/>
  <c r="V558" i="13"/>
  <c r="V559" i="13"/>
  <c r="V560" i="13"/>
  <c r="V561" i="13"/>
  <c r="V562" i="13"/>
  <c r="V563" i="13"/>
  <c r="V564" i="13"/>
  <c r="V565" i="13"/>
  <c r="V566" i="13"/>
  <c r="V567" i="13"/>
  <c r="V568" i="13"/>
  <c r="V569" i="13"/>
  <c r="V570" i="13"/>
  <c r="V571" i="13"/>
  <c r="V572" i="13"/>
  <c r="V573" i="13"/>
  <c r="V574" i="13"/>
  <c r="V575" i="13"/>
  <c r="V576" i="13"/>
  <c r="V577" i="13"/>
  <c r="V578" i="13"/>
  <c r="V579" i="13"/>
  <c r="V580" i="13"/>
  <c r="V581" i="13"/>
  <c r="V582" i="13"/>
  <c r="V583" i="13"/>
  <c r="V584" i="13"/>
  <c r="V585" i="13"/>
  <c r="V586" i="13"/>
  <c r="W6" i="34"/>
  <c r="W7" i="34"/>
  <c r="W8" i="34"/>
  <c r="W9" i="34"/>
  <c r="W10" i="34"/>
  <c r="W11" i="34"/>
  <c r="W12" i="34"/>
  <c r="W13" i="34"/>
  <c r="W14" i="34"/>
  <c r="W15" i="34"/>
  <c r="W16" i="34"/>
  <c r="W17" i="34"/>
  <c r="W18" i="34"/>
  <c r="W19" i="34"/>
  <c r="W20" i="34"/>
  <c r="W21" i="34"/>
  <c r="W22" i="34"/>
  <c r="W23" i="34"/>
  <c r="W24" i="34"/>
  <c r="W25" i="34"/>
  <c r="W26" i="34"/>
  <c r="W27" i="34"/>
  <c r="W28" i="34"/>
  <c r="W29" i="34"/>
  <c r="W30" i="34"/>
  <c r="W31" i="34"/>
  <c r="W32" i="34"/>
  <c r="W33" i="34"/>
  <c r="W34" i="34"/>
  <c r="W35" i="34"/>
  <c r="W36" i="34"/>
  <c r="W37" i="34"/>
  <c r="W38" i="34"/>
  <c r="W39" i="34"/>
  <c r="W40" i="34"/>
  <c r="W41" i="34"/>
  <c r="W42" i="34"/>
  <c r="W43" i="34"/>
  <c r="W44" i="34"/>
  <c r="W45" i="34"/>
  <c r="W46" i="34"/>
  <c r="W47" i="34"/>
  <c r="W48" i="34"/>
  <c r="W49" i="34"/>
  <c r="W50" i="34"/>
  <c r="W51" i="34"/>
  <c r="W52" i="34"/>
  <c r="W53" i="34"/>
  <c r="W54" i="34"/>
  <c r="W55" i="34"/>
  <c r="W56" i="34"/>
  <c r="W57" i="34"/>
  <c r="W58" i="34"/>
  <c r="W59" i="34"/>
  <c r="W60" i="34"/>
  <c r="W61" i="34"/>
  <c r="W62" i="34"/>
  <c r="W63" i="34"/>
  <c r="W64" i="34"/>
  <c r="W65" i="34"/>
  <c r="W66" i="34"/>
  <c r="W67" i="34"/>
  <c r="W68" i="34"/>
  <c r="W69" i="34"/>
  <c r="W70" i="34"/>
  <c r="W71" i="34"/>
  <c r="W72" i="34"/>
  <c r="W73" i="34"/>
  <c r="W74" i="34"/>
  <c r="W75" i="34"/>
  <c r="W76" i="34"/>
  <c r="W77" i="34"/>
  <c r="W78" i="34"/>
  <c r="W79" i="34"/>
  <c r="W80" i="34"/>
  <c r="W81" i="34"/>
  <c r="W82" i="34"/>
  <c r="W83" i="34"/>
  <c r="W84" i="34"/>
  <c r="W85" i="34"/>
  <c r="W86" i="34"/>
  <c r="W87" i="34"/>
  <c r="W88" i="34"/>
  <c r="W89" i="34"/>
  <c r="W90" i="34"/>
  <c r="W91" i="34"/>
  <c r="W92" i="34"/>
  <c r="W93" i="34"/>
  <c r="W94" i="34"/>
  <c r="W95" i="34"/>
  <c r="W96" i="34"/>
  <c r="W97" i="34"/>
  <c r="W98" i="34"/>
  <c r="W99" i="34"/>
  <c r="W100" i="34"/>
  <c r="W101" i="34"/>
  <c r="W102" i="34"/>
  <c r="W103" i="34"/>
  <c r="W104" i="34"/>
  <c r="W105" i="34"/>
  <c r="W106" i="34"/>
  <c r="W107" i="34"/>
  <c r="W108" i="34"/>
  <c r="W109" i="34"/>
  <c r="W110" i="34"/>
  <c r="W111" i="34"/>
  <c r="W112" i="34"/>
  <c r="W113" i="34"/>
  <c r="W114" i="34"/>
  <c r="W115" i="34"/>
  <c r="W116" i="34"/>
  <c r="W117" i="34"/>
  <c r="W118" i="34"/>
  <c r="W119" i="34"/>
  <c r="W120" i="34"/>
  <c r="W121" i="34"/>
  <c r="W122" i="34"/>
  <c r="W123" i="34"/>
  <c r="W124" i="34"/>
  <c r="W125" i="34"/>
  <c r="W126" i="34"/>
  <c r="W127" i="34"/>
  <c r="W128" i="34"/>
  <c r="W129" i="34"/>
  <c r="W130" i="34"/>
  <c r="W131" i="34"/>
  <c r="W132" i="34"/>
  <c r="W133" i="34"/>
  <c r="W134" i="34"/>
  <c r="W135" i="34"/>
  <c r="W136" i="34"/>
  <c r="W137" i="34"/>
  <c r="W138" i="34"/>
  <c r="W139" i="34"/>
  <c r="W140" i="34"/>
  <c r="W141" i="34"/>
  <c r="W142" i="34"/>
  <c r="W143" i="34"/>
  <c r="W144" i="34"/>
  <c r="W145" i="34"/>
  <c r="W146" i="34"/>
  <c r="W147" i="34"/>
  <c r="W148" i="34"/>
  <c r="W149" i="34"/>
  <c r="W150" i="34"/>
  <c r="W151" i="34"/>
  <c r="W152" i="34"/>
  <c r="W153" i="34"/>
  <c r="W154" i="34"/>
  <c r="W155" i="34"/>
  <c r="W156" i="34"/>
  <c r="W157" i="34"/>
  <c r="W158" i="34"/>
  <c r="W159" i="34"/>
  <c r="W160" i="34"/>
  <c r="W161" i="34"/>
  <c r="W162" i="34"/>
  <c r="W163" i="34"/>
  <c r="W164" i="34"/>
  <c r="W165" i="34"/>
  <c r="W166" i="34"/>
  <c r="W167" i="34"/>
  <c r="W168" i="34"/>
  <c r="W169" i="34"/>
  <c r="W170" i="34"/>
  <c r="W171" i="34"/>
  <c r="W172" i="34"/>
  <c r="W173" i="34"/>
  <c r="W174" i="34"/>
  <c r="W175" i="34"/>
  <c r="W176" i="34"/>
  <c r="W177" i="34"/>
  <c r="W178" i="34"/>
  <c r="W179" i="34"/>
  <c r="W180" i="34"/>
  <c r="W181" i="34"/>
  <c r="W182" i="34"/>
  <c r="W183" i="34"/>
  <c r="W184" i="34"/>
  <c r="W185" i="34"/>
  <c r="W186" i="34"/>
  <c r="W187" i="34"/>
  <c r="W188" i="34"/>
  <c r="W189" i="34"/>
  <c r="W190" i="34"/>
  <c r="W191" i="34"/>
  <c r="W192" i="34"/>
  <c r="W193" i="34"/>
  <c r="W194" i="34"/>
  <c r="W195" i="34"/>
  <c r="W196" i="34"/>
  <c r="W197" i="34"/>
  <c r="W198" i="34"/>
  <c r="W199" i="34"/>
  <c r="W200" i="34"/>
  <c r="W201" i="34"/>
  <c r="W202" i="34"/>
  <c r="W203" i="34"/>
  <c r="W204" i="34"/>
  <c r="W205" i="34"/>
  <c r="W206" i="34"/>
  <c r="W207" i="34"/>
  <c r="W208" i="34"/>
  <c r="W209" i="34"/>
  <c r="W210" i="34"/>
  <c r="W211" i="34"/>
  <c r="W212" i="34"/>
  <c r="W213" i="34"/>
  <c r="W214" i="34"/>
  <c r="W215" i="34"/>
  <c r="W216" i="34"/>
  <c r="W217" i="34"/>
  <c r="W218" i="34"/>
  <c r="W219" i="34"/>
  <c r="W220" i="34"/>
  <c r="W221" i="34"/>
  <c r="W222" i="34"/>
  <c r="W223" i="34"/>
  <c r="W224" i="34"/>
  <c r="W225" i="34"/>
  <c r="W226" i="34"/>
  <c r="W227" i="34"/>
  <c r="W228" i="34"/>
  <c r="W229" i="34"/>
  <c r="W230" i="34"/>
  <c r="W231" i="34"/>
  <c r="W232" i="34"/>
  <c r="W233" i="34"/>
  <c r="W234" i="34"/>
  <c r="W235" i="34"/>
  <c r="W236" i="34"/>
  <c r="W237" i="34"/>
  <c r="W238" i="34"/>
  <c r="W239" i="34"/>
  <c r="W240" i="34"/>
  <c r="W241" i="34"/>
  <c r="W242" i="34"/>
  <c r="W243" i="34"/>
  <c r="W244" i="34"/>
  <c r="W245" i="34"/>
  <c r="W246" i="34"/>
  <c r="W247" i="34"/>
  <c r="W248" i="34"/>
  <c r="W249" i="34"/>
  <c r="W250" i="34"/>
  <c r="W251" i="34"/>
  <c r="W252" i="34"/>
  <c r="W253" i="34"/>
  <c r="W254" i="34"/>
  <c r="W255" i="34"/>
  <c r="W256" i="34"/>
  <c r="W257" i="34"/>
  <c r="W258" i="34"/>
  <c r="W259" i="34"/>
  <c r="W260" i="34"/>
  <c r="W261" i="34"/>
  <c r="W262" i="34"/>
  <c r="W263" i="34"/>
  <c r="W264" i="34"/>
  <c r="W265" i="34"/>
  <c r="W266" i="34"/>
  <c r="W267" i="34"/>
  <c r="W268" i="34"/>
  <c r="W269" i="34"/>
  <c r="W270" i="34"/>
  <c r="W271" i="34"/>
  <c r="W272" i="34"/>
  <c r="W273" i="34"/>
  <c r="W274" i="34"/>
  <c r="W275" i="34"/>
  <c r="W276" i="34"/>
  <c r="W277" i="34"/>
  <c r="W278" i="34"/>
  <c r="W279" i="34"/>
  <c r="W280" i="34"/>
  <c r="W281" i="34"/>
  <c r="W282" i="34"/>
  <c r="W283" i="34"/>
  <c r="W284" i="34"/>
  <c r="W285" i="34"/>
  <c r="W286" i="34"/>
  <c r="W287" i="34"/>
  <c r="W288" i="34"/>
  <c r="W289" i="34"/>
  <c r="W290" i="34"/>
  <c r="W291" i="34"/>
  <c r="W292" i="34"/>
  <c r="W293" i="34"/>
  <c r="W294" i="34"/>
  <c r="W295" i="34"/>
  <c r="W296" i="34"/>
  <c r="W297" i="34"/>
  <c r="W298" i="34"/>
  <c r="W299" i="34"/>
  <c r="W300" i="34"/>
  <c r="W301" i="34"/>
  <c r="W302" i="34"/>
  <c r="W303" i="34"/>
  <c r="W304" i="34"/>
  <c r="W305" i="34"/>
  <c r="W306" i="34"/>
  <c r="W307" i="34"/>
  <c r="W308" i="34"/>
  <c r="W309" i="34"/>
  <c r="W310" i="34"/>
  <c r="W311" i="34"/>
  <c r="W312" i="34"/>
  <c r="W313" i="34"/>
  <c r="W314" i="34"/>
  <c r="W315" i="34"/>
  <c r="W316" i="34"/>
  <c r="W317" i="34"/>
  <c r="W318" i="34"/>
  <c r="W319" i="34"/>
  <c r="W320" i="34"/>
  <c r="W321" i="34"/>
  <c r="W322" i="34"/>
  <c r="W323" i="34"/>
  <c r="W324" i="34"/>
  <c r="W325" i="34"/>
  <c r="W326" i="34"/>
  <c r="W327" i="34"/>
  <c r="W328" i="34"/>
  <c r="W329" i="34"/>
  <c r="W330" i="34"/>
  <c r="W331" i="34"/>
  <c r="W332" i="34"/>
  <c r="W333" i="34"/>
  <c r="W334" i="34"/>
  <c r="W335" i="34"/>
  <c r="W336" i="34"/>
  <c r="W337" i="34"/>
  <c r="W338" i="34"/>
  <c r="W339" i="34"/>
  <c r="W340" i="34"/>
  <c r="W341" i="34"/>
  <c r="W342" i="34"/>
  <c r="W343" i="34"/>
  <c r="W344" i="34"/>
  <c r="W345" i="34"/>
  <c r="W346" i="34"/>
  <c r="W347" i="34"/>
  <c r="W348" i="34"/>
  <c r="W349" i="34"/>
  <c r="W350" i="34"/>
  <c r="W351" i="34"/>
  <c r="W352" i="34"/>
  <c r="W353" i="34"/>
  <c r="W354" i="34"/>
  <c r="W355" i="34"/>
  <c r="W356" i="34"/>
  <c r="W357" i="34"/>
  <c r="W358" i="34"/>
  <c r="W359" i="34"/>
  <c r="W360" i="34"/>
  <c r="W361" i="34"/>
  <c r="W362" i="34"/>
  <c r="W363" i="34"/>
  <c r="W364" i="34"/>
  <c r="W365" i="34"/>
  <c r="W366" i="34"/>
  <c r="W367" i="34"/>
  <c r="W368" i="34"/>
  <c r="W369" i="34"/>
  <c r="W370" i="34"/>
  <c r="W371" i="34"/>
  <c r="W372" i="34"/>
  <c r="W373" i="34"/>
  <c r="W374" i="34"/>
  <c r="W375" i="34"/>
  <c r="W376" i="34"/>
  <c r="W377" i="34"/>
  <c r="W378" i="34"/>
  <c r="W379" i="34"/>
  <c r="W380" i="34"/>
  <c r="W381" i="34"/>
  <c r="W382" i="34"/>
  <c r="W383" i="34"/>
  <c r="W384" i="34"/>
  <c r="W385" i="34"/>
  <c r="W386" i="34"/>
  <c r="W387" i="34"/>
  <c r="W388" i="34"/>
  <c r="W389" i="34"/>
  <c r="W390" i="34"/>
  <c r="W391" i="34"/>
  <c r="W392" i="34"/>
  <c r="W393" i="34"/>
  <c r="W394" i="34"/>
  <c r="W395" i="34"/>
  <c r="W396" i="34"/>
  <c r="W397" i="34"/>
  <c r="W398" i="34"/>
  <c r="W399" i="34"/>
  <c r="W400" i="34"/>
  <c r="W401" i="34"/>
  <c r="W402" i="34"/>
  <c r="W403" i="34"/>
  <c r="W404" i="34"/>
  <c r="W405" i="34"/>
  <c r="W406" i="34"/>
  <c r="W407" i="34"/>
  <c r="W408" i="34"/>
  <c r="W409" i="34"/>
  <c r="W410" i="34"/>
  <c r="W411" i="34"/>
  <c r="W412" i="34"/>
  <c r="W413" i="34"/>
  <c r="W414" i="34"/>
  <c r="W415" i="34"/>
  <c r="W416" i="34"/>
  <c r="W417" i="34"/>
  <c r="W418" i="34"/>
  <c r="W419" i="34"/>
  <c r="W420" i="34"/>
  <c r="W421" i="34"/>
  <c r="W422" i="34"/>
  <c r="W423" i="34"/>
  <c r="W424" i="34"/>
  <c r="W425" i="34"/>
  <c r="W426" i="34"/>
  <c r="W427" i="34"/>
  <c r="W428" i="34"/>
  <c r="W429" i="34"/>
  <c r="W430" i="34"/>
  <c r="W431" i="34"/>
  <c r="W432" i="34"/>
  <c r="W433" i="34"/>
  <c r="W434" i="34"/>
  <c r="W435" i="34"/>
  <c r="W436" i="34"/>
  <c r="W437" i="34"/>
  <c r="W438" i="34"/>
  <c r="W439" i="34"/>
  <c r="W440" i="34"/>
  <c r="W441" i="34"/>
  <c r="W442" i="34"/>
  <c r="W443" i="34"/>
  <c r="W444" i="34"/>
  <c r="W445" i="34"/>
  <c r="W446" i="34"/>
  <c r="W447" i="34"/>
  <c r="W448" i="34"/>
  <c r="W449" i="34"/>
  <c r="W450" i="34"/>
  <c r="W451" i="34"/>
  <c r="W452" i="34"/>
  <c r="W453" i="34"/>
  <c r="W454" i="34"/>
  <c r="W455" i="34"/>
  <c r="W456" i="34"/>
  <c r="W457" i="34"/>
  <c r="W458" i="34"/>
  <c r="W459" i="34"/>
  <c r="W460" i="34"/>
  <c r="W461" i="34"/>
  <c r="W462" i="34"/>
  <c r="W463" i="34"/>
  <c r="W464" i="34"/>
  <c r="W465" i="34"/>
  <c r="W466" i="34"/>
  <c r="W467" i="34"/>
  <c r="W468" i="34"/>
  <c r="W469" i="34"/>
  <c r="W470" i="34"/>
  <c r="W471" i="34"/>
  <c r="W472" i="34"/>
  <c r="W473" i="34"/>
  <c r="W474" i="34"/>
  <c r="W475" i="34"/>
  <c r="W476" i="34"/>
  <c r="W477" i="34"/>
  <c r="W478" i="34"/>
  <c r="W479" i="34"/>
  <c r="W480" i="34"/>
  <c r="W481" i="34"/>
  <c r="W482" i="34"/>
  <c r="W483" i="34"/>
  <c r="W484" i="34"/>
  <c r="W485" i="34"/>
  <c r="W486" i="34"/>
  <c r="W487" i="34"/>
  <c r="W488" i="34"/>
  <c r="W489" i="34"/>
  <c r="W490" i="34"/>
  <c r="W491" i="34"/>
  <c r="W492" i="34"/>
  <c r="W493" i="34"/>
  <c r="W494" i="34"/>
  <c r="W495" i="34"/>
  <c r="W496" i="34"/>
  <c r="W497" i="34"/>
  <c r="W498" i="34"/>
  <c r="W499" i="34"/>
  <c r="W500" i="34"/>
  <c r="W501" i="34"/>
  <c r="W502" i="34"/>
  <c r="W503" i="34"/>
  <c r="W504" i="34"/>
  <c r="W505" i="34"/>
  <c r="W506" i="34"/>
  <c r="W507" i="34"/>
  <c r="W508" i="34"/>
  <c r="W509" i="34"/>
  <c r="W510" i="34"/>
  <c r="W511" i="34"/>
  <c r="W512" i="34"/>
  <c r="W513" i="34"/>
  <c r="W514" i="34"/>
  <c r="W515" i="34"/>
  <c r="W516" i="34"/>
  <c r="W517" i="34"/>
  <c r="W518" i="34"/>
  <c r="W519" i="34"/>
  <c r="W520" i="34"/>
  <c r="W521" i="34"/>
  <c r="W522" i="34"/>
  <c r="W523" i="34"/>
  <c r="W524" i="34"/>
  <c r="W525" i="34"/>
  <c r="W526" i="34"/>
  <c r="W527" i="34"/>
  <c r="W528" i="34"/>
  <c r="W529" i="34"/>
  <c r="W530" i="34"/>
  <c r="W531" i="34"/>
  <c r="W532" i="34"/>
  <c r="W533" i="34"/>
  <c r="W534" i="34"/>
  <c r="W535" i="34"/>
  <c r="W536" i="34"/>
  <c r="W537" i="34"/>
  <c r="W538" i="34"/>
  <c r="W539" i="34"/>
  <c r="W540" i="34"/>
  <c r="W541" i="34"/>
  <c r="W542" i="34"/>
  <c r="W543" i="34"/>
  <c r="W544" i="34"/>
  <c r="W545" i="34"/>
  <c r="W546" i="34"/>
  <c r="W547" i="34"/>
  <c r="W548" i="34"/>
  <c r="W549" i="34"/>
  <c r="W550" i="34"/>
  <c r="W551" i="34"/>
  <c r="W552" i="34"/>
  <c r="W553" i="34"/>
  <c r="W554" i="34"/>
  <c r="W555" i="34"/>
  <c r="W556" i="34"/>
  <c r="W557" i="34"/>
  <c r="W558" i="34"/>
  <c r="W559" i="34"/>
  <c r="W560" i="34"/>
  <c r="W561" i="34"/>
  <c r="W562" i="34"/>
  <c r="W563" i="34"/>
  <c r="W564" i="34"/>
  <c r="W565" i="34"/>
  <c r="W566" i="34"/>
  <c r="W567" i="34"/>
  <c r="W568" i="34"/>
  <c r="W569" i="34"/>
  <c r="W570" i="34"/>
  <c r="W571" i="34"/>
  <c r="W572" i="34"/>
  <c r="W573" i="34"/>
  <c r="W574" i="34"/>
  <c r="W575" i="34"/>
  <c r="W576" i="34"/>
  <c r="W577" i="34"/>
  <c r="W578" i="34"/>
  <c r="W579" i="34"/>
  <c r="W580" i="34"/>
  <c r="W581" i="34"/>
  <c r="W582" i="34"/>
  <c r="W583" i="34"/>
  <c r="W584" i="34"/>
  <c r="W585" i="34"/>
  <c r="W586" i="34"/>
  <c r="W587" i="34"/>
  <c r="W588" i="34"/>
  <c r="W589" i="34"/>
  <c r="W590" i="34"/>
  <c r="W591" i="34"/>
  <c r="W592" i="34"/>
  <c r="W593" i="34"/>
  <c r="W594" i="34"/>
  <c r="W595" i="34"/>
  <c r="W596" i="34"/>
  <c r="W597" i="34"/>
  <c r="W598" i="34"/>
  <c r="W599" i="34"/>
  <c r="W600" i="34"/>
  <c r="W601" i="34"/>
  <c r="W602" i="34"/>
  <c r="W603" i="34"/>
  <c r="W604" i="34"/>
  <c r="W605" i="34"/>
  <c r="V118" i="34"/>
  <c r="V166" i="34"/>
  <c r="V182" i="34"/>
  <c r="V230" i="34"/>
  <c r="V246" i="34"/>
  <c r="V294" i="34"/>
  <c r="V310" i="34"/>
  <c r="V320" i="34"/>
  <c r="V332" i="34"/>
  <c r="V342" i="34"/>
  <c r="V351" i="34"/>
  <c r="V359" i="34"/>
  <c r="V367" i="34"/>
  <c r="V375" i="34"/>
  <c r="V383" i="34"/>
  <c r="V391" i="34"/>
  <c r="V399" i="34"/>
  <c r="V407" i="34"/>
  <c r="V415" i="34"/>
  <c r="V423" i="34"/>
  <c r="V431" i="34"/>
  <c r="V439" i="34"/>
  <c r="V447" i="34"/>
  <c r="V455" i="34"/>
  <c r="V463" i="34"/>
  <c r="V471" i="34"/>
  <c r="V479" i="34"/>
  <c r="V487" i="34"/>
  <c r="V495" i="34"/>
  <c r="V503" i="34"/>
  <c r="V511" i="34"/>
  <c r="V519" i="34"/>
  <c r="V527" i="34"/>
  <c r="V532" i="34"/>
  <c r="V542" i="34"/>
  <c r="V546" i="34"/>
  <c r="V558" i="34"/>
  <c r="V562" i="34"/>
  <c r="V574" i="34"/>
  <c r="V578" i="34"/>
  <c r="V590" i="34"/>
  <c r="V594" i="34"/>
  <c r="T6" i="34"/>
  <c r="T7" i="34"/>
  <c r="T8" i="34"/>
  <c r="T9" i="34"/>
  <c r="T10" i="34"/>
  <c r="T11" i="34"/>
  <c r="T12" i="34"/>
  <c r="T13" i="34"/>
  <c r="T14" i="34"/>
  <c r="T15" i="34"/>
  <c r="T16" i="34"/>
  <c r="T17" i="34"/>
  <c r="T18" i="34"/>
  <c r="T19" i="34"/>
  <c r="T20" i="34"/>
  <c r="T21" i="34"/>
  <c r="T22" i="34"/>
  <c r="T23" i="34"/>
  <c r="T24" i="34"/>
  <c r="T25" i="34"/>
  <c r="T26" i="34"/>
  <c r="T27" i="34"/>
  <c r="T28" i="34"/>
  <c r="T29" i="34"/>
  <c r="T30" i="34"/>
  <c r="T31" i="34"/>
  <c r="T32" i="34"/>
  <c r="T33" i="34"/>
  <c r="T34" i="34"/>
  <c r="T35" i="34"/>
  <c r="T36" i="34"/>
  <c r="T37" i="34"/>
  <c r="T38" i="34"/>
  <c r="T39" i="34"/>
  <c r="T40" i="34"/>
  <c r="T41" i="34"/>
  <c r="T42" i="34"/>
  <c r="T43" i="34"/>
  <c r="T44" i="34"/>
  <c r="T45" i="34"/>
  <c r="T46" i="34"/>
  <c r="T47" i="34"/>
  <c r="T48" i="34"/>
  <c r="T49" i="34"/>
  <c r="T50" i="34"/>
  <c r="T51" i="34"/>
  <c r="T52" i="34"/>
  <c r="T53" i="34"/>
  <c r="T54" i="34"/>
  <c r="T55" i="34"/>
  <c r="T56" i="34"/>
  <c r="T57" i="34"/>
  <c r="T58" i="34"/>
  <c r="T59" i="34"/>
  <c r="T60" i="34"/>
  <c r="T61" i="34"/>
  <c r="T62" i="34"/>
  <c r="T63" i="34"/>
  <c r="T64" i="34"/>
  <c r="T65" i="34"/>
  <c r="T66" i="34"/>
  <c r="T67" i="34"/>
  <c r="T68" i="34"/>
  <c r="T69" i="34"/>
  <c r="T70" i="34"/>
  <c r="T71" i="34"/>
  <c r="T72" i="34"/>
  <c r="T73" i="34"/>
  <c r="T74" i="34"/>
  <c r="T75" i="34"/>
  <c r="T76" i="34"/>
  <c r="T77" i="34"/>
  <c r="T78" i="34"/>
  <c r="T79" i="34"/>
  <c r="T80" i="34"/>
  <c r="T81" i="34"/>
  <c r="T82" i="34"/>
  <c r="T83" i="34"/>
  <c r="T84" i="34"/>
  <c r="T85" i="34"/>
  <c r="T86" i="34"/>
  <c r="T87" i="34"/>
  <c r="T88" i="34"/>
  <c r="T89" i="34"/>
  <c r="T90" i="34"/>
  <c r="T91" i="34"/>
  <c r="T92" i="34"/>
  <c r="T93" i="34"/>
  <c r="T94" i="34"/>
  <c r="T95" i="34"/>
  <c r="T96" i="34"/>
  <c r="T97" i="34"/>
  <c r="T98" i="34"/>
  <c r="T99" i="34"/>
  <c r="T100" i="34"/>
  <c r="T101" i="34"/>
  <c r="T102" i="34"/>
  <c r="T103" i="34"/>
  <c r="T104" i="34"/>
  <c r="T105" i="34"/>
  <c r="T106" i="34"/>
  <c r="T107" i="34"/>
  <c r="T108" i="34"/>
  <c r="T109" i="34"/>
  <c r="T110" i="34"/>
  <c r="T111" i="34"/>
  <c r="T112" i="34"/>
  <c r="T113" i="34"/>
  <c r="T114" i="34"/>
  <c r="T115" i="34"/>
  <c r="T116" i="34"/>
  <c r="T117" i="34"/>
  <c r="T118" i="34"/>
  <c r="T119" i="34"/>
  <c r="T120" i="34"/>
  <c r="T121" i="34"/>
  <c r="T122" i="34"/>
  <c r="T123" i="34"/>
  <c r="T124" i="34"/>
  <c r="T125" i="34"/>
  <c r="T126" i="34"/>
  <c r="T127" i="34"/>
  <c r="T128" i="34"/>
  <c r="T129" i="34"/>
  <c r="T130" i="34"/>
  <c r="T131" i="34"/>
  <c r="T132" i="34"/>
  <c r="T133" i="34"/>
  <c r="T134" i="34"/>
  <c r="T135" i="34"/>
  <c r="T136" i="34"/>
  <c r="T137" i="34"/>
  <c r="T138" i="34"/>
  <c r="T139" i="34"/>
  <c r="T140" i="34"/>
  <c r="T141" i="34"/>
  <c r="T142" i="34"/>
  <c r="T143" i="34"/>
  <c r="T144" i="34"/>
  <c r="T145" i="34"/>
  <c r="T146" i="34"/>
  <c r="T147" i="34"/>
  <c r="T148" i="34"/>
  <c r="T149" i="34"/>
  <c r="T150" i="34"/>
  <c r="T151" i="34"/>
  <c r="T152" i="34"/>
  <c r="T153" i="34"/>
  <c r="T154" i="34"/>
  <c r="T155" i="34"/>
  <c r="T156" i="34"/>
  <c r="T157" i="34"/>
  <c r="T158" i="34"/>
  <c r="T159" i="34"/>
  <c r="T160" i="34"/>
  <c r="T161" i="34"/>
  <c r="T162" i="34"/>
  <c r="T163" i="34"/>
  <c r="T164" i="34"/>
  <c r="T165" i="34"/>
  <c r="T166" i="34"/>
  <c r="T167" i="34"/>
  <c r="T168" i="34"/>
  <c r="T169" i="34"/>
  <c r="T170" i="34"/>
  <c r="T171" i="34"/>
  <c r="T172" i="34"/>
  <c r="T173" i="34"/>
  <c r="T174" i="34"/>
  <c r="T175" i="34"/>
  <c r="T176" i="34"/>
  <c r="T177" i="34"/>
  <c r="T178" i="34"/>
  <c r="T179" i="34"/>
  <c r="T180" i="34"/>
  <c r="T181" i="34"/>
  <c r="T182" i="34"/>
  <c r="T183" i="34"/>
  <c r="T184" i="34"/>
  <c r="T185" i="34"/>
  <c r="T186" i="34"/>
  <c r="T187" i="34"/>
  <c r="T188" i="34"/>
  <c r="T189" i="34"/>
  <c r="T190" i="34"/>
  <c r="T191" i="34"/>
  <c r="T192" i="34"/>
  <c r="T193" i="34"/>
  <c r="T194" i="34"/>
  <c r="T195" i="34"/>
  <c r="T196" i="34"/>
  <c r="T197" i="34"/>
  <c r="T198" i="34"/>
  <c r="T199" i="34"/>
  <c r="T200" i="34"/>
  <c r="T201" i="34"/>
  <c r="T202" i="34"/>
  <c r="T203" i="34"/>
  <c r="T204" i="34"/>
  <c r="T205" i="34"/>
  <c r="T206" i="34"/>
  <c r="T207" i="34"/>
  <c r="T208" i="34"/>
  <c r="T209" i="34"/>
  <c r="T210" i="34"/>
  <c r="T211" i="34"/>
  <c r="T212" i="34"/>
  <c r="T213" i="34"/>
  <c r="T214" i="34"/>
  <c r="T215" i="34"/>
  <c r="T216" i="34"/>
  <c r="T217" i="34"/>
  <c r="T218" i="34"/>
  <c r="T219" i="34"/>
  <c r="T220" i="34"/>
  <c r="T221" i="34"/>
  <c r="T222" i="34"/>
  <c r="T223" i="34"/>
  <c r="T224" i="34"/>
  <c r="T225" i="34"/>
  <c r="T226" i="34"/>
  <c r="T227" i="34"/>
  <c r="T228" i="34"/>
  <c r="T229" i="34"/>
  <c r="T230" i="34"/>
  <c r="T231" i="34"/>
  <c r="T232" i="34"/>
  <c r="T233" i="34"/>
  <c r="T234" i="34"/>
  <c r="T235" i="34"/>
  <c r="T236" i="34"/>
  <c r="T237" i="34"/>
  <c r="T238" i="34"/>
  <c r="T239" i="34"/>
  <c r="T240" i="34"/>
  <c r="T241" i="34"/>
  <c r="T242" i="34"/>
  <c r="T243" i="34"/>
  <c r="T244" i="34"/>
  <c r="T245" i="34"/>
  <c r="T246" i="34"/>
  <c r="T247" i="34"/>
  <c r="T248" i="34"/>
  <c r="T249" i="34"/>
  <c r="T250" i="34"/>
  <c r="T251" i="34"/>
  <c r="T252" i="34"/>
  <c r="T253" i="34"/>
  <c r="T254" i="34"/>
  <c r="T255" i="34"/>
  <c r="T256" i="34"/>
  <c r="T257" i="34"/>
  <c r="T258" i="34"/>
  <c r="T259" i="34"/>
  <c r="T260" i="34"/>
  <c r="T261" i="34"/>
  <c r="T262" i="34"/>
  <c r="T263" i="34"/>
  <c r="T264" i="34"/>
  <c r="T265" i="34"/>
  <c r="T266" i="34"/>
  <c r="T267" i="34"/>
  <c r="T268" i="34"/>
  <c r="T269" i="34"/>
  <c r="T270" i="34"/>
  <c r="T271" i="34"/>
  <c r="T272" i="34"/>
  <c r="T273" i="34"/>
  <c r="T274" i="34"/>
  <c r="T275" i="34"/>
  <c r="T276" i="34"/>
  <c r="T277" i="34"/>
  <c r="T278" i="34"/>
  <c r="T279" i="34"/>
  <c r="T280" i="34"/>
  <c r="T281" i="34"/>
  <c r="T282" i="34"/>
  <c r="T283" i="34"/>
  <c r="T284" i="34"/>
  <c r="T285" i="34"/>
  <c r="T286" i="34"/>
  <c r="T287" i="34"/>
  <c r="T288" i="34"/>
  <c r="T289" i="34"/>
  <c r="T290" i="34"/>
  <c r="T291" i="34"/>
  <c r="T292" i="34"/>
  <c r="T293" i="34"/>
  <c r="T294" i="34"/>
  <c r="T295" i="34"/>
  <c r="T296" i="34"/>
  <c r="T297" i="34"/>
  <c r="T298" i="34"/>
  <c r="T299" i="34"/>
  <c r="T300" i="34"/>
  <c r="T301" i="34"/>
  <c r="T302" i="34"/>
  <c r="T303" i="34"/>
  <c r="T304" i="34"/>
  <c r="T305" i="34"/>
  <c r="T306" i="34"/>
  <c r="T307" i="34"/>
  <c r="T308" i="34"/>
  <c r="T309" i="34"/>
  <c r="T310" i="34"/>
  <c r="T311" i="34"/>
  <c r="T312" i="34"/>
  <c r="T313" i="34"/>
  <c r="T314" i="34"/>
  <c r="T315" i="34"/>
  <c r="T316" i="34"/>
  <c r="T317" i="34"/>
  <c r="T318" i="34"/>
  <c r="T319" i="34"/>
  <c r="T320" i="34"/>
  <c r="T321" i="34"/>
  <c r="T322" i="34"/>
  <c r="T323" i="34"/>
  <c r="T324" i="34"/>
  <c r="T325" i="34"/>
  <c r="T326" i="34"/>
  <c r="T327" i="34"/>
  <c r="T328" i="34"/>
  <c r="T329" i="34"/>
  <c r="T330" i="34"/>
  <c r="T331" i="34"/>
  <c r="T332" i="34"/>
  <c r="T334" i="34"/>
  <c r="T335" i="34"/>
  <c r="T336" i="34"/>
  <c r="T337" i="34"/>
  <c r="T338" i="34"/>
  <c r="T339" i="34"/>
  <c r="T340" i="34"/>
  <c r="T341" i="34"/>
  <c r="T342" i="34"/>
  <c r="T343" i="34"/>
  <c r="T344" i="34"/>
  <c r="T345" i="34"/>
  <c r="T346" i="34"/>
  <c r="T347" i="34"/>
  <c r="T348" i="34"/>
  <c r="T349" i="34"/>
  <c r="T350" i="34"/>
  <c r="T351" i="34"/>
  <c r="T352" i="34"/>
  <c r="T353" i="34"/>
  <c r="T354" i="34"/>
  <c r="T355" i="34"/>
  <c r="T356" i="34"/>
  <c r="T357" i="34"/>
  <c r="T358" i="34"/>
  <c r="T359" i="34"/>
  <c r="T360" i="34"/>
  <c r="T361" i="34"/>
  <c r="T362" i="34"/>
  <c r="T363" i="34"/>
  <c r="T364" i="34"/>
  <c r="T365" i="34"/>
  <c r="T366" i="34"/>
  <c r="T367" i="34"/>
  <c r="T368" i="34"/>
  <c r="T369" i="34"/>
  <c r="T370" i="34"/>
  <c r="T371" i="34"/>
  <c r="T372" i="34"/>
  <c r="T373" i="34"/>
  <c r="T374" i="34"/>
  <c r="T375" i="34"/>
  <c r="T376" i="34"/>
  <c r="T377" i="34"/>
  <c r="T378" i="34"/>
  <c r="T379" i="34"/>
  <c r="T380" i="34"/>
  <c r="T381" i="34"/>
  <c r="T382" i="34"/>
  <c r="T383" i="34"/>
  <c r="T384" i="34"/>
  <c r="T385" i="34"/>
  <c r="T386" i="34"/>
  <c r="T387" i="34"/>
  <c r="T388" i="34"/>
  <c r="T389" i="34"/>
  <c r="T390" i="34"/>
  <c r="T391" i="34"/>
  <c r="T392" i="34"/>
  <c r="T393" i="34"/>
  <c r="T394" i="34"/>
  <c r="T395" i="34"/>
  <c r="T396" i="34"/>
  <c r="T397" i="34"/>
  <c r="T398" i="34"/>
  <c r="T399" i="34"/>
  <c r="T400" i="34"/>
  <c r="T401" i="34"/>
  <c r="T402" i="34"/>
  <c r="T403" i="34"/>
  <c r="T404" i="34"/>
  <c r="T405" i="34"/>
  <c r="T406" i="34"/>
  <c r="T407" i="34"/>
  <c r="T408" i="34"/>
  <c r="T409" i="34"/>
  <c r="T410" i="34"/>
  <c r="T411" i="34"/>
  <c r="T412" i="34"/>
  <c r="T413" i="34"/>
  <c r="T414" i="34"/>
  <c r="T415" i="34"/>
  <c r="T416" i="34"/>
  <c r="T417" i="34"/>
  <c r="T418" i="34"/>
  <c r="T419" i="34"/>
  <c r="T420" i="34"/>
  <c r="T421" i="34"/>
  <c r="T422" i="34"/>
  <c r="T423" i="34"/>
  <c r="T424" i="34"/>
  <c r="T425" i="34"/>
  <c r="T426" i="34"/>
  <c r="T427" i="34"/>
  <c r="T428" i="34"/>
  <c r="T429" i="34"/>
  <c r="T430" i="34"/>
  <c r="T431" i="34"/>
  <c r="T432" i="34"/>
  <c r="T433" i="34"/>
  <c r="T434" i="34"/>
  <c r="T435" i="34"/>
  <c r="T436" i="34"/>
  <c r="T437" i="34"/>
  <c r="T438" i="34"/>
  <c r="T439" i="34"/>
  <c r="T440" i="34"/>
  <c r="T441" i="34"/>
  <c r="T442" i="34"/>
  <c r="T443" i="34"/>
  <c r="T444" i="34"/>
  <c r="T445" i="34"/>
  <c r="T446" i="34"/>
  <c r="T447" i="34"/>
  <c r="T448" i="34"/>
  <c r="T449" i="34"/>
  <c r="T450" i="34"/>
  <c r="T451" i="34"/>
  <c r="T452" i="34"/>
  <c r="T453" i="34"/>
  <c r="T454" i="34"/>
  <c r="T455" i="34"/>
  <c r="T456" i="34"/>
  <c r="T457" i="34"/>
  <c r="T458" i="34"/>
  <c r="T459" i="34"/>
  <c r="T460" i="34"/>
  <c r="T461" i="34"/>
  <c r="T462" i="34"/>
  <c r="T463" i="34"/>
  <c r="T464" i="34"/>
  <c r="T465" i="34"/>
  <c r="T466" i="34"/>
  <c r="T467" i="34"/>
  <c r="T468" i="34"/>
  <c r="T469" i="34"/>
  <c r="T470" i="34"/>
  <c r="T471" i="34"/>
  <c r="T472" i="34"/>
  <c r="T473" i="34"/>
  <c r="T474" i="34"/>
  <c r="T475" i="34"/>
  <c r="T476" i="34"/>
  <c r="T477" i="34"/>
  <c r="T478" i="34"/>
  <c r="T479" i="34"/>
  <c r="T480" i="34"/>
  <c r="T481" i="34"/>
  <c r="T482" i="34"/>
  <c r="T483" i="34"/>
  <c r="T484" i="34"/>
  <c r="T485" i="34"/>
  <c r="T486" i="34"/>
  <c r="T487" i="34"/>
  <c r="T488" i="34"/>
  <c r="T489" i="34"/>
  <c r="T490" i="34"/>
  <c r="T491" i="34"/>
  <c r="T492" i="34"/>
  <c r="T493" i="34"/>
  <c r="T494" i="34"/>
  <c r="T495" i="34"/>
  <c r="T496" i="34"/>
  <c r="T497" i="34"/>
  <c r="T498" i="34"/>
  <c r="T499" i="34"/>
  <c r="T500" i="34"/>
  <c r="T501" i="34"/>
  <c r="T502" i="34"/>
  <c r="T503" i="34"/>
  <c r="T504" i="34"/>
  <c r="T505" i="34"/>
  <c r="T506" i="34"/>
  <c r="T507" i="34"/>
  <c r="T508" i="34"/>
  <c r="T509" i="34"/>
  <c r="T510" i="34"/>
  <c r="T511" i="34"/>
  <c r="T512" i="34"/>
  <c r="T513" i="34"/>
  <c r="T514" i="34"/>
  <c r="T515" i="34"/>
  <c r="T516" i="34"/>
  <c r="T517" i="34"/>
  <c r="T518" i="34"/>
  <c r="T519" i="34"/>
  <c r="T520" i="34"/>
  <c r="T521" i="34"/>
  <c r="T522" i="34"/>
  <c r="T523" i="34"/>
  <c r="T524" i="34"/>
  <c r="T525" i="34"/>
  <c r="T526" i="34"/>
  <c r="T527" i="34"/>
  <c r="T528" i="34"/>
  <c r="T529" i="34"/>
  <c r="T530" i="34"/>
  <c r="T531" i="34"/>
  <c r="T532" i="34"/>
  <c r="T533" i="34"/>
  <c r="T534" i="34"/>
  <c r="T535" i="34"/>
  <c r="T536" i="34"/>
  <c r="T537" i="34"/>
  <c r="T538" i="34"/>
  <c r="T539" i="34"/>
  <c r="T540" i="34"/>
  <c r="T541" i="34"/>
  <c r="T542" i="34"/>
  <c r="T543" i="34"/>
  <c r="T544" i="34"/>
  <c r="T545" i="34"/>
  <c r="T546" i="34"/>
  <c r="T547" i="34"/>
  <c r="T548" i="34"/>
  <c r="T549" i="34"/>
  <c r="T550" i="34"/>
  <c r="T551" i="34"/>
  <c r="T552" i="34"/>
  <c r="T553" i="34"/>
  <c r="T554" i="34"/>
  <c r="T555" i="34"/>
  <c r="T556" i="34"/>
  <c r="T557" i="34"/>
  <c r="T558" i="34"/>
  <c r="T559" i="34"/>
  <c r="T560" i="34"/>
  <c r="T561" i="34"/>
  <c r="T562" i="34"/>
  <c r="T563" i="34"/>
  <c r="T564" i="34"/>
  <c r="T565" i="34"/>
  <c r="T566" i="34"/>
  <c r="T567" i="34"/>
  <c r="T568" i="34"/>
  <c r="T569" i="34"/>
  <c r="T570" i="34"/>
  <c r="T571" i="34"/>
  <c r="T572" i="34"/>
  <c r="T573" i="34"/>
  <c r="T574" i="34"/>
  <c r="T575" i="34"/>
  <c r="T576" i="34"/>
  <c r="T577" i="34"/>
  <c r="T578" i="34"/>
  <c r="T579" i="34"/>
  <c r="T580" i="34"/>
  <c r="T581" i="34"/>
  <c r="T582" i="34"/>
  <c r="T583" i="34"/>
  <c r="T584" i="34"/>
  <c r="T585" i="34"/>
  <c r="T586" i="34"/>
  <c r="T587" i="34"/>
  <c r="T588" i="34"/>
  <c r="T589" i="34"/>
  <c r="T590" i="34"/>
  <c r="T591" i="34"/>
  <c r="T592" i="34"/>
  <c r="T593" i="34"/>
  <c r="T594" i="34"/>
  <c r="T595" i="34"/>
  <c r="T596" i="34"/>
  <c r="T597" i="34"/>
  <c r="T598" i="34"/>
  <c r="T599" i="34"/>
  <c r="T600" i="34"/>
  <c r="T601" i="34"/>
  <c r="T602" i="34"/>
  <c r="T603" i="34"/>
  <c r="T604" i="34"/>
  <c r="T605" i="34"/>
  <c r="S6" i="34"/>
  <c r="V6" i="34" s="1"/>
  <c r="S7" i="34"/>
  <c r="V7" i="34" s="1"/>
  <c r="S8" i="34"/>
  <c r="V8" i="34" s="1"/>
  <c r="S9" i="34"/>
  <c r="V9" i="34" s="1"/>
  <c r="S10" i="34"/>
  <c r="V10" i="34" s="1"/>
  <c r="S11" i="34"/>
  <c r="V11" i="34" s="1"/>
  <c r="S12" i="34"/>
  <c r="V12" i="34" s="1"/>
  <c r="S13" i="34"/>
  <c r="V13" i="34" s="1"/>
  <c r="S14" i="34"/>
  <c r="V14" i="34" s="1"/>
  <c r="S15" i="34"/>
  <c r="V15" i="34" s="1"/>
  <c r="S16" i="34"/>
  <c r="V16" i="34" s="1"/>
  <c r="S17" i="34"/>
  <c r="V17" i="34" s="1"/>
  <c r="S18" i="34"/>
  <c r="V18" i="34" s="1"/>
  <c r="S19" i="34"/>
  <c r="V19" i="34" s="1"/>
  <c r="S20" i="34"/>
  <c r="V20" i="34" s="1"/>
  <c r="S21" i="34"/>
  <c r="V21" i="34" s="1"/>
  <c r="S22" i="34"/>
  <c r="V22" i="34" s="1"/>
  <c r="S23" i="34"/>
  <c r="V23" i="34" s="1"/>
  <c r="S24" i="34"/>
  <c r="V24" i="34" s="1"/>
  <c r="S25" i="34"/>
  <c r="V25" i="34" s="1"/>
  <c r="S26" i="34"/>
  <c r="V26" i="34" s="1"/>
  <c r="S27" i="34"/>
  <c r="V27" i="34" s="1"/>
  <c r="S28" i="34"/>
  <c r="V28" i="34" s="1"/>
  <c r="S29" i="34"/>
  <c r="V29" i="34" s="1"/>
  <c r="S30" i="34"/>
  <c r="V30" i="34" s="1"/>
  <c r="S31" i="34"/>
  <c r="V31" i="34" s="1"/>
  <c r="S32" i="34"/>
  <c r="V32" i="34" s="1"/>
  <c r="S33" i="34"/>
  <c r="V33" i="34" s="1"/>
  <c r="S34" i="34"/>
  <c r="V34" i="34" s="1"/>
  <c r="S35" i="34"/>
  <c r="V35" i="34" s="1"/>
  <c r="S36" i="34"/>
  <c r="V36" i="34" s="1"/>
  <c r="S37" i="34"/>
  <c r="V37" i="34" s="1"/>
  <c r="S38" i="34"/>
  <c r="V38" i="34" s="1"/>
  <c r="S39" i="34"/>
  <c r="V39" i="34" s="1"/>
  <c r="S40" i="34"/>
  <c r="V40" i="34" s="1"/>
  <c r="S41" i="34"/>
  <c r="V41" i="34" s="1"/>
  <c r="S42" i="34"/>
  <c r="V42" i="34" s="1"/>
  <c r="S43" i="34"/>
  <c r="V43" i="34" s="1"/>
  <c r="S44" i="34"/>
  <c r="V44" i="34" s="1"/>
  <c r="S45" i="34"/>
  <c r="V45" i="34" s="1"/>
  <c r="S46" i="34"/>
  <c r="V46" i="34" s="1"/>
  <c r="S47" i="34"/>
  <c r="V47" i="34" s="1"/>
  <c r="S48" i="34"/>
  <c r="V48" i="34" s="1"/>
  <c r="S49" i="34"/>
  <c r="V49" i="34" s="1"/>
  <c r="S50" i="34"/>
  <c r="V50" i="34" s="1"/>
  <c r="S51" i="34"/>
  <c r="V51" i="34" s="1"/>
  <c r="S52" i="34"/>
  <c r="V52" i="34" s="1"/>
  <c r="S53" i="34"/>
  <c r="V53" i="34" s="1"/>
  <c r="S54" i="34"/>
  <c r="V54" i="34" s="1"/>
  <c r="S55" i="34"/>
  <c r="V55" i="34" s="1"/>
  <c r="S56" i="34"/>
  <c r="V56" i="34" s="1"/>
  <c r="S57" i="34"/>
  <c r="V57" i="34" s="1"/>
  <c r="S58" i="34"/>
  <c r="V58" i="34" s="1"/>
  <c r="S59" i="34"/>
  <c r="V59" i="34" s="1"/>
  <c r="S60" i="34"/>
  <c r="V60" i="34" s="1"/>
  <c r="S61" i="34"/>
  <c r="V61" i="34" s="1"/>
  <c r="S62" i="34"/>
  <c r="V62" i="34" s="1"/>
  <c r="S63" i="34"/>
  <c r="V63" i="34" s="1"/>
  <c r="S64" i="34"/>
  <c r="V64" i="34" s="1"/>
  <c r="S65" i="34"/>
  <c r="V65" i="34" s="1"/>
  <c r="S66" i="34"/>
  <c r="V66" i="34" s="1"/>
  <c r="S67" i="34"/>
  <c r="V67" i="34" s="1"/>
  <c r="S68" i="34"/>
  <c r="V68" i="34" s="1"/>
  <c r="S69" i="34"/>
  <c r="V69" i="34" s="1"/>
  <c r="S70" i="34"/>
  <c r="V70" i="34" s="1"/>
  <c r="S71" i="34"/>
  <c r="V71" i="34" s="1"/>
  <c r="S72" i="34"/>
  <c r="V72" i="34" s="1"/>
  <c r="S73" i="34"/>
  <c r="V73" i="34" s="1"/>
  <c r="S74" i="34"/>
  <c r="V74" i="34" s="1"/>
  <c r="S75" i="34"/>
  <c r="V75" i="34" s="1"/>
  <c r="S76" i="34"/>
  <c r="V76" i="34" s="1"/>
  <c r="S77" i="34"/>
  <c r="V77" i="34" s="1"/>
  <c r="S78" i="34"/>
  <c r="V78" i="34" s="1"/>
  <c r="S79" i="34"/>
  <c r="V79" i="34" s="1"/>
  <c r="S80" i="34"/>
  <c r="V80" i="34" s="1"/>
  <c r="S81" i="34"/>
  <c r="V81" i="34" s="1"/>
  <c r="S82" i="34"/>
  <c r="V82" i="34" s="1"/>
  <c r="S83" i="34"/>
  <c r="V83" i="34" s="1"/>
  <c r="S84" i="34"/>
  <c r="V84" i="34" s="1"/>
  <c r="S85" i="34"/>
  <c r="V85" i="34" s="1"/>
  <c r="S86" i="34"/>
  <c r="V86" i="34" s="1"/>
  <c r="S87" i="34"/>
  <c r="V87" i="34" s="1"/>
  <c r="S88" i="34"/>
  <c r="V88" i="34" s="1"/>
  <c r="S89" i="34"/>
  <c r="V89" i="34" s="1"/>
  <c r="S90" i="34"/>
  <c r="V90" i="34" s="1"/>
  <c r="S91" i="34"/>
  <c r="V91" i="34" s="1"/>
  <c r="S92" i="34"/>
  <c r="V92" i="34" s="1"/>
  <c r="S93" i="34"/>
  <c r="V93" i="34" s="1"/>
  <c r="S94" i="34"/>
  <c r="V94" i="34" s="1"/>
  <c r="S95" i="34"/>
  <c r="V95" i="34" s="1"/>
  <c r="S96" i="34"/>
  <c r="V96" i="34" s="1"/>
  <c r="S97" i="34"/>
  <c r="V97" i="34" s="1"/>
  <c r="S98" i="34"/>
  <c r="V98" i="34" s="1"/>
  <c r="S99" i="34"/>
  <c r="V99" i="34" s="1"/>
  <c r="S100" i="34"/>
  <c r="V100" i="34" s="1"/>
  <c r="S101" i="34"/>
  <c r="V101" i="34" s="1"/>
  <c r="S102" i="34"/>
  <c r="V102" i="34" s="1"/>
  <c r="S103" i="34"/>
  <c r="V103" i="34" s="1"/>
  <c r="S104" i="34"/>
  <c r="V104" i="34" s="1"/>
  <c r="S105" i="34"/>
  <c r="V105" i="34" s="1"/>
  <c r="S106" i="34"/>
  <c r="V106" i="34" s="1"/>
  <c r="S107" i="34"/>
  <c r="V107" i="34" s="1"/>
  <c r="S108" i="34"/>
  <c r="V108" i="34" s="1"/>
  <c r="S109" i="34"/>
  <c r="V109" i="34" s="1"/>
  <c r="S110" i="34"/>
  <c r="V110" i="34" s="1"/>
  <c r="S111" i="34"/>
  <c r="V111" i="34" s="1"/>
  <c r="S112" i="34"/>
  <c r="V112" i="34" s="1"/>
  <c r="S113" i="34"/>
  <c r="V113" i="34" s="1"/>
  <c r="S114" i="34"/>
  <c r="V114" i="34" s="1"/>
  <c r="S115" i="34"/>
  <c r="V115" i="34" s="1"/>
  <c r="S116" i="34"/>
  <c r="V116" i="34" s="1"/>
  <c r="S117" i="34"/>
  <c r="V117" i="34" s="1"/>
  <c r="S118" i="34"/>
  <c r="S119" i="34"/>
  <c r="V119" i="34" s="1"/>
  <c r="S120" i="34"/>
  <c r="V120" i="34" s="1"/>
  <c r="S121" i="34"/>
  <c r="V121" i="34" s="1"/>
  <c r="S122" i="34"/>
  <c r="V122" i="34" s="1"/>
  <c r="S123" i="34"/>
  <c r="V123" i="34" s="1"/>
  <c r="S124" i="34"/>
  <c r="V124" i="34" s="1"/>
  <c r="S125" i="34"/>
  <c r="V125" i="34" s="1"/>
  <c r="S126" i="34"/>
  <c r="V126" i="34" s="1"/>
  <c r="S127" i="34"/>
  <c r="V127" i="34" s="1"/>
  <c r="S128" i="34"/>
  <c r="V128" i="34" s="1"/>
  <c r="S129" i="34"/>
  <c r="V129" i="34" s="1"/>
  <c r="S130" i="34"/>
  <c r="V130" i="34" s="1"/>
  <c r="S131" i="34"/>
  <c r="V131" i="34" s="1"/>
  <c r="S132" i="34"/>
  <c r="V132" i="34" s="1"/>
  <c r="S133" i="34"/>
  <c r="V133" i="34" s="1"/>
  <c r="S134" i="34"/>
  <c r="V134" i="34" s="1"/>
  <c r="S135" i="34"/>
  <c r="V135" i="34" s="1"/>
  <c r="S136" i="34"/>
  <c r="V136" i="34" s="1"/>
  <c r="S137" i="34"/>
  <c r="V137" i="34" s="1"/>
  <c r="S138" i="34"/>
  <c r="V138" i="34" s="1"/>
  <c r="S139" i="34"/>
  <c r="V139" i="34" s="1"/>
  <c r="S140" i="34"/>
  <c r="V140" i="34" s="1"/>
  <c r="S141" i="34"/>
  <c r="V141" i="34" s="1"/>
  <c r="S142" i="34"/>
  <c r="V142" i="34" s="1"/>
  <c r="S143" i="34"/>
  <c r="V143" i="34" s="1"/>
  <c r="S144" i="34"/>
  <c r="V144" i="34" s="1"/>
  <c r="S145" i="34"/>
  <c r="V145" i="34" s="1"/>
  <c r="S146" i="34"/>
  <c r="V146" i="34" s="1"/>
  <c r="S147" i="34"/>
  <c r="V147" i="34" s="1"/>
  <c r="S148" i="34"/>
  <c r="V148" i="34" s="1"/>
  <c r="S149" i="34"/>
  <c r="V149" i="34" s="1"/>
  <c r="S150" i="34"/>
  <c r="V150" i="34" s="1"/>
  <c r="S151" i="34"/>
  <c r="V151" i="34" s="1"/>
  <c r="S152" i="34"/>
  <c r="V152" i="34" s="1"/>
  <c r="S153" i="34"/>
  <c r="V153" i="34" s="1"/>
  <c r="S154" i="34"/>
  <c r="V154" i="34" s="1"/>
  <c r="S155" i="34"/>
  <c r="V155" i="34" s="1"/>
  <c r="S156" i="34"/>
  <c r="V156" i="34" s="1"/>
  <c r="S157" i="34"/>
  <c r="V157" i="34" s="1"/>
  <c r="S158" i="34"/>
  <c r="V158" i="34" s="1"/>
  <c r="S159" i="34"/>
  <c r="V159" i="34" s="1"/>
  <c r="S160" i="34"/>
  <c r="V160" i="34" s="1"/>
  <c r="S161" i="34"/>
  <c r="V161" i="34" s="1"/>
  <c r="S162" i="34"/>
  <c r="V162" i="34" s="1"/>
  <c r="S163" i="34"/>
  <c r="V163" i="34" s="1"/>
  <c r="S164" i="34"/>
  <c r="V164" i="34" s="1"/>
  <c r="S165" i="34"/>
  <c r="V165" i="34" s="1"/>
  <c r="S166" i="34"/>
  <c r="S167" i="34"/>
  <c r="V167" i="34" s="1"/>
  <c r="S168" i="34"/>
  <c r="V168" i="34" s="1"/>
  <c r="S169" i="34"/>
  <c r="V169" i="34" s="1"/>
  <c r="S170" i="34"/>
  <c r="V170" i="34" s="1"/>
  <c r="S171" i="34"/>
  <c r="V171" i="34" s="1"/>
  <c r="S172" i="34"/>
  <c r="V172" i="34" s="1"/>
  <c r="S173" i="34"/>
  <c r="V173" i="34" s="1"/>
  <c r="S174" i="34"/>
  <c r="V174" i="34" s="1"/>
  <c r="S175" i="34"/>
  <c r="V175" i="34" s="1"/>
  <c r="S176" i="34"/>
  <c r="V176" i="34" s="1"/>
  <c r="S177" i="34"/>
  <c r="V177" i="34" s="1"/>
  <c r="S178" i="34"/>
  <c r="V178" i="34" s="1"/>
  <c r="S179" i="34"/>
  <c r="V179" i="34" s="1"/>
  <c r="S180" i="34"/>
  <c r="V180" i="34" s="1"/>
  <c r="S181" i="34"/>
  <c r="V181" i="34" s="1"/>
  <c r="S182" i="34"/>
  <c r="S183" i="34"/>
  <c r="V183" i="34" s="1"/>
  <c r="S184" i="34"/>
  <c r="V184" i="34" s="1"/>
  <c r="S185" i="34"/>
  <c r="V185" i="34" s="1"/>
  <c r="S186" i="34"/>
  <c r="V186" i="34" s="1"/>
  <c r="S187" i="34"/>
  <c r="V187" i="34" s="1"/>
  <c r="S188" i="34"/>
  <c r="V188" i="34" s="1"/>
  <c r="S189" i="34"/>
  <c r="V189" i="34" s="1"/>
  <c r="S190" i="34"/>
  <c r="V190" i="34" s="1"/>
  <c r="S191" i="34"/>
  <c r="V191" i="34" s="1"/>
  <c r="S192" i="34"/>
  <c r="V192" i="34" s="1"/>
  <c r="S193" i="34"/>
  <c r="V193" i="34" s="1"/>
  <c r="S194" i="34"/>
  <c r="V194" i="34" s="1"/>
  <c r="S195" i="34"/>
  <c r="V195" i="34" s="1"/>
  <c r="S196" i="34"/>
  <c r="V196" i="34" s="1"/>
  <c r="S197" i="34"/>
  <c r="V197" i="34" s="1"/>
  <c r="S198" i="34"/>
  <c r="V198" i="34" s="1"/>
  <c r="S199" i="34"/>
  <c r="V199" i="34" s="1"/>
  <c r="S200" i="34"/>
  <c r="V200" i="34" s="1"/>
  <c r="S201" i="34"/>
  <c r="V201" i="34" s="1"/>
  <c r="S202" i="34"/>
  <c r="V202" i="34" s="1"/>
  <c r="S203" i="34"/>
  <c r="V203" i="34" s="1"/>
  <c r="S204" i="34"/>
  <c r="V204" i="34" s="1"/>
  <c r="S205" i="34"/>
  <c r="V205" i="34" s="1"/>
  <c r="S206" i="34"/>
  <c r="V206" i="34" s="1"/>
  <c r="S207" i="34"/>
  <c r="V207" i="34" s="1"/>
  <c r="S208" i="34"/>
  <c r="V208" i="34" s="1"/>
  <c r="S209" i="34"/>
  <c r="V209" i="34" s="1"/>
  <c r="S210" i="34"/>
  <c r="V210" i="34" s="1"/>
  <c r="S211" i="34"/>
  <c r="V211" i="34" s="1"/>
  <c r="S212" i="34"/>
  <c r="V212" i="34" s="1"/>
  <c r="S213" i="34"/>
  <c r="V213" i="34" s="1"/>
  <c r="S214" i="34"/>
  <c r="V214" i="34" s="1"/>
  <c r="S215" i="34"/>
  <c r="V215" i="34" s="1"/>
  <c r="S216" i="34"/>
  <c r="V216" i="34" s="1"/>
  <c r="S217" i="34"/>
  <c r="V217" i="34" s="1"/>
  <c r="S218" i="34"/>
  <c r="V218" i="34" s="1"/>
  <c r="S219" i="34"/>
  <c r="V219" i="34" s="1"/>
  <c r="S220" i="34"/>
  <c r="V220" i="34" s="1"/>
  <c r="S221" i="34"/>
  <c r="V221" i="34" s="1"/>
  <c r="S222" i="34"/>
  <c r="V222" i="34" s="1"/>
  <c r="S223" i="34"/>
  <c r="V223" i="34" s="1"/>
  <c r="S224" i="34"/>
  <c r="V224" i="34" s="1"/>
  <c r="S225" i="34"/>
  <c r="V225" i="34" s="1"/>
  <c r="S226" i="34"/>
  <c r="V226" i="34" s="1"/>
  <c r="S227" i="34"/>
  <c r="V227" i="34" s="1"/>
  <c r="S228" i="34"/>
  <c r="V228" i="34" s="1"/>
  <c r="S229" i="34"/>
  <c r="V229" i="34" s="1"/>
  <c r="S230" i="34"/>
  <c r="S231" i="34"/>
  <c r="V231" i="34" s="1"/>
  <c r="S232" i="34"/>
  <c r="V232" i="34" s="1"/>
  <c r="S233" i="34"/>
  <c r="V233" i="34" s="1"/>
  <c r="S234" i="34"/>
  <c r="V234" i="34" s="1"/>
  <c r="S235" i="34"/>
  <c r="V235" i="34" s="1"/>
  <c r="S236" i="34"/>
  <c r="V236" i="34" s="1"/>
  <c r="S237" i="34"/>
  <c r="V237" i="34" s="1"/>
  <c r="S238" i="34"/>
  <c r="V238" i="34" s="1"/>
  <c r="S239" i="34"/>
  <c r="V239" i="34" s="1"/>
  <c r="S240" i="34"/>
  <c r="V240" i="34" s="1"/>
  <c r="S241" i="34"/>
  <c r="V241" i="34" s="1"/>
  <c r="S242" i="34"/>
  <c r="V242" i="34" s="1"/>
  <c r="S243" i="34"/>
  <c r="V243" i="34" s="1"/>
  <c r="S244" i="34"/>
  <c r="V244" i="34" s="1"/>
  <c r="S245" i="34"/>
  <c r="V245" i="34" s="1"/>
  <c r="S246" i="34"/>
  <c r="S247" i="34"/>
  <c r="V247" i="34" s="1"/>
  <c r="S248" i="34"/>
  <c r="V248" i="34" s="1"/>
  <c r="S249" i="34"/>
  <c r="V249" i="34" s="1"/>
  <c r="S250" i="34"/>
  <c r="V250" i="34" s="1"/>
  <c r="S251" i="34"/>
  <c r="V251" i="34" s="1"/>
  <c r="S252" i="34"/>
  <c r="V252" i="34" s="1"/>
  <c r="S253" i="34"/>
  <c r="V253" i="34" s="1"/>
  <c r="S254" i="34"/>
  <c r="V254" i="34" s="1"/>
  <c r="S255" i="34"/>
  <c r="V255" i="34" s="1"/>
  <c r="S256" i="34"/>
  <c r="V256" i="34" s="1"/>
  <c r="S257" i="34"/>
  <c r="V257" i="34" s="1"/>
  <c r="S258" i="34"/>
  <c r="V258" i="34" s="1"/>
  <c r="S259" i="34"/>
  <c r="V259" i="34" s="1"/>
  <c r="S260" i="34"/>
  <c r="V260" i="34" s="1"/>
  <c r="S261" i="34"/>
  <c r="V261" i="34" s="1"/>
  <c r="S262" i="34"/>
  <c r="V262" i="34" s="1"/>
  <c r="S263" i="34"/>
  <c r="V263" i="34" s="1"/>
  <c r="S264" i="34"/>
  <c r="V264" i="34" s="1"/>
  <c r="S265" i="34"/>
  <c r="V265" i="34" s="1"/>
  <c r="S266" i="34"/>
  <c r="V266" i="34" s="1"/>
  <c r="S267" i="34"/>
  <c r="V267" i="34" s="1"/>
  <c r="S268" i="34"/>
  <c r="V268" i="34" s="1"/>
  <c r="S269" i="34"/>
  <c r="V269" i="34" s="1"/>
  <c r="S270" i="34"/>
  <c r="V270" i="34" s="1"/>
  <c r="S271" i="34"/>
  <c r="V271" i="34" s="1"/>
  <c r="S272" i="34"/>
  <c r="V272" i="34" s="1"/>
  <c r="S273" i="34"/>
  <c r="V273" i="34" s="1"/>
  <c r="S274" i="34"/>
  <c r="V274" i="34" s="1"/>
  <c r="S275" i="34"/>
  <c r="V275" i="34" s="1"/>
  <c r="S276" i="34"/>
  <c r="V276" i="34" s="1"/>
  <c r="S277" i="34"/>
  <c r="V277" i="34" s="1"/>
  <c r="S278" i="34"/>
  <c r="V278" i="34" s="1"/>
  <c r="S279" i="34"/>
  <c r="V279" i="34" s="1"/>
  <c r="S280" i="34"/>
  <c r="V280" i="34" s="1"/>
  <c r="S281" i="34"/>
  <c r="V281" i="34" s="1"/>
  <c r="S282" i="34"/>
  <c r="V282" i="34" s="1"/>
  <c r="S283" i="34"/>
  <c r="V283" i="34" s="1"/>
  <c r="S284" i="34"/>
  <c r="V284" i="34" s="1"/>
  <c r="S285" i="34"/>
  <c r="V285" i="34" s="1"/>
  <c r="S286" i="34"/>
  <c r="V286" i="34" s="1"/>
  <c r="S287" i="34"/>
  <c r="V287" i="34" s="1"/>
  <c r="S288" i="34"/>
  <c r="V288" i="34" s="1"/>
  <c r="S289" i="34"/>
  <c r="V289" i="34" s="1"/>
  <c r="S290" i="34"/>
  <c r="V290" i="34" s="1"/>
  <c r="S291" i="34"/>
  <c r="V291" i="34" s="1"/>
  <c r="S292" i="34"/>
  <c r="V292" i="34" s="1"/>
  <c r="S293" i="34"/>
  <c r="V293" i="34" s="1"/>
  <c r="S294" i="34"/>
  <c r="S295" i="34"/>
  <c r="V295" i="34" s="1"/>
  <c r="S296" i="34"/>
  <c r="V296" i="34" s="1"/>
  <c r="S297" i="34"/>
  <c r="V297" i="34" s="1"/>
  <c r="S298" i="34"/>
  <c r="V298" i="34" s="1"/>
  <c r="S299" i="34"/>
  <c r="V299" i="34" s="1"/>
  <c r="S300" i="34"/>
  <c r="V300" i="34" s="1"/>
  <c r="S301" i="34"/>
  <c r="V301" i="34" s="1"/>
  <c r="S302" i="34"/>
  <c r="V302" i="34" s="1"/>
  <c r="S303" i="34"/>
  <c r="V303" i="34" s="1"/>
  <c r="S304" i="34"/>
  <c r="V304" i="34" s="1"/>
  <c r="S305" i="34"/>
  <c r="V305" i="34" s="1"/>
  <c r="S306" i="34"/>
  <c r="V306" i="34" s="1"/>
  <c r="S307" i="34"/>
  <c r="V307" i="34" s="1"/>
  <c r="S308" i="34"/>
  <c r="V308" i="34" s="1"/>
  <c r="S309" i="34"/>
  <c r="V309" i="34" s="1"/>
  <c r="S310" i="34"/>
  <c r="S311" i="34"/>
  <c r="V311" i="34" s="1"/>
  <c r="S312" i="34"/>
  <c r="V312" i="34" s="1"/>
  <c r="S313" i="34"/>
  <c r="V313" i="34" s="1"/>
  <c r="S314" i="34"/>
  <c r="V314" i="34" s="1"/>
  <c r="S315" i="34"/>
  <c r="V315" i="34" s="1"/>
  <c r="S316" i="34"/>
  <c r="V316" i="34" s="1"/>
  <c r="S317" i="34"/>
  <c r="V317" i="34" s="1"/>
  <c r="S318" i="34"/>
  <c r="V318" i="34" s="1"/>
  <c r="S319" i="34"/>
  <c r="V319" i="34" s="1"/>
  <c r="S320" i="34"/>
  <c r="S321" i="34"/>
  <c r="V321" i="34" s="1"/>
  <c r="S322" i="34"/>
  <c r="V322" i="34" s="1"/>
  <c r="S323" i="34"/>
  <c r="V323" i="34" s="1"/>
  <c r="S324" i="34"/>
  <c r="V324" i="34" s="1"/>
  <c r="S325" i="34"/>
  <c r="V325" i="34" s="1"/>
  <c r="S326" i="34"/>
  <c r="V326" i="34" s="1"/>
  <c r="S327" i="34"/>
  <c r="V327" i="34" s="1"/>
  <c r="S328" i="34"/>
  <c r="V328" i="34" s="1"/>
  <c r="S329" i="34"/>
  <c r="V329" i="34" s="1"/>
  <c r="S330" i="34"/>
  <c r="V330" i="34" s="1"/>
  <c r="S331" i="34"/>
  <c r="V331" i="34" s="1"/>
  <c r="S332" i="34"/>
  <c r="S334" i="34"/>
  <c r="V334" i="34" s="1"/>
  <c r="S335" i="34"/>
  <c r="V335" i="34" s="1"/>
  <c r="S336" i="34"/>
  <c r="V336" i="34" s="1"/>
  <c r="S337" i="34"/>
  <c r="V337" i="34" s="1"/>
  <c r="S338" i="34"/>
  <c r="V338" i="34" s="1"/>
  <c r="S339" i="34"/>
  <c r="V339" i="34" s="1"/>
  <c r="S340" i="34"/>
  <c r="V340" i="34" s="1"/>
  <c r="S341" i="34"/>
  <c r="V341" i="34" s="1"/>
  <c r="S342" i="34"/>
  <c r="S343" i="34"/>
  <c r="V343" i="34" s="1"/>
  <c r="S344" i="34"/>
  <c r="V344" i="34" s="1"/>
  <c r="S345" i="34"/>
  <c r="V345" i="34" s="1"/>
  <c r="S346" i="34"/>
  <c r="V346" i="34" s="1"/>
  <c r="S347" i="34"/>
  <c r="V347" i="34" s="1"/>
  <c r="S348" i="34"/>
  <c r="V348" i="34" s="1"/>
  <c r="S349" i="34"/>
  <c r="V349" i="34" s="1"/>
  <c r="S350" i="34"/>
  <c r="V350" i="34" s="1"/>
  <c r="S351" i="34"/>
  <c r="S352" i="34"/>
  <c r="V352" i="34" s="1"/>
  <c r="S353" i="34"/>
  <c r="V353" i="34" s="1"/>
  <c r="S354" i="34"/>
  <c r="V354" i="34" s="1"/>
  <c r="S355" i="34"/>
  <c r="V355" i="34" s="1"/>
  <c r="S356" i="34"/>
  <c r="V356" i="34" s="1"/>
  <c r="S357" i="34"/>
  <c r="V357" i="34" s="1"/>
  <c r="S358" i="34"/>
  <c r="V358" i="34" s="1"/>
  <c r="S359" i="34"/>
  <c r="S360" i="34"/>
  <c r="V360" i="34" s="1"/>
  <c r="S361" i="34"/>
  <c r="V361" i="34" s="1"/>
  <c r="S362" i="34"/>
  <c r="V362" i="34" s="1"/>
  <c r="S363" i="34"/>
  <c r="V363" i="34" s="1"/>
  <c r="S364" i="34"/>
  <c r="V364" i="34" s="1"/>
  <c r="S365" i="34"/>
  <c r="V365" i="34" s="1"/>
  <c r="S366" i="34"/>
  <c r="V366" i="34" s="1"/>
  <c r="S367" i="34"/>
  <c r="S368" i="34"/>
  <c r="V368" i="34" s="1"/>
  <c r="S369" i="34"/>
  <c r="V369" i="34" s="1"/>
  <c r="S370" i="34"/>
  <c r="V370" i="34" s="1"/>
  <c r="S371" i="34"/>
  <c r="V371" i="34" s="1"/>
  <c r="S372" i="34"/>
  <c r="V372" i="34" s="1"/>
  <c r="S373" i="34"/>
  <c r="V373" i="34" s="1"/>
  <c r="S374" i="34"/>
  <c r="V374" i="34" s="1"/>
  <c r="S375" i="34"/>
  <c r="S376" i="34"/>
  <c r="V376" i="34" s="1"/>
  <c r="S377" i="34"/>
  <c r="V377" i="34" s="1"/>
  <c r="S378" i="34"/>
  <c r="V378" i="34" s="1"/>
  <c r="S379" i="34"/>
  <c r="V379" i="34" s="1"/>
  <c r="S380" i="34"/>
  <c r="V380" i="34" s="1"/>
  <c r="S381" i="34"/>
  <c r="V381" i="34" s="1"/>
  <c r="S382" i="34"/>
  <c r="V382" i="34" s="1"/>
  <c r="S383" i="34"/>
  <c r="S384" i="34"/>
  <c r="V384" i="34" s="1"/>
  <c r="S385" i="34"/>
  <c r="V385" i="34" s="1"/>
  <c r="S386" i="34"/>
  <c r="V386" i="34" s="1"/>
  <c r="S387" i="34"/>
  <c r="V387" i="34" s="1"/>
  <c r="S388" i="34"/>
  <c r="V388" i="34" s="1"/>
  <c r="S389" i="34"/>
  <c r="V389" i="34" s="1"/>
  <c r="S390" i="34"/>
  <c r="V390" i="34" s="1"/>
  <c r="S391" i="34"/>
  <c r="S392" i="34"/>
  <c r="V392" i="34" s="1"/>
  <c r="S393" i="34"/>
  <c r="V393" i="34" s="1"/>
  <c r="S394" i="34"/>
  <c r="V394" i="34" s="1"/>
  <c r="S395" i="34"/>
  <c r="V395" i="34" s="1"/>
  <c r="S396" i="34"/>
  <c r="V396" i="34" s="1"/>
  <c r="S397" i="34"/>
  <c r="V397" i="34" s="1"/>
  <c r="S398" i="34"/>
  <c r="V398" i="34" s="1"/>
  <c r="S399" i="34"/>
  <c r="S400" i="34"/>
  <c r="V400" i="34" s="1"/>
  <c r="S401" i="34"/>
  <c r="V401" i="34" s="1"/>
  <c r="S402" i="34"/>
  <c r="V402" i="34" s="1"/>
  <c r="S403" i="34"/>
  <c r="V403" i="34" s="1"/>
  <c r="S404" i="34"/>
  <c r="V404" i="34" s="1"/>
  <c r="S405" i="34"/>
  <c r="V405" i="34" s="1"/>
  <c r="S406" i="34"/>
  <c r="V406" i="34" s="1"/>
  <c r="S407" i="34"/>
  <c r="S408" i="34"/>
  <c r="V408" i="34" s="1"/>
  <c r="S409" i="34"/>
  <c r="V409" i="34" s="1"/>
  <c r="S410" i="34"/>
  <c r="V410" i="34" s="1"/>
  <c r="S411" i="34"/>
  <c r="V411" i="34" s="1"/>
  <c r="S412" i="34"/>
  <c r="V412" i="34" s="1"/>
  <c r="S413" i="34"/>
  <c r="V413" i="34" s="1"/>
  <c r="S414" i="34"/>
  <c r="V414" i="34" s="1"/>
  <c r="S415" i="34"/>
  <c r="S416" i="34"/>
  <c r="V416" i="34" s="1"/>
  <c r="S417" i="34"/>
  <c r="V417" i="34" s="1"/>
  <c r="S418" i="34"/>
  <c r="V418" i="34" s="1"/>
  <c r="S419" i="34"/>
  <c r="V419" i="34" s="1"/>
  <c r="S420" i="34"/>
  <c r="V420" i="34" s="1"/>
  <c r="S421" i="34"/>
  <c r="V421" i="34" s="1"/>
  <c r="S422" i="34"/>
  <c r="V422" i="34" s="1"/>
  <c r="S423" i="34"/>
  <c r="S424" i="34"/>
  <c r="V424" i="34" s="1"/>
  <c r="S425" i="34"/>
  <c r="V425" i="34" s="1"/>
  <c r="S426" i="34"/>
  <c r="V426" i="34" s="1"/>
  <c r="S427" i="34"/>
  <c r="V427" i="34" s="1"/>
  <c r="S428" i="34"/>
  <c r="V428" i="34" s="1"/>
  <c r="S429" i="34"/>
  <c r="V429" i="34" s="1"/>
  <c r="S430" i="34"/>
  <c r="V430" i="34" s="1"/>
  <c r="S431" i="34"/>
  <c r="S432" i="34"/>
  <c r="V432" i="34" s="1"/>
  <c r="S433" i="34"/>
  <c r="V433" i="34" s="1"/>
  <c r="S434" i="34"/>
  <c r="V434" i="34" s="1"/>
  <c r="S435" i="34"/>
  <c r="V435" i="34" s="1"/>
  <c r="S436" i="34"/>
  <c r="V436" i="34" s="1"/>
  <c r="S437" i="34"/>
  <c r="V437" i="34" s="1"/>
  <c r="S438" i="34"/>
  <c r="V438" i="34" s="1"/>
  <c r="S439" i="34"/>
  <c r="S440" i="34"/>
  <c r="V440" i="34" s="1"/>
  <c r="S441" i="34"/>
  <c r="V441" i="34" s="1"/>
  <c r="S442" i="34"/>
  <c r="V442" i="34" s="1"/>
  <c r="S443" i="34"/>
  <c r="V443" i="34" s="1"/>
  <c r="S444" i="34"/>
  <c r="V444" i="34" s="1"/>
  <c r="S445" i="34"/>
  <c r="V445" i="34" s="1"/>
  <c r="S446" i="34"/>
  <c r="V446" i="34" s="1"/>
  <c r="S447" i="34"/>
  <c r="S448" i="34"/>
  <c r="V448" i="34" s="1"/>
  <c r="S449" i="34"/>
  <c r="V449" i="34" s="1"/>
  <c r="S450" i="34"/>
  <c r="V450" i="34" s="1"/>
  <c r="S451" i="34"/>
  <c r="V451" i="34" s="1"/>
  <c r="S452" i="34"/>
  <c r="V452" i="34" s="1"/>
  <c r="S453" i="34"/>
  <c r="V453" i="34" s="1"/>
  <c r="S454" i="34"/>
  <c r="V454" i="34" s="1"/>
  <c r="S455" i="34"/>
  <c r="S456" i="34"/>
  <c r="V456" i="34" s="1"/>
  <c r="S457" i="34"/>
  <c r="V457" i="34" s="1"/>
  <c r="S458" i="34"/>
  <c r="V458" i="34" s="1"/>
  <c r="S459" i="34"/>
  <c r="V459" i="34" s="1"/>
  <c r="S460" i="34"/>
  <c r="V460" i="34" s="1"/>
  <c r="S461" i="34"/>
  <c r="V461" i="34" s="1"/>
  <c r="S462" i="34"/>
  <c r="V462" i="34" s="1"/>
  <c r="S463" i="34"/>
  <c r="S464" i="34"/>
  <c r="V464" i="34" s="1"/>
  <c r="S465" i="34"/>
  <c r="V465" i="34" s="1"/>
  <c r="S466" i="34"/>
  <c r="V466" i="34" s="1"/>
  <c r="S467" i="34"/>
  <c r="V467" i="34" s="1"/>
  <c r="S468" i="34"/>
  <c r="V468" i="34" s="1"/>
  <c r="S469" i="34"/>
  <c r="V469" i="34" s="1"/>
  <c r="S470" i="34"/>
  <c r="V470" i="34" s="1"/>
  <c r="S471" i="34"/>
  <c r="S472" i="34"/>
  <c r="V472" i="34" s="1"/>
  <c r="S473" i="34"/>
  <c r="V473" i="34" s="1"/>
  <c r="S474" i="34"/>
  <c r="V474" i="34" s="1"/>
  <c r="S475" i="34"/>
  <c r="V475" i="34" s="1"/>
  <c r="S476" i="34"/>
  <c r="V476" i="34" s="1"/>
  <c r="S477" i="34"/>
  <c r="V477" i="34" s="1"/>
  <c r="S478" i="34"/>
  <c r="V478" i="34" s="1"/>
  <c r="S479" i="34"/>
  <c r="S480" i="34"/>
  <c r="V480" i="34" s="1"/>
  <c r="S481" i="34"/>
  <c r="V481" i="34" s="1"/>
  <c r="S482" i="34"/>
  <c r="V482" i="34" s="1"/>
  <c r="S483" i="34"/>
  <c r="V483" i="34" s="1"/>
  <c r="S484" i="34"/>
  <c r="V484" i="34" s="1"/>
  <c r="S485" i="34"/>
  <c r="V485" i="34" s="1"/>
  <c r="S486" i="34"/>
  <c r="V486" i="34" s="1"/>
  <c r="S487" i="34"/>
  <c r="S488" i="34"/>
  <c r="V488" i="34" s="1"/>
  <c r="S489" i="34"/>
  <c r="V489" i="34" s="1"/>
  <c r="S490" i="34"/>
  <c r="V490" i="34" s="1"/>
  <c r="S491" i="34"/>
  <c r="V491" i="34" s="1"/>
  <c r="S492" i="34"/>
  <c r="V492" i="34" s="1"/>
  <c r="S493" i="34"/>
  <c r="V493" i="34" s="1"/>
  <c r="S494" i="34"/>
  <c r="V494" i="34" s="1"/>
  <c r="S495" i="34"/>
  <c r="S496" i="34"/>
  <c r="V496" i="34" s="1"/>
  <c r="S497" i="34"/>
  <c r="V497" i="34" s="1"/>
  <c r="S498" i="34"/>
  <c r="V498" i="34" s="1"/>
  <c r="S499" i="34"/>
  <c r="V499" i="34" s="1"/>
  <c r="S500" i="34"/>
  <c r="V500" i="34" s="1"/>
  <c r="S501" i="34"/>
  <c r="V501" i="34" s="1"/>
  <c r="S502" i="34"/>
  <c r="V502" i="34" s="1"/>
  <c r="S503" i="34"/>
  <c r="S504" i="34"/>
  <c r="V504" i="34" s="1"/>
  <c r="S505" i="34"/>
  <c r="V505" i="34" s="1"/>
  <c r="S506" i="34"/>
  <c r="V506" i="34" s="1"/>
  <c r="S507" i="34"/>
  <c r="V507" i="34" s="1"/>
  <c r="S508" i="34"/>
  <c r="V508" i="34" s="1"/>
  <c r="S509" i="34"/>
  <c r="V509" i="34" s="1"/>
  <c r="S510" i="34"/>
  <c r="V510" i="34" s="1"/>
  <c r="S511" i="34"/>
  <c r="S512" i="34"/>
  <c r="V512" i="34" s="1"/>
  <c r="S513" i="34"/>
  <c r="V513" i="34" s="1"/>
  <c r="S514" i="34"/>
  <c r="V514" i="34" s="1"/>
  <c r="S515" i="34"/>
  <c r="V515" i="34" s="1"/>
  <c r="S516" i="34"/>
  <c r="V516" i="34" s="1"/>
  <c r="S517" i="34"/>
  <c r="V517" i="34" s="1"/>
  <c r="S518" i="34"/>
  <c r="V518" i="34" s="1"/>
  <c r="S519" i="34"/>
  <c r="S520" i="34"/>
  <c r="V520" i="34" s="1"/>
  <c r="S521" i="34"/>
  <c r="V521" i="34" s="1"/>
  <c r="S522" i="34"/>
  <c r="V522" i="34" s="1"/>
  <c r="S523" i="34"/>
  <c r="V523" i="34" s="1"/>
  <c r="S524" i="34"/>
  <c r="V524" i="34" s="1"/>
  <c r="S525" i="34"/>
  <c r="V525" i="34" s="1"/>
  <c r="S526" i="34"/>
  <c r="V526" i="34" s="1"/>
  <c r="S527" i="34"/>
  <c r="S528" i="34"/>
  <c r="V528" i="34" s="1"/>
  <c r="S529" i="34"/>
  <c r="V529" i="34" s="1"/>
  <c r="S530" i="34"/>
  <c r="V530" i="34" s="1"/>
  <c r="S531" i="34"/>
  <c r="V531" i="34" s="1"/>
  <c r="S532" i="34"/>
  <c r="S533" i="34"/>
  <c r="V533" i="34" s="1"/>
  <c r="S534" i="34"/>
  <c r="V534" i="34" s="1"/>
  <c r="S535" i="34"/>
  <c r="V535" i="34" s="1"/>
  <c r="S536" i="34"/>
  <c r="V536" i="34" s="1"/>
  <c r="S537" i="34"/>
  <c r="V537" i="34" s="1"/>
  <c r="S538" i="34"/>
  <c r="V538" i="34" s="1"/>
  <c r="S539" i="34"/>
  <c r="V539" i="34" s="1"/>
  <c r="S540" i="34"/>
  <c r="V540" i="34" s="1"/>
  <c r="S541" i="34"/>
  <c r="V541" i="34" s="1"/>
  <c r="S542" i="34"/>
  <c r="S543" i="34"/>
  <c r="V543" i="34" s="1"/>
  <c r="S544" i="34"/>
  <c r="V544" i="34" s="1"/>
  <c r="S545" i="34"/>
  <c r="V545" i="34" s="1"/>
  <c r="S546" i="34"/>
  <c r="S547" i="34"/>
  <c r="V547" i="34" s="1"/>
  <c r="S548" i="34"/>
  <c r="V548" i="34" s="1"/>
  <c r="S549" i="34"/>
  <c r="V549" i="34" s="1"/>
  <c r="S550" i="34"/>
  <c r="V550" i="34" s="1"/>
  <c r="S551" i="34"/>
  <c r="V551" i="34" s="1"/>
  <c r="S552" i="34"/>
  <c r="V552" i="34" s="1"/>
  <c r="S553" i="34"/>
  <c r="V553" i="34" s="1"/>
  <c r="S554" i="34"/>
  <c r="V554" i="34" s="1"/>
  <c r="S555" i="34"/>
  <c r="V555" i="34" s="1"/>
  <c r="S556" i="34"/>
  <c r="V556" i="34" s="1"/>
  <c r="S557" i="34"/>
  <c r="V557" i="34" s="1"/>
  <c r="S558" i="34"/>
  <c r="S559" i="34"/>
  <c r="V559" i="34" s="1"/>
  <c r="S560" i="34"/>
  <c r="V560" i="34" s="1"/>
  <c r="S561" i="34"/>
  <c r="V561" i="34" s="1"/>
  <c r="S562" i="34"/>
  <c r="S563" i="34"/>
  <c r="V563" i="34" s="1"/>
  <c r="S564" i="34"/>
  <c r="V564" i="34" s="1"/>
  <c r="S565" i="34"/>
  <c r="V565" i="34" s="1"/>
  <c r="S566" i="34"/>
  <c r="V566" i="34" s="1"/>
  <c r="S567" i="34"/>
  <c r="V567" i="34" s="1"/>
  <c r="S568" i="34"/>
  <c r="V568" i="34" s="1"/>
  <c r="S569" i="34"/>
  <c r="V569" i="34" s="1"/>
  <c r="S570" i="34"/>
  <c r="V570" i="34" s="1"/>
  <c r="S571" i="34"/>
  <c r="V571" i="34" s="1"/>
  <c r="S572" i="34"/>
  <c r="V572" i="34" s="1"/>
  <c r="S573" i="34"/>
  <c r="V573" i="34" s="1"/>
  <c r="S574" i="34"/>
  <c r="S575" i="34"/>
  <c r="V575" i="34" s="1"/>
  <c r="S576" i="34"/>
  <c r="V576" i="34" s="1"/>
  <c r="S577" i="34"/>
  <c r="V577" i="34" s="1"/>
  <c r="S578" i="34"/>
  <c r="S579" i="34"/>
  <c r="V579" i="34" s="1"/>
  <c r="S580" i="34"/>
  <c r="V580" i="34" s="1"/>
  <c r="S581" i="34"/>
  <c r="V581" i="34" s="1"/>
  <c r="S582" i="34"/>
  <c r="V582" i="34" s="1"/>
  <c r="S583" i="34"/>
  <c r="V583" i="34" s="1"/>
  <c r="S584" i="34"/>
  <c r="V584" i="34" s="1"/>
  <c r="S585" i="34"/>
  <c r="V585" i="34" s="1"/>
  <c r="S586" i="34"/>
  <c r="V586" i="34" s="1"/>
  <c r="S587" i="34"/>
  <c r="V587" i="34" s="1"/>
  <c r="S588" i="34"/>
  <c r="V588" i="34" s="1"/>
  <c r="S589" i="34"/>
  <c r="V589" i="34" s="1"/>
  <c r="S590" i="34"/>
  <c r="S591" i="34"/>
  <c r="V591" i="34" s="1"/>
  <c r="S592" i="34"/>
  <c r="V592" i="34" s="1"/>
  <c r="S593" i="34"/>
  <c r="V593" i="34" s="1"/>
  <c r="S594" i="34"/>
  <c r="S595" i="34"/>
  <c r="V595" i="34" s="1"/>
  <c r="S596" i="34"/>
  <c r="V596" i="34" s="1"/>
  <c r="S597" i="34"/>
  <c r="V597" i="34" s="1"/>
  <c r="S598" i="34"/>
  <c r="V598" i="34" s="1"/>
  <c r="S599" i="34"/>
  <c r="V599" i="34" s="1"/>
  <c r="S600" i="34"/>
  <c r="V600" i="34" s="1"/>
  <c r="S601" i="34"/>
  <c r="V601" i="34" s="1"/>
  <c r="S602" i="34"/>
  <c r="V602" i="34" s="1"/>
  <c r="S603" i="34"/>
  <c r="V603" i="34" s="1"/>
  <c r="S604" i="34"/>
  <c r="V604" i="34" s="1"/>
  <c r="S605" i="34"/>
  <c r="V605" i="34" s="1"/>
  <c r="W5" i="34"/>
  <c r="T5" i="34"/>
  <c r="S5" i="34"/>
  <c r="V5" i="34" s="1"/>
  <c r="W6" i="33"/>
  <c r="W7" i="33"/>
  <c r="W8" i="33"/>
  <c r="W9" i="33"/>
  <c r="W10" i="33"/>
  <c r="W11" i="33"/>
  <c r="W12" i="33"/>
  <c r="W13" i="33"/>
  <c r="W14" i="33"/>
  <c r="W15" i="33"/>
  <c r="W16" i="33"/>
  <c r="W17" i="33"/>
  <c r="W18" i="33"/>
  <c r="W19" i="33"/>
  <c r="W20" i="33"/>
  <c r="W21" i="33"/>
  <c r="W22" i="33"/>
  <c r="W23" i="33"/>
  <c r="W24" i="33"/>
  <c r="W25" i="33"/>
  <c r="W26" i="33"/>
  <c r="W27" i="33"/>
  <c r="W28" i="33"/>
  <c r="W29" i="33"/>
  <c r="W30" i="33"/>
  <c r="W31" i="33"/>
  <c r="W32" i="33"/>
  <c r="W33" i="33"/>
  <c r="W34" i="33"/>
  <c r="W35" i="33"/>
  <c r="W36" i="33"/>
  <c r="W37" i="33"/>
  <c r="W38" i="33"/>
  <c r="W39" i="33"/>
  <c r="W40" i="33"/>
  <c r="W41" i="33"/>
  <c r="W42" i="33"/>
  <c r="W43" i="33"/>
  <c r="W44" i="33"/>
  <c r="W45" i="33"/>
  <c r="W46" i="33"/>
  <c r="W47" i="33"/>
  <c r="W48" i="33"/>
  <c r="W49" i="33"/>
  <c r="W50" i="33"/>
  <c r="W51" i="33"/>
  <c r="W52" i="33"/>
  <c r="W53" i="33"/>
  <c r="W54" i="33"/>
  <c r="W55" i="33"/>
  <c r="W56" i="33"/>
  <c r="W57" i="33"/>
  <c r="W58" i="33"/>
  <c r="W59" i="33"/>
  <c r="W60" i="33"/>
  <c r="W61" i="33"/>
  <c r="W62" i="33"/>
  <c r="W63" i="33"/>
  <c r="W64" i="33"/>
  <c r="W65" i="33"/>
  <c r="W66" i="33"/>
  <c r="W67" i="33"/>
  <c r="W68" i="33"/>
  <c r="W69" i="33"/>
  <c r="W70" i="33"/>
  <c r="W71" i="33"/>
  <c r="W72" i="33"/>
  <c r="W73" i="33"/>
  <c r="W74" i="33"/>
  <c r="W75" i="33"/>
  <c r="W76" i="33"/>
  <c r="W77" i="33"/>
  <c r="W78" i="33"/>
  <c r="W79" i="33"/>
  <c r="W80" i="33"/>
  <c r="W81" i="33"/>
  <c r="W82" i="33"/>
  <c r="W83" i="33"/>
  <c r="W84" i="33"/>
  <c r="W85" i="33"/>
  <c r="W86" i="33"/>
  <c r="W87" i="33"/>
  <c r="W88" i="33"/>
  <c r="W89" i="33"/>
  <c r="W90" i="33"/>
  <c r="W91" i="33"/>
  <c r="W92" i="33"/>
  <c r="W93" i="33"/>
  <c r="W94" i="33"/>
  <c r="W95" i="33"/>
  <c r="W96" i="33"/>
  <c r="W97" i="33"/>
  <c r="W98" i="33"/>
  <c r="W99" i="33"/>
  <c r="W100" i="33"/>
  <c r="W101" i="33"/>
  <c r="W102" i="33"/>
  <c r="W103" i="33"/>
  <c r="W104" i="33"/>
  <c r="W105" i="33"/>
  <c r="W106" i="33"/>
  <c r="W107" i="33"/>
  <c r="W108" i="33"/>
  <c r="W109" i="33"/>
  <c r="W110" i="33"/>
  <c r="W111" i="33"/>
  <c r="W112" i="33"/>
  <c r="W113" i="33"/>
  <c r="W114" i="33"/>
  <c r="W115" i="33"/>
  <c r="W116" i="33"/>
  <c r="W117" i="33"/>
  <c r="W118" i="33"/>
  <c r="W119" i="33"/>
  <c r="W120" i="33"/>
  <c r="W121" i="33"/>
  <c r="W122" i="33"/>
  <c r="W123" i="33"/>
  <c r="W124" i="33"/>
  <c r="W125" i="33"/>
  <c r="W126" i="33"/>
  <c r="W127" i="33"/>
  <c r="W128" i="33"/>
  <c r="W129" i="33"/>
  <c r="W130" i="33"/>
  <c r="W131" i="33"/>
  <c r="W132" i="33"/>
  <c r="W133" i="33"/>
  <c r="W134" i="33"/>
  <c r="W135" i="33"/>
  <c r="W136" i="33"/>
  <c r="W137" i="33"/>
  <c r="W138" i="33"/>
  <c r="W139" i="33"/>
  <c r="W140" i="33"/>
  <c r="W141" i="33"/>
  <c r="W142" i="33"/>
  <c r="W143" i="33"/>
  <c r="W144" i="33"/>
  <c r="W145" i="33"/>
  <c r="W146" i="33"/>
  <c r="W147" i="33"/>
  <c r="W148" i="33"/>
  <c r="W149" i="33"/>
  <c r="W150" i="33"/>
  <c r="W151" i="33"/>
  <c r="W152" i="33"/>
  <c r="W153" i="33"/>
  <c r="W154" i="33"/>
  <c r="W155" i="33"/>
  <c r="W156" i="33"/>
  <c r="W157" i="33"/>
  <c r="W158" i="33"/>
  <c r="W159" i="33"/>
  <c r="W160" i="33"/>
  <c r="W161" i="33"/>
  <c r="W162" i="33"/>
  <c r="W163" i="33"/>
  <c r="W164" i="33"/>
  <c r="W165" i="33"/>
  <c r="W166" i="33"/>
  <c r="W167" i="33"/>
  <c r="W168" i="33"/>
  <c r="W169" i="33"/>
  <c r="W170" i="33"/>
  <c r="W171" i="33"/>
  <c r="W172" i="33"/>
  <c r="W173" i="33"/>
  <c r="W174" i="33"/>
  <c r="W175" i="33"/>
  <c r="W176" i="33"/>
  <c r="W177" i="33"/>
  <c r="W178" i="33"/>
  <c r="W179" i="33"/>
  <c r="W180" i="33"/>
  <c r="W181" i="33"/>
  <c r="W182" i="33"/>
  <c r="W183" i="33"/>
  <c r="W184" i="33"/>
  <c r="W185" i="33"/>
  <c r="W186" i="33"/>
  <c r="W187" i="33"/>
  <c r="W188" i="33"/>
  <c r="W189" i="33"/>
  <c r="W190" i="33"/>
  <c r="W191" i="33"/>
  <c r="W192" i="33"/>
  <c r="W193" i="33"/>
  <c r="W194" i="33"/>
  <c r="W195" i="33"/>
  <c r="W196" i="33"/>
  <c r="W197" i="33"/>
  <c r="W198" i="33"/>
  <c r="W199" i="33"/>
  <c r="W200" i="33"/>
  <c r="W201" i="33"/>
  <c r="W202" i="33"/>
  <c r="W203" i="33"/>
  <c r="W204" i="33"/>
  <c r="W205" i="33"/>
  <c r="W206" i="33"/>
  <c r="W207" i="33"/>
  <c r="W208" i="33"/>
  <c r="W209" i="33"/>
  <c r="W210" i="33"/>
  <c r="W211" i="33"/>
  <c r="W212" i="33"/>
  <c r="W213" i="33"/>
  <c r="W214" i="33"/>
  <c r="W215" i="33"/>
  <c r="W216" i="33"/>
  <c r="W217" i="33"/>
  <c r="W218" i="33"/>
  <c r="W219" i="33"/>
  <c r="W220" i="33"/>
  <c r="W221" i="33"/>
  <c r="W222" i="33"/>
  <c r="W223" i="33"/>
  <c r="W224" i="33"/>
  <c r="W225" i="33"/>
  <c r="W226" i="33"/>
  <c r="W227" i="33"/>
  <c r="W228" i="33"/>
  <c r="W229" i="33"/>
  <c r="W230" i="33"/>
  <c r="W231" i="33"/>
  <c r="W232" i="33"/>
  <c r="W233" i="33"/>
  <c r="W234" i="33"/>
  <c r="W235" i="33"/>
  <c r="W236" i="33"/>
  <c r="W237" i="33"/>
  <c r="W238" i="33"/>
  <c r="W239" i="33"/>
  <c r="W240" i="33"/>
  <c r="W241" i="33"/>
  <c r="W242" i="33"/>
  <c r="W243" i="33"/>
  <c r="W244" i="33"/>
  <c r="W245" i="33"/>
  <c r="W246" i="33"/>
  <c r="W247" i="33"/>
  <c r="W248" i="33"/>
  <c r="W249" i="33"/>
  <c r="W250" i="33"/>
  <c r="W251" i="33"/>
  <c r="W252" i="33"/>
  <c r="W253" i="33"/>
  <c r="W254" i="33"/>
  <c r="W255" i="33"/>
  <c r="W256" i="33"/>
  <c r="W257" i="33"/>
  <c r="W258" i="33"/>
  <c r="W259" i="33"/>
  <c r="W260" i="33"/>
  <c r="W261" i="33"/>
  <c r="W262" i="33"/>
  <c r="W263" i="33"/>
  <c r="W264" i="33"/>
  <c r="W265" i="33"/>
  <c r="W266" i="33"/>
  <c r="W267" i="33"/>
  <c r="W268" i="33"/>
  <c r="W269" i="33"/>
  <c r="W270" i="33"/>
  <c r="W271" i="33"/>
  <c r="W272" i="33"/>
  <c r="W273" i="33"/>
  <c r="W274" i="33"/>
  <c r="W275" i="33"/>
  <c r="W276" i="33"/>
  <c r="W277" i="33"/>
  <c r="W278" i="33"/>
  <c r="W279" i="33"/>
  <c r="W280" i="33"/>
  <c r="W281" i="33"/>
  <c r="W282" i="33"/>
  <c r="W283" i="33"/>
  <c r="W284" i="33"/>
  <c r="W285" i="33"/>
  <c r="W286" i="33"/>
  <c r="W287" i="33"/>
  <c r="W288" i="33"/>
  <c r="W289" i="33"/>
  <c r="W290" i="33"/>
  <c r="W291" i="33"/>
  <c r="W292" i="33"/>
  <c r="W293" i="33"/>
  <c r="W294" i="33"/>
  <c r="W295" i="33"/>
  <c r="W296" i="33"/>
  <c r="W297" i="33"/>
  <c r="W298" i="33"/>
  <c r="W299" i="33"/>
  <c r="W300" i="33"/>
  <c r="W301" i="33"/>
  <c r="W302" i="33"/>
  <c r="W303" i="33"/>
  <c r="W304" i="33"/>
  <c r="W305" i="33"/>
  <c r="W306" i="33"/>
  <c r="W307" i="33"/>
  <c r="W308" i="33"/>
  <c r="W309" i="33"/>
  <c r="W310" i="33"/>
  <c r="W311" i="33"/>
  <c r="W312" i="33"/>
  <c r="W313" i="33"/>
  <c r="W314" i="33"/>
  <c r="W315" i="33"/>
  <c r="W316" i="33"/>
  <c r="W317" i="33"/>
  <c r="W318" i="33"/>
  <c r="W319" i="33"/>
  <c r="W320" i="33"/>
  <c r="W321" i="33"/>
  <c r="W322" i="33"/>
  <c r="W323" i="33"/>
  <c r="W324" i="33"/>
  <c r="W325" i="33"/>
  <c r="W326" i="33"/>
  <c r="W327" i="33"/>
  <c r="W328" i="33"/>
  <c r="W329" i="33"/>
  <c r="W330" i="33"/>
  <c r="W331" i="33"/>
  <c r="W332" i="33"/>
  <c r="W333" i="33"/>
  <c r="W334" i="33"/>
  <c r="W335" i="33"/>
  <c r="W336" i="33"/>
  <c r="W337" i="33"/>
  <c r="W338" i="33"/>
  <c r="W339" i="33"/>
  <c r="W340" i="33"/>
  <c r="W341" i="33"/>
  <c r="W342" i="33"/>
  <c r="W343" i="33"/>
  <c r="W344" i="33"/>
  <c r="W345" i="33"/>
  <c r="W346" i="33"/>
  <c r="W347" i="33"/>
  <c r="W348" i="33"/>
  <c r="W349" i="33"/>
  <c r="W350" i="33"/>
  <c r="W351" i="33"/>
  <c r="W352" i="33"/>
  <c r="W353" i="33"/>
  <c r="W354" i="33"/>
  <c r="W355" i="33"/>
  <c r="W356" i="33"/>
  <c r="W357" i="33"/>
  <c r="W358" i="33"/>
  <c r="W359" i="33"/>
  <c r="W360" i="33"/>
  <c r="W361" i="33"/>
  <c r="W362" i="33"/>
  <c r="W363" i="33"/>
  <c r="W364" i="33"/>
  <c r="W365" i="33"/>
  <c r="W366" i="33"/>
  <c r="W367" i="33"/>
  <c r="W368" i="33"/>
  <c r="W369" i="33"/>
  <c r="W370" i="33"/>
  <c r="W371" i="33"/>
  <c r="W372" i="33"/>
  <c r="W373" i="33"/>
  <c r="W374" i="33"/>
  <c r="W375" i="33"/>
  <c r="W376" i="33"/>
  <c r="W377" i="33"/>
  <c r="W378" i="33"/>
  <c r="W379" i="33"/>
  <c r="W380" i="33"/>
  <c r="W381" i="33"/>
  <c r="W382" i="33"/>
  <c r="W383" i="33"/>
  <c r="W384" i="33"/>
  <c r="W385" i="33"/>
  <c r="W386" i="33"/>
  <c r="W387" i="33"/>
  <c r="W388" i="33"/>
  <c r="W389" i="33"/>
  <c r="W390" i="33"/>
  <c r="W391" i="33"/>
  <c r="W392" i="33"/>
  <c r="W393" i="33"/>
  <c r="W394" i="33"/>
  <c r="W395" i="33"/>
  <c r="W396" i="33"/>
  <c r="W397" i="33"/>
  <c r="W398" i="33"/>
  <c r="W399" i="33"/>
  <c r="W400" i="33"/>
  <c r="W401" i="33"/>
  <c r="W402" i="33"/>
  <c r="W403" i="33"/>
  <c r="W404" i="33"/>
  <c r="W405" i="33"/>
  <c r="W406" i="33"/>
  <c r="W407" i="33"/>
  <c r="W408" i="33"/>
  <c r="W409" i="33"/>
  <c r="W410" i="33"/>
  <c r="W411" i="33"/>
  <c r="W412" i="33"/>
  <c r="W413" i="33"/>
  <c r="W414" i="33"/>
  <c r="W415" i="33"/>
  <c r="W416" i="33"/>
  <c r="W417" i="33"/>
  <c r="W418" i="33"/>
  <c r="W419" i="33"/>
  <c r="W420" i="33"/>
  <c r="W421" i="33"/>
  <c r="W422" i="33"/>
  <c r="W423" i="33"/>
  <c r="W424" i="33"/>
  <c r="W425" i="33"/>
  <c r="W426" i="33"/>
  <c r="W427" i="33"/>
  <c r="W428" i="33"/>
  <c r="W429" i="33"/>
  <c r="W430" i="33"/>
  <c r="W431" i="33"/>
  <c r="W432" i="33"/>
  <c r="W433" i="33"/>
  <c r="W434" i="33"/>
  <c r="W435" i="33"/>
  <c r="W436" i="33"/>
  <c r="W437" i="33"/>
  <c r="W438" i="33"/>
  <c r="W439" i="33"/>
  <c r="W440" i="33"/>
  <c r="W441" i="33"/>
  <c r="W442" i="33"/>
  <c r="W443" i="33"/>
  <c r="W444" i="33"/>
  <c r="W445" i="33"/>
  <c r="W446" i="33"/>
  <c r="W447" i="33"/>
  <c r="W448" i="33"/>
  <c r="W449" i="33"/>
  <c r="W450" i="33"/>
  <c r="W451" i="33"/>
  <c r="W452" i="33"/>
  <c r="W453" i="33"/>
  <c r="W454" i="33"/>
  <c r="W455" i="33"/>
  <c r="W456" i="33"/>
  <c r="W457" i="33"/>
  <c r="W458" i="33"/>
  <c r="W459" i="33"/>
  <c r="W460" i="33"/>
  <c r="W461" i="33"/>
  <c r="W462" i="33"/>
  <c r="W463" i="33"/>
  <c r="W464" i="33"/>
  <c r="W465" i="33"/>
  <c r="W466" i="33"/>
  <c r="W467" i="33"/>
  <c r="W468" i="33"/>
  <c r="W469" i="33"/>
  <c r="W470" i="33"/>
  <c r="W471" i="33"/>
  <c r="W472" i="33"/>
  <c r="W473" i="33"/>
  <c r="W474" i="33"/>
  <c r="W475" i="33"/>
  <c r="W476" i="33"/>
  <c r="W477" i="33"/>
  <c r="W478" i="33"/>
  <c r="W479" i="33"/>
  <c r="W480" i="33"/>
  <c r="W481" i="33"/>
  <c r="W482" i="33"/>
  <c r="W483" i="33"/>
  <c r="W484" i="33"/>
  <c r="W485" i="33"/>
  <c r="W486" i="33"/>
  <c r="W487" i="33"/>
  <c r="W488" i="33"/>
  <c r="W489" i="33"/>
  <c r="W490" i="33"/>
  <c r="W491" i="33"/>
  <c r="W492" i="33"/>
  <c r="W493" i="33"/>
  <c r="W494" i="33"/>
  <c r="W495" i="33"/>
  <c r="W496" i="33"/>
  <c r="W497" i="33"/>
  <c r="W498" i="33"/>
  <c r="W499" i="33"/>
  <c r="W500" i="33"/>
  <c r="W501" i="33"/>
  <c r="W502" i="33"/>
  <c r="W503" i="33"/>
  <c r="W504" i="33"/>
  <c r="W505" i="33"/>
  <c r="W506" i="33"/>
  <c r="W507" i="33"/>
  <c r="W508" i="33"/>
  <c r="W509" i="33"/>
  <c r="W510" i="33"/>
  <c r="W511" i="33"/>
  <c r="W512" i="33"/>
  <c r="W513" i="33"/>
  <c r="W514" i="33"/>
  <c r="W515" i="33"/>
  <c r="W516" i="33"/>
  <c r="W517" i="33"/>
  <c r="W518" i="33"/>
  <c r="W519" i="33"/>
  <c r="W520" i="33"/>
  <c r="W521" i="33"/>
  <c r="W522" i="33"/>
  <c r="W523" i="33"/>
  <c r="W524" i="33"/>
  <c r="W525" i="33"/>
  <c r="W526" i="33"/>
  <c r="W527" i="33"/>
  <c r="W528" i="33"/>
  <c r="W529" i="33"/>
  <c r="W530" i="33"/>
  <c r="W531" i="33"/>
  <c r="W532" i="33"/>
  <c r="W533" i="33"/>
  <c r="W534" i="33"/>
  <c r="W535" i="33"/>
  <c r="W536" i="33"/>
  <c r="W537" i="33"/>
  <c r="W538" i="33"/>
  <c r="W539" i="33"/>
  <c r="W540" i="33"/>
  <c r="W541" i="33"/>
  <c r="W542" i="33"/>
  <c r="W543" i="33"/>
  <c r="W544" i="33"/>
  <c r="W545" i="33"/>
  <c r="W546" i="33"/>
  <c r="W547" i="33"/>
  <c r="W548" i="33"/>
  <c r="W549" i="33"/>
  <c r="W550" i="33"/>
  <c r="W551" i="33"/>
  <c r="W552" i="33"/>
  <c r="W553" i="33"/>
  <c r="W554" i="33"/>
  <c r="W555" i="33"/>
  <c r="W556" i="33"/>
  <c r="W557" i="33"/>
  <c r="W558" i="33"/>
  <c r="W559" i="33"/>
  <c r="W560" i="33"/>
  <c r="W561" i="33"/>
  <c r="W562" i="33"/>
  <c r="W563" i="33"/>
  <c r="W564" i="33"/>
  <c r="W565" i="33"/>
  <c r="W566" i="33"/>
  <c r="W567" i="33"/>
  <c r="W568" i="33"/>
  <c r="W569" i="33"/>
  <c r="W570" i="33"/>
  <c r="W571" i="33"/>
  <c r="W572" i="33"/>
  <c r="W573" i="33"/>
  <c r="W574" i="33"/>
  <c r="W575" i="33"/>
  <c r="W576" i="33"/>
  <c r="W577" i="33"/>
  <c r="W578" i="33"/>
  <c r="W579" i="33"/>
  <c r="W580" i="33"/>
  <c r="W581" i="33"/>
  <c r="W582" i="33"/>
  <c r="W583" i="33"/>
  <c r="W584" i="33"/>
  <c r="W585" i="33"/>
  <c r="W586" i="33"/>
  <c r="W587" i="33"/>
  <c r="W588" i="33"/>
  <c r="W589" i="33"/>
  <c r="W590" i="33"/>
  <c r="W591" i="33"/>
  <c r="W592" i="33"/>
  <c r="W593" i="33"/>
  <c r="W594" i="33"/>
  <c r="W595" i="33"/>
  <c r="W596" i="33"/>
  <c r="W597" i="33"/>
  <c r="W598" i="33"/>
  <c r="W599" i="33"/>
  <c r="W600" i="33"/>
  <c r="W601" i="33"/>
  <c r="W602" i="33"/>
  <c r="W603" i="33"/>
  <c r="W604" i="33"/>
  <c r="W605" i="33"/>
  <c r="T6" i="33"/>
  <c r="T7" i="33"/>
  <c r="T8" i="33"/>
  <c r="T9" i="33"/>
  <c r="T10" i="33"/>
  <c r="T11" i="33"/>
  <c r="T12" i="33"/>
  <c r="T13" i="33"/>
  <c r="T14" i="33"/>
  <c r="T15" i="33"/>
  <c r="T16" i="33"/>
  <c r="T17" i="33"/>
  <c r="T18" i="33"/>
  <c r="T19" i="33"/>
  <c r="T20" i="33"/>
  <c r="T21" i="33"/>
  <c r="T22" i="33"/>
  <c r="T23" i="33"/>
  <c r="T24" i="33"/>
  <c r="T25" i="33"/>
  <c r="T26" i="33"/>
  <c r="T27" i="33"/>
  <c r="T28" i="33"/>
  <c r="T29" i="33"/>
  <c r="T30" i="33"/>
  <c r="T31" i="33"/>
  <c r="T32" i="33"/>
  <c r="T33" i="33"/>
  <c r="T34" i="33"/>
  <c r="T35" i="33"/>
  <c r="T36" i="33"/>
  <c r="T37" i="33"/>
  <c r="T38" i="33"/>
  <c r="T39" i="33"/>
  <c r="T40" i="33"/>
  <c r="T41" i="33"/>
  <c r="T42" i="33"/>
  <c r="T43" i="33"/>
  <c r="T44" i="33"/>
  <c r="T45" i="33"/>
  <c r="T46" i="33"/>
  <c r="T47" i="33"/>
  <c r="T48" i="33"/>
  <c r="T49" i="33"/>
  <c r="T50" i="33"/>
  <c r="T51" i="33"/>
  <c r="T52" i="33"/>
  <c r="T53" i="33"/>
  <c r="T54" i="33"/>
  <c r="T55" i="33"/>
  <c r="T56" i="33"/>
  <c r="T57" i="33"/>
  <c r="T58" i="33"/>
  <c r="T59" i="33"/>
  <c r="T60" i="33"/>
  <c r="T61" i="33"/>
  <c r="T62" i="33"/>
  <c r="T63" i="33"/>
  <c r="T64" i="33"/>
  <c r="T65" i="33"/>
  <c r="T66" i="33"/>
  <c r="T67" i="33"/>
  <c r="T68" i="33"/>
  <c r="T69" i="33"/>
  <c r="T70" i="33"/>
  <c r="T71" i="33"/>
  <c r="T72" i="33"/>
  <c r="T73" i="33"/>
  <c r="T74" i="33"/>
  <c r="T75" i="33"/>
  <c r="T76" i="33"/>
  <c r="T77" i="33"/>
  <c r="T78" i="33"/>
  <c r="T79" i="33"/>
  <c r="T80" i="33"/>
  <c r="T81" i="33"/>
  <c r="T82" i="33"/>
  <c r="T83" i="33"/>
  <c r="T84" i="33"/>
  <c r="T85" i="33"/>
  <c r="T86" i="33"/>
  <c r="T87" i="33"/>
  <c r="T88" i="33"/>
  <c r="T89" i="33"/>
  <c r="T90" i="33"/>
  <c r="T91" i="33"/>
  <c r="T92" i="33"/>
  <c r="T93" i="33"/>
  <c r="T94" i="33"/>
  <c r="T95" i="33"/>
  <c r="T96" i="33"/>
  <c r="T97" i="33"/>
  <c r="T98" i="33"/>
  <c r="T99" i="33"/>
  <c r="T100" i="33"/>
  <c r="T101" i="33"/>
  <c r="T102" i="33"/>
  <c r="T103" i="33"/>
  <c r="T104" i="33"/>
  <c r="T105" i="33"/>
  <c r="T106" i="33"/>
  <c r="T107" i="33"/>
  <c r="T108" i="33"/>
  <c r="T109" i="33"/>
  <c r="T110" i="33"/>
  <c r="T111" i="33"/>
  <c r="T112" i="33"/>
  <c r="T113" i="33"/>
  <c r="T114" i="33"/>
  <c r="T115" i="33"/>
  <c r="T116" i="33"/>
  <c r="T117" i="33"/>
  <c r="T118" i="33"/>
  <c r="T119" i="33"/>
  <c r="T120" i="33"/>
  <c r="T121" i="33"/>
  <c r="T122" i="33"/>
  <c r="T123" i="33"/>
  <c r="T124" i="33"/>
  <c r="T125" i="33"/>
  <c r="T126" i="33"/>
  <c r="T127" i="33"/>
  <c r="T128" i="33"/>
  <c r="T129" i="33"/>
  <c r="T130" i="33"/>
  <c r="T131" i="33"/>
  <c r="T132" i="33"/>
  <c r="T133" i="33"/>
  <c r="T134" i="33"/>
  <c r="T135" i="33"/>
  <c r="T136" i="33"/>
  <c r="T137" i="33"/>
  <c r="T138" i="33"/>
  <c r="T139" i="33"/>
  <c r="T140" i="33"/>
  <c r="T141" i="33"/>
  <c r="T142" i="33"/>
  <c r="T143" i="33"/>
  <c r="T144" i="33"/>
  <c r="T145" i="33"/>
  <c r="T146" i="33"/>
  <c r="T147" i="33"/>
  <c r="T148" i="33"/>
  <c r="T149" i="33"/>
  <c r="T150" i="33"/>
  <c r="T151" i="33"/>
  <c r="T152" i="33"/>
  <c r="T153" i="33"/>
  <c r="T154" i="33"/>
  <c r="T155" i="33"/>
  <c r="T156" i="33"/>
  <c r="T157" i="33"/>
  <c r="T158" i="33"/>
  <c r="T159" i="33"/>
  <c r="T160" i="33"/>
  <c r="T161" i="33"/>
  <c r="T162" i="33"/>
  <c r="T163" i="33"/>
  <c r="T164" i="33"/>
  <c r="T165" i="33"/>
  <c r="T166" i="33"/>
  <c r="T167" i="33"/>
  <c r="T168" i="33"/>
  <c r="T169" i="33"/>
  <c r="T170" i="33"/>
  <c r="T171" i="33"/>
  <c r="T172" i="33"/>
  <c r="T173" i="33"/>
  <c r="T174" i="33"/>
  <c r="T175" i="33"/>
  <c r="T176" i="33"/>
  <c r="T177" i="33"/>
  <c r="T178" i="33"/>
  <c r="T179" i="33"/>
  <c r="T180" i="33"/>
  <c r="T181" i="33"/>
  <c r="T182" i="33"/>
  <c r="T183" i="33"/>
  <c r="T184" i="33"/>
  <c r="T185" i="33"/>
  <c r="T186" i="33"/>
  <c r="T187" i="33"/>
  <c r="T188" i="33"/>
  <c r="T189" i="33"/>
  <c r="T190" i="33"/>
  <c r="T191" i="33"/>
  <c r="T192" i="33"/>
  <c r="T193" i="33"/>
  <c r="T194" i="33"/>
  <c r="T195" i="33"/>
  <c r="T196" i="33"/>
  <c r="T197" i="33"/>
  <c r="T198" i="33"/>
  <c r="T199" i="33"/>
  <c r="T200" i="33"/>
  <c r="T201" i="33"/>
  <c r="T202" i="33"/>
  <c r="T203" i="33"/>
  <c r="T204" i="33"/>
  <c r="T205" i="33"/>
  <c r="T206" i="33"/>
  <c r="T207" i="33"/>
  <c r="T208" i="33"/>
  <c r="T209" i="33"/>
  <c r="T210" i="33"/>
  <c r="T211" i="33"/>
  <c r="T212" i="33"/>
  <c r="T213" i="33"/>
  <c r="T214" i="33"/>
  <c r="T215" i="33"/>
  <c r="T216" i="33"/>
  <c r="T217" i="33"/>
  <c r="T218" i="33"/>
  <c r="T219" i="33"/>
  <c r="T220" i="33"/>
  <c r="T221" i="33"/>
  <c r="T222" i="33"/>
  <c r="T223" i="33"/>
  <c r="T224" i="33"/>
  <c r="T225" i="33"/>
  <c r="T226" i="33"/>
  <c r="T227" i="33"/>
  <c r="T228" i="33"/>
  <c r="T229" i="33"/>
  <c r="T230" i="33"/>
  <c r="T231" i="33"/>
  <c r="T232" i="33"/>
  <c r="T233" i="33"/>
  <c r="T234" i="33"/>
  <c r="T235" i="33"/>
  <c r="T236" i="33"/>
  <c r="T237" i="33"/>
  <c r="T238" i="33"/>
  <c r="T239" i="33"/>
  <c r="T240" i="33"/>
  <c r="T241" i="33"/>
  <c r="T242" i="33"/>
  <c r="T243" i="33"/>
  <c r="T244" i="33"/>
  <c r="T245" i="33"/>
  <c r="T246" i="33"/>
  <c r="T247" i="33"/>
  <c r="T248" i="33"/>
  <c r="T249" i="33"/>
  <c r="T250" i="33"/>
  <c r="T251" i="33"/>
  <c r="T252" i="33"/>
  <c r="T253" i="33"/>
  <c r="T254" i="33"/>
  <c r="T255" i="33"/>
  <c r="T256" i="33"/>
  <c r="T257" i="33"/>
  <c r="T258" i="33"/>
  <c r="T259" i="33"/>
  <c r="T260" i="33"/>
  <c r="T261" i="33"/>
  <c r="T262" i="33"/>
  <c r="T263" i="33"/>
  <c r="T264" i="33"/>
  <c r="T265" i="33"/>
  <c r="T266" i="33"/>
  <c r="T267" i="33"/>
  <c r="T268" i="33"/>
  <c r="T269" i="33"/>
  <c r="T270" i="33"/>
  <c r="T271" i="33"/>
  <c r="T272" i="33"/>
  <c r="T273" i="33"/>
  <c r="T274" i="33"/>
  <c r="T275" i="33"/>
  <c r="T276" i="33"/>
  <c r="T277" i="33"/>
  <c r="T278" i="33"/>
  <c r="T279" i="33"/>
  <c r="T280" i="33"/>
  <c r="T281" i="33"/>
  <c r="T282" i="33"/>
  <c r="T283" i="33"/>
  <c r="T284" i="33"/>
  <c r="T285" i="33"/>
  <c r="T286" i="33"/>
  <c r="T287" i="33"/>
  <c r="T288" i="33"/>
  <c r="T289" i="33"/>
  <c r="T290" i="33"/>
  <c r="T291" i="33"/>
  <c r="T292" i="33"/>
  <c r="T293" i="33"/>
  <c r="T294" i="33"/>
  <c r="T295" i="33"/>
  <c r="T296" i="33"/>
  <c r="T297" i="33"/>
  <c r="T298" i="33"/>
  <c r="T299" i="33"/>
  <c r="T300" i="33"/>
  <c r="T301" i="33"/>
  <c r="T302" i="33"/>
  <c r="T303" i="33"/>
  <c r="T304" i="33"/>
  <c r="T305" i="33"/>
  <c r="T306" i="33"/>
  <c r="T307" i="33"/>
  <c r="T308" i="33"/>
  <c r="T309" i="33"/>
  <c r="T310" i="33"/>
  <c r="T311" i="33"/>
  <c r="T312" i="33"/>
  <c r="T313" i="33"/>
  <c r="T314" i="33"/>
  <c r="T315" i="33"/>
  <c r="T316" i="33"/>
  <c r="T317" i="33"/>
  <c r="T318" i="33"/>
  <c r="T319" i="33"/>
  <c r="T320" i="33"/>
  <c r="T321" i="33"/>
  <c r="T322" i="33"/>
  <c r="T323" i="33"/>
  <c r="T324" i="33"/>
  <c r="T325" i="33"/>
  <c r="T326" i="33"/>
  <c r="T327" i="33"/>
  <c r="T328" i="33"/>
  <c r="T329" i="33"/>
  <c r="T330" i="33"/>
  <c r="T331" i="33"/>
  <c r="T332" i="33"/>
  <c r="T333" i="33"/>
  <c r="T334" i="33"/>
  <c r="T335" i="33"/>
  <c r="T336" i="33"/>
  <c r="T337" i="33"/>
  <c r="T338" i="33"/>
  <c r="T339" i="33"/>
  <c r="T340" i="33"/>
  <c r="T341" i="33"/>
  <c r="T342" i="33"/>
  <c r="T343" i="33"/>
  <c r="T344" i="33"/>
  <c r="T345" i="33"/>
  <c r="T346" i="33"/>
  <c r="T347" i="33"/>
  <c r="T348" i="33"/>
  <c r="T349" i="33"/>
  <c r="T350" i="33"/>
  <c r="T351" i="33"/>
  <c r="T352" i="33"/>
  <c r="T353" i="33"/>
  <c r="T354" i="33"/>
  <c r="T355" i="33"/>
  <c r="T356" i="33"/>
  <c r="T357" i="33"/>
  <c r="T358" i="33"/>
  <c r="T359" i="33"/>
  <c r="T360" i="33"/>
  <c r="T361" i="33"/>
  <c r="T362" i="33"/>
  <c r="T363" i="33"/>
  <c r="T364" i="33"/>
  <c r="T365" i="33"/>
  <c r="T366" i="33"/>
  <c r="T367" i="33"/>
  <c r="T368" i="33"/>
  <c r="T369" i="33"/>
  <c r="T370" i="33"/>
  <c r="T371" i="33"/>
  <c r="T372" i="33"/>
  <c r="T373" i="33"/>
  <c r="T374" i="33"/>
  <c r="T375" i="33"/>
  <c r="T376" i="33"/>
  <c r="T377" i="33"/>
  <c r="T378" i="33"/>
  <c r="T379" i="33"/>
  <c r="T380" i="33"/>
  <c r="T381" i="33"/>
  <c r="T382" i="33"/>
  <c r="T383" i="33"/>
  <c r="T384" i="33"/>
  <c r="T385" i="33"/>
  <c r="T386" i="33"/>
  <c r="T387" i="33"/>
  <c r="T388" i="33"/>
  <c r="T389" i="33"/>
  <c r="T390" i="33"/>
  <c r="T391" i="33"/>
  <c r="T392" i="33"/>
  <c r="T393" i="33"/>
  <c r="T394" i="33"/>
  <c r="T395" i="33"/>
  <c r="T396" i="33"/>
  <c r="T397" i="33"/>
  <c r="T398" i="33"/>
  <c r="T399" i="33"/>
  <c r="T400" i="33"/>
  <c r="T401" i="33"/>
  <c r="T402" i="33"/>
  <c r="T403" i="33"/>
  <c r="T404" i="33"/>
  <c r="T405" i="33"/>
  <c r="T406" i="33"/>
  <c r="T407" i="33"/>
  <c r="T408" i="33"/>
  <c r="T409" i="33"/>
  <c r="T410" i="33"/>
  <c r="T411" i="33"/>
  <c r="T412" i="33"/>
  <c r="T413" i="33"/>
  <c r="T414" i="33"/>
  <c r="T415" i="33"/>
  <c r="T416" i="33"/>
  <c r="T417" i="33"/>
  <c r="T418" i="33"/>
  <c r="T419" i="33"/>
  <c r="T420" i="33"/>
  <c r="T421" i="33"/>
  <c r="T422" i="33"/>
  <c r="T423" i="33"/>
  <c r="T424" i="33"/>
  <c r="T425" i="33"/>
  <c r="T426" i="33"/>
  <c r="T427" i="33"/>
  <c r="T428" i="33"/>
  <c r="T429" i="33"/>
  <c r="T430" i="33"/>
  <c r="T431" i="33"/>
  <c r="T432" i="33"/>
  <c r="T433" i="33"/>
  <c r="T434" i="33"/>
  <c r="T435" i="33"/>
  <c r="T436" i="33"/>
  <c r="T437" i="33"/>
  <c r="T438" i="33"/>
  <c r="T439" i="33"/>
  <c r="T440" i="33"/>
  <c r="T441" i="33"/>
  <c r="T442" i="33"/>
  <c r="T443" i="33"/>
  <c r="T444" i="33"/>
  <c r="T445" i="33"/>
  <c r="T446" i="33"/>
  <c r="T447" i="33"/>
  <c r="T448" i="33"/>
  <c r="T449" i="33"/>
  <c r="T450" i="33"/>
  <c r="T451" i="33"/>
  <c r="T452" i="33"/>
  <c r="T453" i="33"/>
  <c r="T454" i="33"/>
  <c r="T455" i="33"/>
  <c r="T456" i="33"/>
  <c r="T457" i="33"/>
  <c r="T458" i="33"/>
  <c r="T459" i="33"/>
  <c r="T460" i="33"/>
  <c r="T461" i="33"/>
  <c r="T462" i="33"/>
  <c r="T463" i="33"/>
  <c r="T464" i="33"/>
  <c r="T465" i="33"/>
  <c r="T466" i="33"/>
  <c r="T467" i="33"/>
  <c r="T468" i="33"/>
  <c r="T469" i="33"/>
  <c r="T470" i="33"/>
  <c r="T471" i="33"/>
  <c r="T472" i="33"/>
  <c r="T473" i="33"/>
  <c r="T474" i="33"/>
  <c r="T475" i="33"/>
  <c r="T476" i="33"/>
  <c r="T477" i="33"/>
  <c r="T478" i="33"/>
  <c r="T479" i="33"/>
  <c r="T480" i="33"/>
  <c r="T481" i="33"/>
  <c r="T482" i="33"/>
  <c r="T483" i="33"/>
  <c r="T484" i="33"/>
  <c r="T485" i="33"/>
  <c r="T486" i="33"/>
  <c r="T487" i="33"/>
  <c r="T488" i="33"/>
  <c r="T489" i="33"/>
  <c r="T490" i="33"/>
  <c r="T491" i="33"/>
  <c r="T492" i="33"/>
  <c r="T493" i="33"/>
  <c r="T494" i="33"/>
  <c r="T495" i="33"/>
  <c r="T496" i="33"/>
  <c r="T497" i="33"/>
  <c r="T498" i="33"/>
  <c r="T499" i="33"/>
  <c r="T500" i="33"/>
  <c r="T501" i="33"/>
  <c r="T502" i="33"/>
  <c r="T503" i="33"/>
  <c r="T504" i="33"/>
  <c r="T505" i="33"/>
  <c r="T506" i="33"/>
  <c r="T507" i="33"/>
  <c r="T508" i="33"/>
  <c r="T509" i="33"/>
  <c r="T510" i="33"/>
  <c r="T511" i="33"/>
  <c r="T512" i="33"/>
  <c r="T513" i="33"/>
  <c r="T514" i="33"/>
  <c r="T515" i="33"/>
  <c r="T516" i="33"/>
  <c r="T517" i="33"/>
  <c r="T518" i="33"/>
  <c r="T519" i="33"/>
  <c r="T520" i="33"/>
  <c r="T521" i="33"/>
  <c r="T522" i="33"/>
  <c r="T523" i="33"/>
  <c r="T524" i="33"/>
  <c r="T525" i="33"/>
  <c r="T526" i="33"/>
  <c r="T527" i="33"/>
  <c r="T528" i="33"/>
  <c r="T529" i="33"/>
  <c r="T530" i="33"/>
  <c r="T531" i="33"/>
  <c r="T532" i="33"/>
  <c r="T533" i="33"/>
  <c r="T534" i="33"/>
  <c r="T535" i="33"/>
  <c r="T536" i="33"/>
  <c r="T537" i="33"/>
  <c r="T538" i="33"/>
  <c r="T539" i="33"/>
  <c r="T540" i="33"/>
  <c r="T541" i="33"/>
  <c r="T542" i="33"/>
  <c r="T543" i="33"/>
  <c r="T544" i="33"/>
  <c r="T545" i="33"/>
  <c r="T546" i="33"/>
  <c r="T547" i="33"/>
  <c r="T548" i="33"/>
  <c r="T549" i="33"/>
  <c r="T550" i="33"/>
  <c r="T551" i="33"/>
  <c r="T552" i="33"/>
  <c r="T553" i="33"/>
  <c r="T554" i="33"/>
  <c r="T555" i="33"/>
  <c r="T556" i="33"/>
  <c r="T557" i="33"/>
  <c r="T558" i="33"/>
  <c r="T559" i="33"/>
  <c r="T560" i="33"/>
  <c r="T561" i="33"/>
  <c r="T562" i="33"/>
  <c r="T563" i="33"/>
  <c r="T564" i="33"/>
  <c r="T565" i="33"/>
  <c r="T566" i="33"/>
  <c r="T567" i="33"/>
  <c r="T568" i="33"/>
  <c r="T569" i="33"/>
  <c r="T570" i="33"/>
  <c r="T571" i="33"/>
  <c r="T572" i="33"/>
  <c r="T573" i="33"/>
  <c r="T574" i="33"/>
  <c r="T575" i="33"/>
  <c r="T576" i="33"/>
  <c r="T577" i="33"/>
  <c r="T578" i="33"/>
  <c r="T579" i="33"/>
  <c r="T580" i="33"/>
  <c r="T581" i="33"/>
  <c r="T582" i="33"/>
  <c r="T583" i="33"/>
  <c r="T584" i="33"/>
  <c r="T585" i="33"/>
  <c r="T586" i="33"/>
  <c r="T587" i="33"/>
  <c r="T588" i="33"/>
  <c r="T589" i="33"/>
  <c r="T590" i="33"/>
  <c r="T591" i="33"/>
  <c r="T592" i="33"/>
  <c r="T593" i="33"/>
  <c r="T594" i="33"/>
  <c r="T595" i="33"/>
  <c r="T596" i="33"/>
  <c r="T597" i="33"/>
  <c r="T598" i="33"/>
  <c r="T599" i="33"/>
  <c r="T600" i="33"/>
  <c r="T601" i="33"/>
  <c r="T602" i="33"/>
  <c r="T603" i="33"/>
  <c r="T604" i="33"/>
  <c r="T605" i="33"/>
  <c r="S6" i="33"/>
  <c r="V6" i="33" s="1"/>
  <c r="S7" i="33"/>
  <c r="V7" i="33" s="1"/>
  <c r="S8" i="33"/>
  <c r="V8" i="33" s="1"/>
  <c r="S9" i="33"/>
  <c r="V9" i="33" s="1"/>
  <c r="S10" i="33"/>
  <c r="V10" i="33" s="1"/>
  <c r="S11" i="33"/>
  <c r="V11" i="33" s="1"/>
  <c r="S12" i="33"/>
  <c r="V12" i="33" s="1"/>
  <c r="S13" i="33"/>
  <c r="V13" i="33" s="1"/>
  <c r="S14" i="33"/>
  <c r="V14" i="33" s="1"/>
  <c r="S15" i="33"/>
  <c r="V15" i="33" s="1"/>
  <c r="S16" i="33"/>
  <c r="V16" i="33" s="1"/>
  <c r="S17" i="33"/>
  <c r="V17" i="33" s="1"/>
  <c r="S18" i="33"/>
  <c r="V18" i="33" s="1"/>
  <c r="S19" i="33"/>
  <c r="V19" i="33" s="1"/>
  <c r="S20" i="33"/>
  <c r="V20" i="33" s="1"/>
  <c r="S21" i="33"/>
  <c r="V21" i="33" s="1"/>
  <c r="S22" i="33"/>
  <c r="V22" i="33" s="1"/>
  <c r="S23" i="33"/>
  <c r="V23" i="33" s="1"/>
  <c r="S24" i="33"/>
  <c r="V24" i="33" s="1"/>
  <c r="S25" i="33"/>
  <c r="V25" i="33" s="1"/>
  <c r="S26" i="33"/>
  <c r="V26" i="33" s="1"/>
  <c r="S27" i="33"/>
  <c r="V27" i="33" s="1"/>
  <c r="S28" i="33"/>
  <c r="V28" i="33" s="1"/>
  <c r="S29" i="33"/>
  <c r="V29" i="33" s="1"/>
  <c r="S30" i="33"/>
  <c r="V30" i="33" s="1"/>
  <c r="S31" i="33"/>
  <c r="V31" i="33" s="1"/>
  <c r="S32" i="33"/>
  <c r="V32" i="33" s="1"/>
  <c r="S33" i="33"/>
  <c r="V33" i="33" s="1"/>
  <c r="S34" i="33"/>
  <c r="V34" i="33" s="1"/>
  <c r="S35" i="33"/>
  <c r="V35" i="33" s="1"/>
  <c r="S36" i="33"/>
  <c r="V36" i="33" s="1"/>
  <c r="S37" i="33"/>
  <c r="V37" i="33" s="1"/>
  <c r="S38" i="33"/>
  <c r="V38" i="33" s="1"/>
  <c r="S39" i="33"/>
  <c r="V39" i="33" s="1"/>
  <c r="S40" i="33"/>
  <c r="V40" i="33" s="1"/>
  <c r="S41" i="33"/>
  <c r="V41" i="33" s="1"/>
  <c r="S42" i="33"/>
  <c r="V42" i="33" s="1"/>
  <c r="S43" i="33"/>
  <c r="V43" i="33" s="1"/>
  <c r="S44" i="33"/>
  <c r="V44" i="33" s="1"/>
  <c r="S45" i="33"/>
  <c r="V45" i="33" s="1"/>
  <c r="S46" i="33"/>
  <c r="V46" i="33" s="1"/>
  <c r="S47" i="33"/>
  <c r="V47" i="33" s="1"/>
  <c r="S48" i="33"/>
  <c r="V48" i="33" s="1"/>
  <c r="S49" i="33"/>
  <c r="V49" i="33" s="1"/>
  <c r="S50" i="33"/>
  <c r="V50" i="33" s="1"/>
  <c r="S51" i="33"/>
  <c r="V51" i="33" s="1"/>
  <c r="S52" i="33"/>
  <c r="V52" i="33" s="1"/>
  <c r="S53" i="33"/>
  <c r="V53" i="33" s="1"/>
  <c r="S54" i="33"/>
  <c r="V54" i="33" s="1"/>
  <c r="S55" i="33"/>
  <c r="V55" i="33" s="1"/>
  <c r="S56" i="33"/>
  <c r="V56" i="33" s="1"/>
  <c r="S57" i="33"/>
  <c r="V57" i="33" s="1"/>
  <c r="S58" i="33"/>
  <c r="V58" i="33" s="1"/>
  <c r="S59" i="33"/>
  <c r="V59" i="33" s="1"/>
  <c r="S60" i="33"/>
  <c r="V60" i="33" s="1"/>
  <c r="S61" i="33"/>
  <c r="V61" i="33" s="1"/>
  <c r="S62" i="33"/>
  <c r="V62" i="33" s="1"/>
  <c r="S63" i="33"/>
  <c r="V63" i="33" s="1"/>
  <c r="S64" i="33"/>
  <c r="V64" i="33" s="1"/>
  <c r="S65" i="33"/>
  <c r="V65" i="33" s="1"/>
  <c r="S66" i="33"/>
  <c r="V66" i="33" s="1"/>
  <c r="S67" i="33"/>
  <c r="V67" i="33" s="1"/>
  <c r="S68" i="33"/>
  <c r="V68" i="33" s="1"/>
  <c r="S69" i="33"/>
  <c r="V69" i="33" s="1"/>
  <c r="S70" i="33"/>
  <c r="V70" i="33" s="1"/>
  <c r="S71" i="33"/>
  <c r="V71" i="33" s="1"/>
  <c r="S72" i="33"/>
  <c r="V72" i="33" s="1"/>
  <c r="S73" i="33"/>
  <c r="V73" i="33" s="1"/>
  <c r="S74" i="33"/>
  <c r="V74" i="33" s="1"/>
  <c r="S75" i="33"/>
  <c r="V75" i="33" s="1"/>
  <c r="S76" i="33"/>
  <c r="V76" i="33" s="1"/>
  <c r="S77" i="33"/>
  <c r="V77" i="33" s="1"/>
  <c r="S78" i="33"/>
  <c r="V78" i="33" s="1"/>
  <c r="S79" i="33"/>
  <c r="V79" i="33" s="1"/>
  <c r="S80" i="33"/>
  <c r="V80" i="33" s="1"/>
  <c r="S81" i="33"/>
  <c r="V81" i="33" s="1"/>
  <c r="S82" i="33"/>
  <c r="V82" i="33" s="1"/>
  <c r="S83" i="33"/>
  <c r="V83" i="33" s="1"/>
  <c r="S84" i="33"/>
  <c r="V84" i="33" s="1"/>
  <c r="S85" i="33"/>
  <c r="V85" i="33" s="1"/>
  <c r="S86" i="33"/>
  <c r="V86" i="33" s="1"/>
  <c r="S87" i="33"/>
  <c r="V87" i="33" s="1"/>
  <c r="S88" i="33"/>
  <c r="V88" i="33" s="1"/>
  <c r="S89" i="33"/>
  <c r="V89" i="33" s="1"/>
  <c r="S90" i="33"/>
  <c r="V90" i="33" s="1"/>
  <c r="S91" i="33"/>
  <c r="V91" i="33" s="1"/>
  <c r="S92" i="33"/>
  <c r="V92" i="33" s="1"/>
  <c r="S93" i="33"/>
  <c r="V93" i="33" s="1"/>
  <c r="S94" i="33"/>
  <c r="V94" i="33" s="1"/>
  <c r="S95" i="33"/>
  <c r="V95" i="33" s="1"/>
  <c r="S96" i="33"/>
  <c r="V96" i="33" s="1"/>
  <c r="S97" i="33"/>
  <c r="V97" i="33" s="1"/>
  <c r="S98" i="33"/>
  <c r="V98" i="33" s="1"/>
  <c r="S99" i="33"/>
  <c r="V99" i="33" s="1"/>
  <c r="S100" i="33"/>
  <c r="V100" i="33" s="1"/>
  <c r="S101" i="33"/>
  <c r="V101" i="33" s="1"/>
  <c r="S102" i="33"/>
  <c r="V102" i="33" s="1"/>
  <c r="S103" i="33"/>
  <c r="V103" i="33" s="1"/>
  <c r="S104" i="33"/>
  <c r="V104" i="33" s="1"/>
  <c r="S105" i="33"/>
  <c r="V105" i="33" s="1"/>
  <c r="S106" i="33"/>
  <c r="V106" i="33" s="1"/>
  <c r="S107" i="33"/>
  <c r="V107" i="33" s="1"/>
  <c r="S108" i="33"/>
  <c r="V108" i="33" s="1"/>
  <c r="S109" i="33"/>
  <c r="V109" i="33" s="1"/>
  <c r="S110" i="33"/>
  <c r="V110" i="33" s="1"/>
  <c r="S111" i="33"/>
  <c r="V111" i="33" s="1"/>
  <c r="S112" i="33"/>
  <c r="V112" i="33" s="1"/>
  <c r="S113" i="33"/>
  <c r="V113" i="33" s="1"/>
  <c r="S114" i="33"/>
  <c r="V114" i="33" s="1"/>
  <c r="S115" i="33"/>
  <c r="V115" i="33" s="1"/>
  <c r="S116" i="33"/>
  <c r="V116" i="33" s="1"/>
  <c r="S117" i="33"/>
  <c r="V117" i="33" s="1"/>
  <c r="S118" i="33"/>
  <c r="V118" i="33" s="1"/>
  <c r="S119" i="33"/>
  <c r="V119" i="33" s="1"/>
  <c r="S120" i="33"/>
  <c r="V120" i="33" s="1"/>
  <c r="S121" i="33"/>
  <c r="V121" i="33" s="1"/>
  <c r="S122" i="33"/>
  <c r="V122" i="33" s="1"/>
  <c r="S123" i="33"/>
  <c r="V123" i="33" s="1"/>
  <c r="S124" i="33"/>
  <c r="V124" i="33" s="1"/>
  <c r="S125" i="33"/>
  <c r="V125" i="33" s="1"/>
  <c r="S126" i="33"/>
  <c r="V126" i="33" s="1"/>
  <c r="S127" i="33"/>
  <c r="V127" i="33" s="1"/>
  <c r="S128" i="33"/>
  <c r="V128" i="33" s="1"/>
  <c r="S129" i="33"/>
  <c r="V129" i="33" s="1"/>
  <c r="S130" i="33"/>
  <c r="V130" i="33" s="1"/>
  <c r="S131" i="33"/>
  <c r="V131" i="33" s="1"/>
  <c r="S132" i="33"/>
  <c r="V132" i="33" s="1"/>
  <c r="S133" i="33"/>
  <c r="V133" i="33" s="1"/>
  <c r="S134" i="33"/>
  <c r="V134" i="33" s="1"/>
  <c r="S135" i="33"/>
  <c r="V135" i="33" s="1"/>
  <c r="S136" i="33"/>
  <c r="V136" i="33" s="1"/>
  <c r="S137" i="33"/>
  <c r="V137" i="33" s="1"/>
  <c r="S138" i="33"/>
  <c r="V138" i="33" s="1"/>
  <c r="S139" i="33"/>
  <c r="V139" i="33" s="1"/>
  <c r="S140" i="33"/>
  <c r="V140" i="33" s="1"/>
  <c r="S141" i="33"/>
  <c r="V141" i="33" s="1"/>
  <c r="S142" i="33"/>
  <c r="V142" i="33" s="1"/>
  <c r="S143" i="33"/>
  <c r="V143" i="33" s="1"/>
  <c r="S144" i="33"/>
  <c r="V144" i="33" s="1"/>
  <c r="S145" i="33"/>
  <c r="V145" i="33" s="1"/>
  <c r="S146" i="33"/>
  <c r="V146" i="33" s="1"/>
  <c r="S147" i="33"/>
  <c r="V147" i="33" s="1"/>
  <c r="S148" i="33"/>
  <c r="V148" i="33" s="1"/>
  <c r="S149" i="33"/>
  <c r="V149" i="33" s="1"/>
  <c r="S150" i="33"/>
  <c r="V150" i="33" s="1"/>
  <c r="S151" i="33"/>
  <c r="V151" i="33" s="1"/>
  <c r="S152" i="33"/>
  <c r="V152" i="33" s="1"/>
  <c r="S153" i="33"/>
  <c r="V153" i="33" s="1"/>
  <c r="S154" i="33"/>
  <c r="V154" i="33" s="1"/>
  <c r="S155" i="33"/>
  <c r="V155" i="33" s="1"/>
  <c r="S156" i="33"/>
  <c r="V156" i="33" s="1"/>
  <c r="S157" i="33"/>
  <c r="V157" i="33" s="1"/>
  <c r="S158" i="33"/>
  <c r="V158" i="33" s="1"/>
  <c r="S159" i="33"/>
  <c r="V159" i="33" s="1"/>
  <c r="S160" i="33"/>
  <c r="V160" i="33" s="1"/>
  <c r="S161" i="33"/>
  <c r="V161" i="33" s="1"/>
  <c r="S162" i="33"/>
  <c r="V162" i="33" s="1"/>
  <c r="S163" i="33"/>
  <c r="V163" i="33" s="1"/>
  <c r="S164" i="33"/>
  <c r="V164" i="33" s="1"/>
  <c r="S165" i="33"/>
  <c r="V165" i="33" s="1"/>
  <c r="S166" i="33"/>
  <c r="V166" i="33" s="1"/>
  <c r="S167" i="33"/>
  <c r="V167" i="33" s="1"/>
  <c r="S168" i="33"/>
  <c r="V168" i="33" s="1"/>
  <c r="S169" i="33"/>
  <c r="V169" i="33" s="1"/>
  <c r="S170" i="33"/>
  <c r="V170" i="33" s="1"/>
  <c r="S171" i="33"/>
  <c r="V171" i="33" s="1"/>
  <c r="S172" i="33"/>
  <c r="V172" i="33" s="1"/>
  <c r="S173" i="33"/>
  <c r="V173" i="33" s="1"/>
  <c r="S174" i="33"/>
  <c r="V174" i="33" s="1"/>
  <c r="S175" i="33"/>
  <c r="V175" i="33" s="1"/>
  <c r="S176" i="33"/>
  <c r="V176" i="33" s="1"/>
  <c r="S177" i="33"/>
  <c r="V177" i="33" s="1"/>
  <c r="S178" i="33"/>
  <c r="V178" i="33" s="1"/>
  <c r="S179" i="33"/>
  <c r="V179" i="33" s="1"/>
  <c r="S180" i="33"/>
  <c r="V180" i="33" s="1"/>
  <c r="S181" i="33"/>
  <c r="V181" i="33" s="1"/>
  <c r="S182" i="33"/>
  <c r="V182" i="33" s="1"/>
  <c r="S183" i="33"/>
  <c r="V183" i="33" s="1"/>
  <c r="S184" i="33"/>
  <c r="V184" i="33" s="1"/>
  <c r="S185" i="33"/>
  <c r="V185" i="33" s="1"/>
  <c r="S186" i="33"/>
  <c r="V186" i="33" s="1"/>
  <c r="S187" i="33"/>
  <c r="V187" i="33" s="1"/>
  <c r="S188" i="33"/>
  <c r="V188" i="33" s="1"/>
  <c r="S189" i="33"/>
  <c r="V189" i="33" s="1"/>
  <c r="S190" i="33"/>
  <c r="V190" i="33" s="1"/>
  <c r="S191" i="33"/>
  <c r="V191" i="33" s="1"/>
  <c r="S192" i="33"/>
  <c r="V192" i="33" s="1"/>
  <c r="S193" i="33"/>
  <c r="V193" i="33" s="1"/>
  <c r="S194" i="33"/>
  <c r="V194" i="33" s="1"/>
  <c r="S195" i="33"/>
  <c r="V195" i="33" s="1"/>
  <c r="S196" i="33"/>
  <c r="V196" i="33" s="1"/>
  <c r="S197" i="33"/>
  <c r="V197" i="33" s="1"/>
  <c r="S198" i="33"/>
  <c r="V198" i="33" s="1"/>
  <c r="S199" i="33"/>
  <c r="V199" i="33" s="1"/>
  <c r="S200" i="33"/>
  <c r="V200" i="33" s="1"/>
  <c r="S201" i="33"/>
  <c r="V201" i="33" s="1"/>
  <c r="S202" i="33"/>
  <c r="V202" i="33" s="1"/>
  <c r="S203" i="33"/>
  <c r="V203" i="33" s="1"/>
  <c r="S204" i="33"/>
  <c r="V204" i="33" s="1"/>
  <c r="S205" i="33"/>
  <c r="V205" i="33" s="1"/>
  <c r="S206" i="33"/>
  <c r="V206" i="33" s="1"/>
  <c r="S207" i="33"/>
  <c r="V207" i="33" s="1"/>
  <c r="S208" i="33"/>
  <c r="V208" i="33" s="1"/>
  <c r="S209" i="33"/>
  <c r="V209" i="33" s="1"/>
  <c r="S210" i="33"/>
  <c r="V210" i="33" s="1"/>
  <c r="S211" i="33"/>
  <c r="V211" i="33" s="1"/>
  <c r="S212" i="33"/>
  <c r="V212" i="33" s="1"/>
  <c r="S213" i="33"/>
  <c r="V213" i="33" s="1"/>
  <c r="S214" i="33"/>
  <c r="V214" i="33" s="1"/>
  <c r="S215" i="33"/>
  <c r="V215" i="33" s="1"/>
  <c r="S216" i="33"/>
  <c r="V216" i="33" s="1"/>
  <c r="S217" i="33"/>
  <c r="V217" i="33" s="1"/>
  <c r="S218" i="33"/>
  <c r="V218" i="33" s="1"/>
  <c r="S219" i="33"/>
  <c r="V219" i="33" s="1"/>
  <c r="S220" i="33"/>
  <c r="V220" i="33" s="1"/>
  <c r="S221" i="33"/>
  <c r="V221" i="33" s="1"/>
  <c r="S222" i="33"/>
  <c r="V222" i="33" s="1"/>
  <c r="S223" i="33"/>
  <c r="V223" i="33" s="1"/>
  <c r="S224" i="33"/>
  <c r="V224" i="33" s="1"/>
  <c r="S225" i="33"/>
  <c r="V225" i="33" s="1"/>
  <c r="S226" i="33"/>
  <c r="V226" i="33" s="1"/>
  <c r="S227" i="33"/>
  <c r="V227" i="33" s="1"/>
  <c r="S228" i="33"/>
  <c r="V228" i="33" s="1"/>
  <c r="S229" i="33"/>
  <c r="V229" i="33" s="1"/>
  <c r="S230" i="33"/>
  <c r="V230" i="33" s="1"/>
  <c r="S231" i="33"/>
  <c r="V231" i="33" s="1"/>
  <c r="S232" i="33"/>
  <c r="V232" i="33" s="1"/>
  <c r="S233" i="33"/>
  <c r="V233" i="33" s="1"/>
  <c r="S234" i="33"/>
  <c r="V234" i="33" s="1"/>
  <c r="S235" i="33"/>
  <c r="V235" i="33" s="1"/>
  <c r="S236" i="33"/>
  <c r="V236" i="33" s="1"/>
  <c r="S237" i="33"/>
  <c r="V237" i="33" s="1"/>
  <c r="S238" i="33"/>
  <c r="V238" i="33" s="1"/>
  <c r="S239" i="33"/>
  <c r="V239" i="33" s="1"/>
  <c r="S240" i="33"/>
  <c r="V240" i="33" s="1"/>
  <c r="S241" i="33"/>
  <c r="V241" i="33" s="1"/>
  <c r="S242" i="33"/>
  <c r="V242" i="33" s="1"/>
  <c r="S243" i="33"/>
  <c r="V243" i="33" s="1"/>
  <c r="S244" i="33"/>
  <c r="V244" i="33" s="1"/>
  <c r="S245" i="33"/>
  <c r="V245" i="33" s="1"/>
  <c r="S246" i="33"/>
  <c r="V246" i="33" s="1"/>
  <c r="S247" i="33"/>
  <c r="V247" i="33" s="1"/>
  <c r="S248" i="33"/>
  <c r="V248" i="33" s="1"/>
  <c r="S249" i="33"/>
  <c r="V249" i="33" s="1"/>
  <c r="S250" i="33"/>
  <c r="V250" i="33" s="1"/>
  <c r="S251" i="33"/>
  <c r="V251" i="33" s="1"/>
  <c r="S252" i="33"/>
  <c r="V252" i="33" s="1"/>
  <c r="S253" i="33"/>
  <c r="V253" i="33" s="1"/>
  <c r="S254" i="33"/>
  <c r="V254" i="33" s="1"/>
  <c r="S255" i="33"/>
  <c r="V255" i="33" s="1"/>
  <c r="S256" i="33"/>
  <c r="V256" i="33" s="1"/>
  <c r="S257" i="33"/>
  <c r="V257" i="33" s="1"/>
  <c r="S258" i="33"/>
  <c r="V258" i="33" s="1"/>
  <c r="S259" i="33"/>
  <c r="V259" i="33" s="1"/>
  <c r="S260" i="33"/>
  <c r="V260" i="33" s="1"/>
  <c r="S261" i="33"/>
  <c r="V261" i="33" s="1"/>
  <c r="S262" i="33"/>
  <c r="V262" i="33" s="1"/>
  <c r="S263" i="33"/>
  <c r="V263" i="33" s="1"/>
  <c r="S264" i="33"/>
  <c r="V264" i="33" s="1"/>
  <c r="S265" i="33"/>
  <c r="V265" i="33" s="1"/>
  <c r="S266" i="33"/>
  <c r="V266" i="33" s="1"/>
  <c r="S267" i="33"/>
  <c r="V267" i="33" s="1"/>
  <c r="S268" i="33"/>
  <c r="V268" i="33" s="1"/>
  <c r="S269" i="33"/>
  <c r="V269" i="33" s="1"/>
  <c r="S270" i="33"/>
  <c r="V270" i="33" s="1"/>
  <c r="S271" i="33"/>
  <c r="V271" i="33" s="1"/>
  <c r="S272" i="33"/>
  <c r="V272" i="33" s="1"/>
  <c r="S273" i="33"/>
  <c r="V273" i="33" s="1"/>
  <c r="S274" i="33"/>
  <c r="V274" i="33" s="1"/>
  <c r="S275" i="33"/>
  <c r="V275" i="33" s="1"/>
  <c r="S276" i="33"/>
  <c r="V276" i="33" s="1"/>
  <c r="S277" i="33"/>
  <c r="V277" i="33" s="1"/>
  <c r="S278" i="33"/>
  <c r="V278" i="33" s="1"/>
  <c r="S279" i="33"/>
  <c r="V279" i="33" s="1"/>
  <c r="S280" i="33"/>
  <c r="V280" i="33" s="1"/>
  <c r="S281" i="33"/>
  <c r="V281" i="33" s="1"/>
  <c r="S282" i="33"/>
  <c r="V282" i="33" s="1"/>
  <c r="S283" i="33"/>
  <c r="V283" i="33" s="1"/>
  <c r="S284" i="33"/>
  <c r="V284" i="33" s="1"/>
  <c r="S285" i="33"/>
  <c r="V285" i="33" s="1"/>
  <c r="S286" i="33"/>
  <c r="V286" i="33" s="1"/>
  <c r="S287" i="33"/>
  <c r="V287" i="33" s="1"/>
  <c r="S288" i="33"/>
  <c r="V288" i="33" s="1"/>
  <c r="S289" i="33"/>
  <c r="V289" i="33" s="1"/>
  <c r="S290" i="33"/>
  <c r="V290" i="33" s="1"/>
  <c r="S291" i="33"/>
  <c r="V291" i="33" s="1"/>
  <c r="S292" i="33"/>
  <c r="V292" i="33" s="1"/>
  <c r="S293" i="33"/>
  <c r="V293" i="33" s="1"/>
  <c r="S294" i="33"/>
  <c r="V294" i="33" s="1"/>
  <c r="S295" i="33"/>
  <c r="V295" i="33" s="1"/>
  <c r="S296" i="33"/>
  <c r="V296" i="33" s="1"/>
  <c r="S297" i="33"/>
  <c r="V297" i="33" s="1"/>
  <c r="S298" i="33"/>
  <c r="V298" i="33" s="1"/>
  <c r="S299" i="33"/>
  <c r="V299" i="33" s="1"/>
  <c r="S300" i="33"/>
  <c r="V300" i="33" s="1"/>
  <c r="S301" i="33"/>
  <c r="V301" i="33" s="1"/>
  <c r="S302" i="33"/>
  <c r="V302" i="33" s="1"/>
  <c r="S303" i="33"/>
  <c r="V303" i="33" s="1"/>
  <c r="S304" i="33"/>
  <c r="V304" i="33" s="1"/>
  <c r="S305" i="33"/>
  <c r="V305" i="33" s="1"/>
  <c r="S306" i="33"/>
  <c r="V306" i="33" s="1"/>
  <c r="S307" i="33"/>
  <c r="V307" i="33" s="1"/>
  <c r="S308" i="33"/>
  <c r="V308" i="33" s="1"/>
  <c r="S309" i="33"/>
  <c r="V309" i="33" s="1"/>
  <c r="S310" i="33"/>
  <c r="V310" i="33" s="1"/>
  <c r="S311" i="33"/>
  <c r="V311" i="33" s="1"/>
  <c r="S312" i="33"/>
  <c r="V312" i="33" s="1"/>
  <c r="S313" i="33"/>
  <c r="V313" i="33" s="1"/>
  <c r="S314" i="33"/>
  <c r="V314" i="33" s="1"/>
  <c r="S315" i="33"/>
  <c r="V315" i="33" s="1"/>
  <c r="S316" i="33"/>
  <c r="V316" i="33" s="1"/>
  <c r="S317" i="33"/>
  <c r="V317" i="33" s="1"/>
  <c r="S318" i="33"/>
  <c r="V318" i="33" s="1"/>
  <c r="S319" i="33"/>
  <c r="V319" i="33" s="1"/>
  <c r="S320" i="33"/>
  <c r="V320" i="33" s="1"/>
  <c r="S321" i="33"/>
  <c r="V321" i="33" s="1"/>
  <c r="S322" i="33"/>
  <c r="V322" i="33" s="1"/>
  <c r="S323" i="33"/>
  <c r="V323" i="33" s="1"/>
  <c r="S324" i="33"/>
  <c r="V324" i="33" s="1"/>
  <c r="S325" i="33"/>
  <c r="V325" i="33" s="1"/>
  <c r="S326" i="33"/>
  <c r="V326" i="33" s="1"/>
  <c r="S327" i="33"/>
  <c r="V327" i="33" s="1"/>
  <c r="S328" i="33"/>
  <c r="V328" i="33" s="1"/>
  <c r="S329" i="33"/>
  <c r="V329" i="33" s="1"/>
  <c r="S330" i="33"/>
  <c r="V330" i="33" s="1"/>
  <c r="S331" i="33"/>
  <c r="V331" i="33" s="1"/>
  <c r="S332" i="33"/>
  <c r="V332" i="33" s="1"/>
  <c r="S333" i="33"/>
  <c r="V333" i="33" s="1"/>
  <c r="S334" i="33"/>
  <c r="V334" i="33" s="1"/>
  <c r="S335" i="33"/>
  <c r="V335" i="33" s="1"/>
  <c r="S336" i="33"/>
  <c r="V336" i="33" s="1"/>
  <c r="S337" i="33"/>
  <c r="V337" i="33" s="1"/>
  <c r="S338" i="33"/>
  <c r="V338" i="33" s="1"/>
  <c r="S339" i="33"/>
  <c r="V339" i="33" s="1"/>
  <c r="S340" i="33"/>
  <c r="V340" i="33" s="1"/>
  <c r="S341" i="33"/>
  <c r="V341" i="33" s="1"/>
  <c r="S342" i="33"/>
  <c r="V342" i="33" s="1"/>
  <c r="S343" i="33"/>
  <c r="V343" i="33" s="1"/>
  <c r="S344" i="33"/>
  <c r="V344" i="33" s="1"/>
  <c r="S345" i="33"/>
  <c r="V345" i="33" s="1"/>
  <c r="S346" i="33"/>
  <c r="V346" i="33" s="1"/>
  <c r="S347" i="33"/>
  <c r="V347" i="33" s="1"/>
  <c r="S348" i="33"/>
  <c r="V348" i="33" s="1"/>
  <c r="S349" i="33"/>
  <c r="V349" i="33" s="1"/>
  <c r="S350" i="33"/>
  <c r="V350" i="33" s="1"/>
  <c r="S351" i="33"/>
  <c r="V351" i="33" s="1"/>
  <c r="S352" i="33"/>
  <c r="V352" i="33" s="1"/>
  <c r="S353" i="33"/>
  <c r="V353" i="33" s="1"/>
  <c r="S354" i="33"/>
  <c r="V354" i="33" s="1"/>
  <c r="S355" i="33"/>
  <c r="V355" i="33" s="1"/>
  <c r="S356" i="33"/>
  <c r="V356" i="33" s="1"/>
  <c r="S357" i="33"/>
  <c r="V357" i="33" s="1"/>
  <c r="S358" i="33"/>
  <c r="V358" i="33" s="1"/>
  <c r="S359" i="33"/>
  <c r="V359" i="33" s="1"/>
  <c r="S360" i="33"/>
  <c r="V360" i="33" s="1"/>
  <c r="S361" i="33"/>
  <c r="V361" i="33" s="1"/>
  <c r="S362" i="33"/>
  <c r="V362" i="33" s="1"/>
  <c r="S363" i="33"/>
  <c r="V363" i="33" s="1"/>
  <c r="S364" i="33"/>
  <c r="V364" i="33" s="1"/>
  <c r="S365" i="33"/>
  <c r="V365" i="33" s="1"/>
  <c r="S366" i="33"/>
  <c r="V366" i="33" s="1"/>
  <c r="S367" i="33"/>
  <c r="V367" i="33" s="1"/>
  <c r="S368" i="33"/>
  <c r="V368" i="33" s="1"/>
  <c r="S369" i="33"/>
  <c r="V369" i="33" s="1"/>
  <c r="S370" i="33"/>
  <c r="V370" i="33" s="1"/>
  <c r="S371" i="33"/>
  <c r="V371" i="33" s="1"/>
  <c r="S372" i="33"/>
  <c r="V372" i="33" s="1"/>
  <c r="S373" i="33"/>
  <c r="V373" i="33" s="1"/>
  <c r="S374" i="33"/>
  <c r="V374" i="33" s="1"/>
  <c r="S375" i="33"/>
  <c r="V375" i="33" s="1"/>
  <c r="S376" i="33"/>
  <c r="V376" i="33" s="1"/>
  <c r="S377" i="33"/>
  <c r="V377" i="33" s="1"/>
  <c r="S378" i="33"/>
  <c r="V378" i="33" s="1"/>
  <c r="S379" i="33"/>
  <c r="V379" i="33" s="1"/>
  <c r="S380" i="33"/>
  <c r="V380" i="33" s="1"/>
  <c r="S381" i="33"/>
  <c r="V381" i="33" s="1"/>
  <c r="S382" i="33"/>
  <c r="V382" i="33" s="1"/>
  <c r="S383" i="33"/>
  <c r="V383" i="33" s="1"/>
  <c r="S384" i="33"/>
  <c r="V384" i="33" s="1"/>
  <c r="S385" i="33"/>
  <c r="V385" i="33" s="1"/>
  <c r="S386" i="33"/>
  <c r="V386" i="33" s="1"/>
  <c r="S387" i="33"/>
  <c r="V387" i="33" s="1"/>
  <c r="S388" i="33"/>
  <c r="V388" i="33" s="1"/>
  <c r="S389" i="33"/>
  <c r="V389" i="33" s="1"/>
  <c r="S390" i="33"/>
  <c r="V390" i="33" s="1"/>
  <c r="S391" i="33"/>
  <c r="V391" i="33" s="1"/>
  <c r="S392" i="33"/>
  <c r="V392" i="33" s="1"/>
  <c r="S393" i="33"/>
  <c r="V393" i="33" s="1"/>
  <c r="S394" i="33"/>
  <c r="V394" i="33" s="1"/>
  <c r="S395" i="33"/>
  <c r="V395" i="33" s="1"/>
  <c r="S396" i="33"/>
  <c r="V396" i="33" s="1"/>
  <c r="S397" i="33"/>
  <c r="V397" i="33" s="1"/>
  <c r="S398" i="33"/>
  <c r="V398" i="33" s="1"/>
  <c r="S399" i="33"/>
  <c r="V399" i="33" s="1"/>
  <c r="S400" i="33"/>
  <c r="V400" i="33" s="1"/>
  <c r="S401" i="33"/>
  <c r="V401" i="33" s="1"/>
  <c r="S402" i="33"/>
  <c r="V402" i="33" s="1"/>
  <c r="S403" i="33"/>
  <c r="V403" i="33" s="1"/>
  <c r="S404" i="33"/>
  <c r="V404" i="33" s="1"/>
  <c r="S405" i="33"/>
  <c r="V405" i="33" s="1"/>
  <c r="S406" i="33"/>
  <c r="V406" i="33" s="1"/>
  <c r="S407" i="33"/>
  <c r="V407" i="33" s="1"/>
  <c r="S408" i="33"/>
  <c r="V408" i="33" s="1"/>
  <c r="S409" i="33"/>
  <c r="V409" i="33" s="1"/>
  <c r="S410" i="33"/>
  <c r="V410" i="33" s="1"/>
  <c r="S411" i="33"/>
  <c r="V411" i="33" s="1"/>
  <c r="S412" i="33"/>
  <c r="V412" i="33" s="1"/>
  <c r="S413" i="33"/>
  <c r="V413" i="33" s="1"/>
  <c r="S414" i="33"/>
  <c r="V414" i="33" s="1"/>
  <c r="S415" i="33"/>
  <c r="V415" i="33" s="1"/>
  <c r="S416" i="33"/>
  <c r="V416" i="33" s="1"/>
  <c r="S417" i="33"/>
  <c r="V417" i="33" s="1"/>
  <c r="S418" i="33"/>
  <c r="V418" i="33" s="1"/>
  <c r="S419" i="33"/>
  <c r="V419" i="33" s="1"/>
  <c r="S420" i="33"/>
  <c r="V420" i="33" s="1"/>
  <c r="S421" i="33"/>
  <c r="V421" i="33" s="1"/>
  <c r="S422" i="33"/>
  <c r="V422" i="33" s="1"/>
  <c r="S423" i="33"/>
  <c r="V423" i="33" s="1"/>
  <c r="S424" i="33"/>
  <c r="V424" i="33" s="1"/>
  <c r="S425" i="33"/>
  <c r="V425" i="33" s="1"/>
  <c r="S426" i="33"/>
  <c r="V426" i="33" s="1"/>
  <c r="S427" i="33"/>
  <c r="V427" i="33" s="1"/>
  <c r="S428" i="33"/>
  <c r="V428" i="33" s="1"/>
  <c r="S429" i="33"/>
  <c r="V429" i="33" s="1"/>
  <c r="S430" i="33"/>
  <c r="V430" i="33" s="1"/>
  <c r="S431" i="33"/>
  <c r="V431" i="33" s="1"/>
  <c r="S432" i="33"/>
  <c r="V432" i="33" s="1"/>
  <c r="S433" i="33"/>
  <c r="V433" i="33" s="1"/>
  <c r="S434" i="33"/>
  <c r="V434" i="33" s="1"/>
  <c r="S435" i="33"/>
  <c r="V435" i="33" s="1"/>
  <c r="S436" i="33"/>
  <c r="V436" i="33" s="1"/>
  <c r="S437" i="33"/>
  <c r="V437" i="33" s="1"/>
  <c r="S438" i="33"/>
  <c r="V438" i="33" s="1"/>
  <c r="S439" i="33"/>
  <c r="V439" i="33" s="1"/>
  <c r="S440" i="33"/>
  <c r="V440" i="33" s="1"/>
  <c r="S441" i="33"/>
  <c r="V441" i="33" s="1"/>
  <c r="S442" i="33"/>
  <c r="V442" i="33" s="1"/>
  <c r="S443" i="33"/>
  <c r="V443" i="33" s="1"/>
  <c r="S444" i="33"/>
  <c r="V444" i="33" s="1"/>
  <c r="S445" i="33"/>
  <c r="V445" i="33" s="1"/>
  <c r="S446" i="33"/>
  <c r="V446" i="33" s="1"/>
  <c r="S447" i="33"/>
  <c r="V447" i="33" s="1"/>
  <c r="S448" i="33"/>
  <c r="V448" i="33" s="1"/>
  <c r="S449" i="33"/>
  <c r="V449" i="33" s="1"/>
  <c r="S450" i="33"/>
  <c r="V450" i="33" s="1"/>
  <c r="S451" i="33"/>
  <c r="V451" i="33" s="1"/>
  <c r="S452" i="33"/>
  <c r="V452" i="33" s="1"/>
  <c r="S453" i="33"/>
  <c r="V453" i="33" s="1"/>
  <c r="S454" i="33"/>
  <c r="V454" i="33" s="1"/>
  <c r="S455" i="33"/>
  <c r="V455" i="33" s="1"/>
  <c r="S456" i="33"/>
  <c r="V456" i="33" s="1"/>
  <c r="S457" i="33"/>
  <c r="V457" i="33" s="1"/>
  <c r="S458" i="33"/>
  <c r="V458" i="33" s="1"/>
  <c r="S459" i="33"/>
  <c r="V459" i="33" s="1"/>
  <c r="S460" i="33"/>
  <c r="V460" i="33" s="1"/>
  <c r="S461" i="33"/>
  <c r="V461" i="33" s="1"/>
  <c r="S462" i="33"/>
  <c r="V462" i="33" s="1"/>
  <c r="S463" i="33"/>
  <c r="V463" i="33" s="1"/>
  <c r="S464" i="33"/>
  <c r="V464" i="33" s="1"/>
  <c r="S465" i="33"/>
  <c r="V465" i="33" s="1"/>
  <c r="S466" i="33"/>
  <c r="V466" i="33" s="1"/>
  <c r="S467" i="33"/>
  <c r="V467" i="33" s="1"/>
  <c r="S468" i="33"/>
  <c r="V468" i="33" s="1"/>
  <c r="S469" i="33"/>
  <c r="V469" i="33" s="1"/>
  <c r="S470" i="33"/>
  <c r="V470" i="33" s="1"/>
  <c r="S471" i="33"/>
  <c r="V471" i="33" s="1"/>
  <c r="S472" i="33"/>
  <c r="V472" i="33" s="1"/>
  <c r="S473" i="33"/>
  <c r="V473" i="33" s="1"/>
  <c r="S474" i="33"/>
  <c r="V474" i="33" s="1"/>
  <c r="S475" i="33"/>
  <c r="V475" i="33" s="1"/>
  <c r="S476" i="33"/>
  <c r="V476" i="33" s="1"/>
  <c r="S477" i="33"/>
  <c r="V477" i="33" s="1"/>
  <c r="S478" i="33"/>
  <c r="V478" i="33" s="1"/>
  <c r="S479" i="33"/>
  <c r="V479" i="33" s="1"/>
  <c r="S480" i="33"/>
  <c r="V480" i="33" s="1"/>
  <c r="S481" i="33"/>
  <c r="V481" i="33" s="1"/>
  <c r="S482" i="33"/>
  <c r="V482" i="33" s="1"/>
  <c r="S483" i="33"/>
  <c r="V483" i="33" s="1"/>
  <c r="S484" i="33"/>
  <c r="V484" i="33" s="1"/>
  <c r="S485" i="33"/>
  <c r="V485" i="33" s="1"/>
  <c r="S486" i="33"/>
  <c r="V486" i="33" s="1"/>
  <c r="S487" i="33"/>
  <c r="V487" i="33" s="1"/>
  <c r="S488" i="33"/>
  <c r="V488" i="33" s="1"/>
  <c r="S489" i="33"/>
  <c r="V489" i="33" s="1"/>
  <c r="S490" i="33"/>
  <c r="V490" i="33" s="1"/>
  <c r="S491" i="33"/>
  <c r="V491" i="33" s="1"/>
  <c r="S492" i="33"/>
  <c r="V492" i="33" s="1"/>
  <c r="S493" i="33"/>
  <c r="V493" i="33" s="1"/>
  <c r="S494" i="33"/>
  <c r="V494" i="33" s="1"/>
  <c r="S495" i="33"/>
  <c r="V495" i="33" s="1"/>
  <c r="S496" i="33"/>
  <c r="V496" i="33" s="1"/>
  <c r="S497" i="33"/>
  <c r="V497" i="33" s="1"/>
  <c r="S498" i="33"/>
  <c r="V498" i="33" s="1"/>
  <c r="S499" i="33"/>
  <c r="V499" i="33" s="1"/>
  <c r="S500" i="33"/>
  <c r="V500" i="33" s="1"/>
  <c r="S501" i="33"/>
  <c r="V501" i="33" s="1"/>
  <c r="S502" i="33"/>
  <c r="V502" i="33" s="1"/>
  <c r="S503" i="33"/>
  <c r="V503" i="33" s="1"/>
  <c r="S504" i="33"/>
  <c r="V504" i="33" s="1"/>
  <c r="S505" i="33"/>
  <c r="V505" i="33" s="1"/>
  <c r="S506" i="33"/>
  <c r="V506" i="33" s="1"/>
  <c r="S507" i="33"/>
  <c r="V507" i="33" s="1"/>
  <c r="S508" i="33"/>
  <c r="V508" i="33" s="1"/>
  <c r="S509" i="33"/>
  <c r="V509" i="33" s="1"/>
  <c r="S510" i="33"/>
  <c r="V510" i="33" s="1"/>
  <c r="S511" i="33"/>
  <c r="V511" i="33" s="1"/>
  <c r="S512" i="33"/>
  <c r="V512" i="33" s="1"/>
  <c r="S513" i="33"/>
  <c r="V513" i="33" s="1"/>
  <c r="S514" i="33"/>
  <c r="V514" i="33" s="1"/>
  <c r="S515" i="33"/>
  <c r="V515" i="33" s="1"/>
  <c r="S516" i="33"/>
  <c r="V516" i="33" s="1"/>
  <c r="S517" i="33"/>
  <c r="V517" i="33" s="1"/>
  <c r="S518" i="33"/>
  <c r="V518" i="33" s="1"/>
  <c r="S519" i="33"/>
  <c r="V519" i="33" s="1"/>
  <c r="S520" i="33"/>
  <c r="V520" i="33" s="1"/>
  <c r="S521" i="33"/>
  <c r="V521" i="33" s="1"/>
  <c r="S522" i="33"/>
  <c r="V522" i="33" s="1"/>
  <c r="S523" i="33"/>
  <c r="V523" i="33" s="1"/>
  <c r="S524" i="33"/>
  <c r="V524" i="33" s="1"/>
  <c r="S525" i="33"/>
  <c r="V525" i="33" s="1"/>
  <c r="S526" i="33"/>
  <c r="V526" i="33" s="1"/>
  <c r="S527" i="33"/>
  <c r="V527" i="33" s="1"/>
  <c r="S528" i="33"/>
  <c r="V528" i="33" s="1"/>
  <c r="S529" i="33"/>
  <c r="V529" i="33" s="1"/>
  <c r="S530" i="33"/>
  <c r="V530" i="33" s="1"/>
  <c r="S531" i="33"/>
  <c r="V531" i="33" s="1"/>
  <c r="S532" i="33"/>
  <c r="V532" i="33" s="1"/>
  <c r="S533" i="33"/>
  <c r="V533" i="33" s="1"/>
  <c r="S534" i="33"/>
  <c r="V534" i="33" s="1"/>
  <c r="S535" i="33"/>
  <c r="V535" i="33" s="1"/>
  <c r="S536" i="33"/>
  <c r="V536" i="33" s="1"/>
  <c r="S537" i="33"/>
  <c r="V537" i="33" s="1"/>
  <c r="S538" i="33"/>
  <c r="V538" i="33" s="1"/>
  <c r="S539" i="33"/>
  <c r="V539" i="33" s="1"/>
  <c r="S540" i="33"/>
  <c r="V540" i="33" s="1"/>
  <c r="S541" i="33"/>
  <c r="V541" i="33" s="1"/>
  <c r="S542" i="33"/>
  <c r="V542" i="33" s="1"/>
  <c r="S543" i="33"/>
  <c r="V543" i="33" s="1"/>
  <c r="S544" i="33"/>
  <c r="V544" i="33" s="1"/>
  <c r="S545" i="33"/>
  <c r="V545" i="33" s="1"/>
  <c r="S546" i="33"/>
  <c r="V546" i="33" s="1"/>
  <c r="S547" i="33"/>
  <c r="V547" i="33" s="1"/>
  <c r="S548" i="33"/>
  <c r="V548" i="33" s="1"/>
  <c r="S549" i="33"/>
  <c r="V549" i="33" s="1"/>
  <c r="S550" i="33"/>
  <c r="V550" i="33" s="1"/>
  <c r="S551" i="33"/>
  <c r="V551" i="33" s="1"/>
  <c r="S552" i="33"/>
  <c r="V552" i="33" s="1"/>
  <c r="S553" i="33"/>
  <c r="V553" i="33" s="1"/>
  <c r="S554" i="33"/>
  <c r="V554" i="33" s="1"/>
  <c r="S555" i="33"/>
  <c r="V555" i="33" s="1"/>
  <c r="S556" i="33"/>
  <c r="V556" i="33" s="1"/>
  <c r="S557" i="33"/>
  <c r="V557" i="33" s="1"/>
  <c r="S558" i="33"/>
  <c r="V558" i="33" s="1"/>
  <c r="S559" i="33"/>
  <c r="V559" i="33" s="1"/>
  <c r="S560" i="33"/>
  <c r="V560" i="33" s="1"/>
  <c r="S561" i="33"/>
  <c r="V561" i="33" s="1"/>
  <c r="S562" i="33"/>
  <c r="V562" i="33" s="1"/>
  <c r="S563" i="33"/>
  <c r="V563" i="33" s="1"/>
  <c r="S564" i="33"/>
  <c r="V564" i="33" s="1"/>
  <c r="S565" i="33"/>
  <c r="V565" i="33" s="1"/>
  <c r="S566" i="33"/>
  <c r="V566" i="33" s="1"/>
  <c r="S567" i="33"/>
  <c r="V567" i="33" s="1"/>
  <c r="S568" i="33"/>
  <c r="V568" i="33" s="1"/>
  <c r="S569" i="33"/>
  <c r="V569" i="33" s="1"/>
  <c r="S570" i="33"/>
  <c r="V570" i="33" s="1"/>
  <c r="S571" i="33"/>
  <c r="V571" i="33" s="1"/>
  <c r="S572" i="33"/>
  <c r="V572" i="33" s="1"/>
  <c r="S573" i="33"/>
  <c r="V573" i="33" s="1"/>
  <c r="S574" i="33"/>
  <c r="V574" i="33" s="1"/>
  <c r="S575" i="33"/>
  <c r="V575" i="33" s="1"/>
  <c r="S576" i="33"/>
  <c r="V576" i="33" s="1"/>
  <c r="S577" i="33"/>
  <c r="V577" i="33" s="1"/>
  <c r="S578" i="33"/>
  <c r="V578" i="33" s="1"/>
  <c r="S579" i="33"/>
  <c r="V579" i="33" s="1"/>
  <c r="S580" i="33"/>
  <c r="V580" i="33" s="1"/>
  <c r="S581" i="33"/>
  <c r="V581" i="33" s="1"/>
  <c r="S582" i="33"/>
  <c r="V582" i="33" s="1"/>
  <c r="S583" i="33"/>
  <c r="V583" i="33" s="1"/>
  <c r="S584" i="33"/>
  <c r="V584" i="33" s="1"/>
  <c r="S585" i="33"/>
  <c r="V585" i="33" s="1"/>
  <c r="S586" i="33"/>
  <c r="V586" i="33" s="1"/>
  <c r="S587" i="33"/>
  <c r="V587" i="33" s="1"/>
  <c r="S588" i="33"/>
  <c r="V588" i="33" s="1"/>
  <c r="S589" i="33"/>
  <c r="V589" i="33" s="1"/>
  <c r="S590" i="33"/>
  <c r="V590" i="33" s="1"/>
  <c r="S591" i="33"/>
  <c r="V591" i="33" s="1"/>
  <c r="S592" i="33"/>
  <c r="V592" i="33" s="1"/>
  <c r="S593" i="33"/>
  <c r="V593" i="33" s="1"/>
  <c r="S594" i="33"/>
  <c r="V594" i="33" s="1"/>
  <c r="S595" i="33"/>
  <c r="V595" i="33" s="1"/>
  <c r="S596" i="33"/>
  <c r="V596" i="33" s="1"/>
  <c r="S597" i="33"/>
  <c r="V597" i="33" s="1"/>
  <c r="S598" i="33"/>
  <c r="V598" i="33" s="1"/>
  <c r="S599" i="33"/>
  <c r="V599" i="33" s="1"/>
  <c r="S600" i="33"/>
  <c r="V600" i="33" s="1"/>
  <c r="S601" i="33"/>
  <c r="V601" i="33" s="1"/>
  <c r="S602" i="33"/>
  <c r="V602" i="33" s="1"/>
  <c r="S603" i="33"/>
  <c r="V603" i="33" s="1"/>
  <c r="S604" i="33"/>
  <c r="V604" i="33" s="1"/>
  <c r="S605" i="33"/>
  <c r="V605" i="33" s="1"/>
  <c r="W5" i="33"/>
  <c r="T5" i="33"/>
  <c r="S5" i="33"/>
  <c r="V5" i="33" s="1"/>
  <c r="W6" i="32"/>
  <c r="W7" i="32"/>
  <c r="W8" i="32"/>
  <c r="W9" i="32"/>
  <c r="W10" i="32"/>
  <c r="W11" i="32"/>
  <c r="W12" i="32"/>
  <c r="W13" i="32"/>
  <c r="W14" i="32"/>
  <c r="W15" i="32"/>
  <c r="W16" i="32"/>
  <c r="W17" i="32"/>
  <c r="W18" i="32"/>
  <c r="W19" i="32"/>
  <c r="W20" i="32"/>
  <c r="W21" i="32"/>
  <c r="W22" i="32"/>
  <c r="W23" i="32"/>
  <c r="W24" i="32"/>
  <c r="W25" i="32"/>
  <c r="W26" i="32"/>
  <c r="W27" i="32"/>
  <c r="W28" i="32"/>
  <c r="W29" i="32"/>
  <c r="W30" i="32"/>
  <c r="W31" i="32"/>
  <c r="W32" i="32"/>
  <c r="W33" i="32"/>
  <c r="W34" i="32"/>
  <c r="W35" i="32"/>
  <c r="W36" i="32"/>
  <c r="W37" i="32"/>
  <c r="W38" i="32"/>
  <c r="W39" i="32"/>
  <c r="W40" i="32"/>
  <c r="W41" i="32"/>
  <c r="W42" i="32"/>
  <c r="W43" i="32"/>
  <c r="W44" i="32"/>
  <c r="W45" i="32"/>
  <c r="W46" i="32"/>
  <c r="W47" i="32"/>
  <c r="W48" i="32"/>
  <c r="W49" i="32"/>
  <c r="W50" i="32"/>
  <c r="W51" i="32"/>
  <c r="W52" i="32"/>
  <c r="W53" i="32"/>
  <c r="W54" i="32"/>
  <c r="W55" i="32"/>
  <c r="W56" i="32"/>
  <c r="W57" i="32"/>
  <c r="W58" i="32"/>
  <c r="W59" i="32"/>
  <c r="W60" i="32"/>
  <c r="W61" i="32"/>
  <c r="W62" i="32"/>
  <c r="W63" i="32"/>
  <c r="W64" i="32"/>
  <c r="W65" i="32"/>
  <c r="W66" i="32"/>
  <c r="W67" i="32"/>
  <c r="W68" i="32"/>
  <c r="W69" i="32"/>
  <c r="W70" i="32"/>
  <c r="W71" i="32"/>
  <c r="W72" i="32"/>
  <c r="W73" i="32"/>
  <c r="W74" i="32"/>
  <c r="W75" i="32"/>
  <c r="W76" i="32"/>
  <c r="W77" i="32"/>
  <c r="W78" i="32"/>
  <c r="W79" i="32"/>
  <c r="W80" i="32"/>
  <c r="W81" i="32"/>
  <c r="W82" i="32"/>
  <c r="W83" i="32"/>
  <c r="W84" i="32"/>
  <c r="W85" i="32"/>
  <c r="W86" i="32"/>
  <c r="W87" i="32"/>
  <c r="W88" i="32"/>
  <c r="W89" i="32"/>
  <c r="W90" i="32"/>
  <c r="W91" i="32"/>
  <c r="W92" i="32"/>
  <c r="W93" i="32"/>
  <c r="W94" i="32"/>
  <c r="W95" i="32"/>
  <c r="W96" i="32"/>
  <c r="W97" i="32"/>
  <c r="W98" i="32"/>
  <c r="W99" i="32"/>
  <c r="W100" i="32"/>
  <c r="W101" i="32"/>
  <c r="W102" i="32"/>
  <c r="W103" i="32"/>
  <c r="W104" i="32"/>
  <c r="W105" i="32"/>
  <c r="W106" i="32"/>
  <c r="W107" i="32"/>
  <c r="W108" i="32"/>
  <c r="W109" i="32"/>
  <c r="W110" i="32"/>
  <c r="W111" i="32"/>
  <c r="W112" i="32"/>
  <c r="W113" i="32"/>
  <c r="W114" i="32"/>
  <c r="W115" i="32"/>
  <c r="W116" i="32"/>
  <c r="W117" i="32"/>
  <c r="W118" i="32"/>
  <c r="W119" i="32"/>
  <c r="W120" i="32"/>
  <c r="W121" i="32"/>
  <c r="W122" i="32"/>
  <c r="W123" i="32"/>
  <c r="W124" i="32"/>
  <c r="W125" i="32"/>
  <c r="W126" i="32"/>
  <c r="W127" i="32"/>
  <c r="W128" i="32"/>
  <c r="W129" i="32"/>
  <c r="W130" i="32"/>
  <c r="W131" i="32"/>
  <c r="W132" i="32"/>
  <c r="W133" i="32"/>
  <c r="W134" i="32"/>
  <c r="W135" i="32"/>
  <c r="W136" i="32"/>
  <c r="W137" i="32"/>
  <c r="W138" i="32"/>
  <c r="W139" i="32"/>
  <c r="W140" i="32"/>
  <c r="W141" i="32"/>
  <c r="W142" i="32"/>
  <c r="W143" i="32"/>
  <c r="W144" i="32"/>
  <c r="W145" i="32"/>
  <c r="W146" i="32"/>
  <c r="W147" i="32"/>
  <c r="W148" i="32"/>
  <c r="W149" i="32"/>
  <c r="W150" i="32"/>
  <c r="W151" i="32"/>
  <c r="W152" i="32"/>
  <c r="W153" i="32"/>
  <c r="W154" i="32"/>
  <c r="W155" i="32"/>
  <c r="W156" i="32"/>
  <c r="W157" i="32"/>
  <c r="W158" i="32"/>
  <c r="W159" i="32"/>
  <c r="W160" i="32"/>
  <c r="W161" i="32"/>
  <c r="W162" i="32"/>
  <c r="W163" i="32"/>
  <c r="W164" i="32"/>
  <c r="W165" i="32"/>
  <c r="W166" i="32"/>
  <c r="W167" i="32"/>
  <c r="W168" i="32"/>
  <c r="W169" i="32"/>
  <c r="W170" i="32"/>
  <c r="W171" i="32"/>
  <c r="W172" i="32"/>
  <c r="W173" i="32"/>
  <c r="W174" i="32"/>
  <c r="W175" i="32"/>
  <c r="W176" i="32"/>
  <c r="W177" i="32"/>
  <c r="W178" i="32"/>
  <c r="W179" i="32"/>
  <c r="W180" i="32"/>
  <c r="W181" i="32"/>
  <c r="W182" i="32"/>
  <c r="W183" i="32"/>
  <c r="W184" i="32"/>
  <c r="W185" i="32"/>
  <c r="W186" i="32"/>
  <c r="W187" i="32"/>
  <c r="W188" i="32"/>
  <c r="W189" i="32"/>
  <c r="W190" i="32"/>
  <c r="W191" i="32"/>
  <c r="W192" i="32"/>
  <c r="W193" i="32"/>
  <c r="W194" i="32"/>
  <c r="W195" i="32"/>
  <c r="W196" i="32"/>
  <c r="W197" i="32"/>
  <c r="W198" i="32"/>
  <c r="W199" i="32"/>
  <c r="W200" i="32"/>
  <c r="W201" i="32"/>
  <c r="W202" i="32"/>
  <c r="W203" i="32"/>
  <c r="W204" i="32"/>
  <c r="W205" i="32"/>
  <c r="W206" i="32"/>
  <c r="W207" i="32"/>
  <c r="W208" i="32"/>
  <c r="W209" i="32"/>
  <c r="W210" i="32"/>
  <c r="W211" i="32"/>
  <c r="W212" i="32"/>
  <c r="W213" i="32"/>
  <c r="W214" i="32"/>
  <c r="W215" i="32"/>
  <c r="W216" i="32"/>
  <c r="W217" i="32"/>
  <c r="W218" i="32"/>
  <c r="W219" i="32"/>
  <c r="W220" i="32"/>
  <c r="W221" i="32"/>
  <c r="W222" i="32"/>
  <c r="W223" i="32"/>
  <c r="W224" i="32"/>
  <c r="W225" i="32"/>
  <c r="W226" i="32"/>
  <c r="W227" i="32"/>
  <c r="W228" i="32"/>
  <c r="W229" i="32"/>
  <c r="W230" i="32"/>
  <c r="W231" i="32"/>
  <c r="W232" i="32"/>
  <c r="W233" i="32"/>
  <c r="W234" i="32"/>
  <c r="W235" i="32"/>
  <c r="W236" i="32"/>
  <c r="W237" i="32"/>
  <c r="W238" i="32"/>
  <c r="W239" i="32"/>
  <c r="W240" i="32"/>
  <c r="W241" i="32"/>
  <c r="W242" i="32"/>
  <c r="W243" i="32"/>
  <c r="W244" i="32"/>
  <c r="W245" i="32"/>
  <c r="W246" i="32"/>
  <c r="W247" i="32"/>
  <c r="W248" i="32"/>
  <c r="W249" i="32"/>
  <c r="W250" i="32"/>
  <c r="W251" i="32"/>
  <c r="W252" i="32"/>
  <c r="W253" i="32"/>
  <c r="W254" i="32"/>
  <c r="W255" i="32"/>
  <c r="W256" i="32"/>
  <c r="W257" i="32"/>
  <c r="W258" i="32"/>
  <c r="W259" i="32"/>
  <c r="W260" i="32"/>
  <c r="W261" i="32"/>
  <c r="W262" i="32"/>
  <c r="W263" i="32"/>
  <c r="W264" i="32"/>
  <c r="W265" i="32"/>
  <c r="W266" i="32"/>
  <c r="W267" i="32"/>
  <c r="W268" i="32"/>
  <c r="W269" i="32"/>
  <c r="W270" i="32"/>
  <c r="W271" i="32"/>
  <c r="W272" i="32"/>
  <c r="W273" i="32"/>
  <c r="W274" i="32"/>
  <c r="W275" i="32"/>
  <c r="W276" i="32"/>
  <c r="W277" i="32"/>
  <c r="W278" i="32"/>
  <c r="W279" i="32"/>
  <c r="W280" i="32"/>
  <c r="W281" i="32"/>
  <c r="W282" i="32"/>
  <c r="W283" i="32"/>
  <c r="W284" i="32"/>
  <c r="W285" i="32"/>
  <c r="W286" i="32"/>
  <c r="W287" i="32"/>
  <c r="W288" i="32"/>
  <c r="W289" i="32"/>
  <c r="W290" i="32"/>
  <c r="W291" i="32"/>
  <c r="W292" i="32"/>
  <c r="W293" i="32"/>
  <c r="W294" i="32"/>
  <c r="W295" i="32"/>
  <c r="W296" i="32"/>
  <c r="W297" i="32"/>
  <c r="W298" i="32"/>
  <c r="W299" i="32"/>
  <c r="W300" i="32"/>
  <c r="W301" i="32"/>
  <c r="W302" i="32"/>
  <c r="W303" i="32"/>
  <c r="W304" i="32"/>
  <c r="W305" i="32"/>
  <c r="W306" i="32"/>
  <c r="W307" i="32"/>
  <c r="W308" i="32"/>
  <c r="W309" i="32"/>
  <c r="W310" i="32"/>
  <c r="W311" i="32"/>
  <c r="W312" i="32"/>
  <c r="W313" i="32"/>
  <c r="W314" i="32"/>
  <c r="W315" i="32"/>
  <c r="W316" i="32"/>
  <c r="W317" i="32"/>
  <c r="W318" i="32"/>
  <c r="W319" i="32"/>
  <c r="W320" i="32"/>
  <c r="W321" i="32"/>
  <c r="W322" i="32"/>
  <c r="W323" i="32"/>
  <c r="W324" i="32"/>
  <c r="W325" i="32"/>
  <c r="W326" i="32"/>
  <c r="W327" i="32"/>
  <c r="W328" i="32"/>
  <c r="W329" i="32"/>
  <c r="W330" i="32"/>
  <c r="W331" i="32"/>
  <c r="W332" i="32"/>
  <c r="W333" i="32"/>
  <c r="W334" i="32"/>
  <c r="W335" i="32"/>
  <c r="W336" i="32"/>
  <c r="W337" i="32"/>
  <c r="W338" i="32"/>
  <c r="W339" i="32"/>
  <c r="W340" i="32"/>
  <c r="W341" i="32"/>
  <c r="W342" i="32"/>
  <c r="W343" i="32"/>
  <c r="W344" i="32"/>
  <c r="W345" i="32"/>
  <c r="W346" i="32"/>
  <c r="W347" i="32"/>
  <c r="W348" i="32"/>
  <c r="W349" i="32"/>
  <c r="W350" i="32"/>
  <c r="W351" i="32"/>
  <c r="W352" i="32"/>
  <c r="W353" i="32"/>
  <c r="W354" i="32"/>
  <c r="W355" i="32"/>
  <c r="W356" i="32"/>
  <c r="W357" i="32"/>
  <c r="W358" i="32"/>
  <c r="W359" i="32"/>
  <c r="W360" i="32"/>
  <c r="W361" i="32"/>
  <c r="W362" i="32"/>
  <c r="W363" i="32"/>
  <c r="W364" i="32"/>
  <c r="W365" i="32"/>
  <c r="W366" i="32"/>
  <c r="W367" i="32"/>
  <c r="W368" i="32"/>
  <c r="W369" i="32"/>
  <c r="W370" i="32"/>
  <c r="W371" i="32"/>
  <c r="W372" i="32"/>
  <c r="W373" i="32"/>
  <c r="W374" i="32"/>
  <c r="W375" i="32"/>
  <c r="W376" i="32"/>
  <c r="W377" i="32"/>
  <c r="W378" i="32"/>
  <c r="W379" i="32"/>
  <c r="W380" i="32"/>
  <c r="W381" i="32"/>
  <c r="W382" i="32"/>
  <c r="W383" i="32"/>
  <c r="W384" i="32"/>
  <c r="W385" i="32"/>
  <c r="W386" i="32"/>
  <c r="W387" i="32"/>
  <c r="W388" i="32"/>
  <c r="W389" i="32"/>
  <c r="W390" i="32"/>
  <c r="W391" i="32"/>
  <c r="W392" i="32"/>
  <c r="W393" i="32"/>
  <c r="W394" i="32"/>
  <c r="W395" i="32"/>
  <c r="W396" i="32"/>
  <c r="W397" i="32"/>
  <c r="W398" i="32"/>
  <c r="W399" i="32"/>
  <c r="W400" i="32"/>
  <c r="W401" i="32"/>
  <c r="W402" i="32"/>
  <c r="W403" i="32"/>
  <c r="W404" i="32"/>
  <c r="W405" i="32"/>
  <c r="W406" i="32"/>
  <c r="W407" i="32"/>
  <c r="W408" i="32"/>
  <c r="W409" i="32"/>
  <c r="W410" i="32"/>
  <c r="W411" i="32"/>
  <c r="W412" i="32"/>
  <c r="W413" i="32"/>
  <c r="W414" i="32"/>
  <c r="W415" i="32"/>
  <c r="W416" i="32"/>
  <c r="W417" i="32"/>
  <c r="W418" i="32"/>
  <c r="W419" i="32"/>
  <c r="W420" i="32"/>
  <c r="W421" i="32"/>
  <c r="W422" i="32"/>
  <c r="W423" i="32"/>
  <c r="W424" i="32"/>
  <c r="W425" i="32"/>
  <c r="W426" i="32"/>
  <c r="W427" i="32"/>
  <c r="W428" i="32"/>
  <c r="W429" i="32"/>
  <c r="W430" i="32"/>
  <c r="W431" i="32"/>
  <c r="W432" i="32"/>
  <c r="W433" i="32"/>
  <c r="W434" i="32"/>
  <c r="W435" i="32"/>
  <c r="W436" i="32"/>
  <c r="W437" i="32"/>
  <c r="W438" i="32"/>
  <c r="W439" i="32"/>
  <c r="W440" i="32"/>
  <c r="W441" i="32"/>
  <c r="W442" i="32"/>
  <c r="W443" i="32"/>
  <c r="W444" i="32"/>
  <c r="W445" i="32"/>
  <c r="W446" i="32"/>
  <c r="W447" i="32"/>
  <c r="W448" i="32"/>
  <c r="W449" i="32"/>
  <c r="W450" i="32"/>
  <c r="W451" i="32"/>
  <c r="W452" i="32"/>
  <c r="W453" i="32"/>
  <c r="W454" i="32"/>
  <c r="W455" i="32"/>
  <c r="W456" i="32"/>
  <c r="W457" i="32"/>
  <c r="W458" i="32"/>
  <c r="W459" i="32"/>
  <c r="W460" i="32"/>
  <c r="W461" i="32"/>
  <c r="W462" i="32"/>
  <c r="W463" i="32"/>
  <c r="W464" i="32"/>
  <c r="W465" i="32"/>
  <c r="W466" i="32"/>
  <c r="W467" i="32"/>
  <c r="W468" i="32"/>
  <c r="W469" i="32"/>
  <c r="W470" i="32"/>
  <c r="W471" i="32"/>
  <c r="W472" i="32"/>
  <c r="W473" i="32"/>
  <c r="W474" i="32"/>
  <c r="W475" i="32"/>
  <c r="W476" i="32"/>
  <c r="W477" i="32"/>
  <c r="W478" i="32"/>
  <c r="W479" i="32"/>
  <c r="W480" i="32"/>
  <c r="W481" i="32"/>
  <c r="W482" i="32"/>
  <c r="W483" i="32"/>
  <c r="W484" i="32"/>
  <c r="W485" i="32"/>
  <c r="W486" i="32"/>
  <c r="W487" i="32"/>
  <c r="W488" i="32"/>
  <c r="W489" i="32"/>
  <c r="W490" i="32"/>
  <c r="W491" i="32"/>
  <c r="W492" i="32"/>
  <c r="W493" i="32"/>
  <c r="W494" i="32"/>
  <c r="W495" i="32"/>
  <c r="W496" i="32"/>
  <c r="W497" i="32"/>
  <c r="W498" i="32"/>
  <c r="W499" i="32"/>
  <c r="W500" i="32"/>
  <c r="W501" i="32"/>
  <c r="W502" i="32"/>
  <c r="W503" i="32"/>
  <c r="W504" i="32"/>
  <c r="W505" i="32"/>
  <c r="W506" i="32"/>
  <c r="W507" i="32"/>
  <c r="W508" i="32"/>
  <c r="W509" i="32"/>
  <c r="W510" i="32"/>
  <c r="W511" i="32"/>
  <c r="W512" i="32"/>
  <c r="W513" i="32"/>
  <c r="W514" i="32"/>
  <c r="W515" i="32"/>
  <c r="W516" i="32"/>
  <c r="W517" i="32"/>
  <c r="W518" i="32"/>
  <c r="W519" i="32"/>
  <c r="W520" i="32"/>
  <c r="W521" i="32"/>
  <c r="W522" i="32"/>
  <c r="W523" i="32"/>
  <c r="W524" i="32"/>
  <c r="W525" i="32"/>
  <c r="W526" i="32"/>
  <c r="W527" i="32"/>
  <c r="W528" i="32"/>
  <c r="W529" i="32"/>
  <c r="W530" i="32"/>
  <c r="W531" i="32"/>
  <c r="W532" i="32"/>
  <c r="W533" i="32"/>
  <c r="W534" i="32"/>
  <c r="W535" i="32"/>
  <c r="W536" i="32"/>
  <c r="W537" i="32"/>
  <c r="W538" i="32"/>
  <c r="W539" i="32"/>
  <c r="W540" i="32"/>
  <c r="W541" i="32"/>
  <c r="W542" i="32"/>
  <c r="W543" i="32"/>
  <c r="W544" i="32"/>
  <c r="W545" i="32"/>
  <c r="W546" i="32"/>
  <c r="W547" i="32"/>
  <c r="W548" i="32"/>
  <c r="W549" i="32"/>
  <c r="W550" i="32"/>
  <c r="W551" i="32"/>
  <c r="W552" i="32"/>
  <c r="W553" i="32"/>
  <c r="W554" i="32"/>
  <c r="W555" i="32"/>
  <c r="W556" i="32"/>
  <c r="W557" i="32"/>
  <c r="W558" i="32"/>
  <c r="W559" i="32"/>
  <c r="W560" i="32"/>
  <c r="W561" i="32"/>
  <c r="W562" i="32"/>
  <c r="W563" i="32"/>
  <c r="W564" i="32"/>
  <c r="W565" i="32"/>
  <c r="W566" i="32"/>
  <c r="W567" i="32"/>
  <c r="W568" i="32"/>
  <c r="W569" i="32"/>
  <c r="W570" i="32"/>
  <c r="W571" i="32"/>
  <c r="W572" i="32"/>
  <c r="W573" i="32"/>
  <c r="W574" i="32"/>
  <c r="W575" i="32"/>
  <c r="W576" i="32"/>
  <c r="W577" i="32"/>
  <c r="W578" i="32"/>
  <c r="W579" i="32"/>
  <c r="W580" i="32"/>
  <c r="W581" i="32"/>
  <c r="W582" i="32"/>
  <c r="W583" i="32"/>
  <c r="W584" i="32"/>
  <c r="W585" i="32"/>
  <c r="W586" i="32"/>
  <c r="W587" i="32"/>
  <c r="W588" i="32"/>
  <c r="W589" i="32"/>
  <c r="W590" i="32"/>
  <c r="W591" i="32"/>
  <c r="W592" i="32"/>
  <c r="W593" i="32"/>
  <c r="W594" i="32"/>
  <c r="W595" i="32"/>
  <c r="W596" i="32"/>
  <c r="W597" i="32"/>
  <c r="W598" i="32"/>
  <c r="W599" i="32"/>
  <c r="W600" i="32"/>
  <c r="W601" i="32"/>
  <c r="W602" i="32"/>
  <c r="W603" i="32"/>
  <c r="W604" i="32"/>
  <c r="W605" i="32"/>
  <c r="V194" i="32"/>
  <c r="V322" i="32"/>
  <c r="V396" i="32"/>
  <c r="V448" i="32"/>
  <c r="V480" i="32"/>
  <c r="V512" i="32"/>
  <c r="V544" i="32"/>
  <c r="V564" i="32"/>
  <c r="V580" i="32"/>
  <c r="V596" i="32"/>
  <c r="T6" i="32"/>
  <c r="T7" i="32"/>
  <c r="T8" i="32"/>
  <c r="T10" i="32"/>
  <c r="T11" i="32"/>
  <c r="T12" i="32"/>
  <c r="T13" i="32"/>
  <c r="T14" i="32"/>
  <c r="T15" i="32"/>
  <c r="T16" i="32"/>
  <c r="T18" i="32"/>
  <c r="T19" i="32"/>
  <c r="T20" i="32"/>
  <c r="T21" i="32"/>
  <c r="T22" i="32"/>
  <c r="T23" i="32"/>
  <c r="T24" i="32"/>
  <c r="T25" i="32"/>
  <c r="T26" i="32"/>
  <c r="T27" i="32"/>
  <c r="T28" i="32"/>
  <c r="T29" i="32"/>
  <c r="T30" i="32"/>
  <c r="T31" i="32"/>
  <c r="T32" i="32"/>
  <c r="T33" i="32"/>
  <c r="T34" i="32"/>
  <c r="T35" i="32"/>
  <c r="T36" i="32"/>
  <c r="T37" i="32"/>
  <c r="T38" i="32"/>
  <c r="T39" i="32"/>
  <c r="T40" i="32"/>
  <c r="T41" i="32"/>
  <c r="T42" i="32"/>
  <c r="T43" i="32"/>
  <c r="T44" i="32"/>
  <c r="T45" i="32"/>
  <c r="T46" i="32"/>
  <c r="T47" i="32"/>
  <c r="T48" i="32"/>
  <c r="T49" i="32"/>
  <c r="T50" i="32"/>
  <c r="T51" i="32"/>
  <c r="T52" i="32"/>
  <c r="T53" i="32"/>
  <c r="T54" i="32"/>
  <c r="T55" i="32"/>
  <c r="T56" i="32"/>
  <c r="T57" i="32"/>
  <c r="T58" i="32"/>
  <c r="T59" i="32"/>
  <c r="T60" i="32"/>
  <c r="T61" i="32"/>
  <c r="T62" i="32"/>
  <c r="T63" i="32"/>
  <c r="T64" i="32"/>
  <c r="T65" i="32"/>
  <c r="T66" i="32"/>
  <c r="T67" i="32"/>
  <c r="T68" i="32"/>
  <c r="T69" i="32"/>
  <c r="T70" i="32"/>
  <c r="T71" i="32"/>
  <c r="T72" i="32"/>
  <c r="T73" i="32"/>
  <c r="T74" i="32"/>
  <c r="T75" i="32"/>
  <c r="T76" i="32"/>
  <c r="T77" i="32"/>
  <c r="T78" i="32"/>
  <c r="T79" i="32"/>
  <c r="T80" i="32"/>
  <c r="T81" i="32"/>
  <c r="T82" i="32"/>
  <c r="T83" i="32"/>
  <c r="T84" i="32"/>
  <c r="T85" i="32"/>
  <c r="T86" i="32"/>
  <c r="T87" i="32"/>
  <c r="T88" i="32"/>
  <c r="T89" i="32"/>
  <c r="T90" i="32"/>
  <c r="T91" i="32"/>
  <c r="T92" i="32"/>
  <c r="T93" i="32"/>
  <c r="T94" i="32"/>
  <c r="T95" i="32"/>
  <c r="T96" i="32"/>
  <c r="T97" i="32"/>
  <c r="T98" i="32"/>
  <c r="T99" i="32"/>
  <c r="T100" i="32"/>
  <c r="T101" i="32"/>
  <c r="T102" i="32"/>
  <c r="T103" i="32"/>
  <c r="T104" i="32"/>
  <c r="T105" i="32"/>
  <c r="T106" i="32"/>
  <c r="T107" i="32"/>
  <c r="T108" i="32"/>
  <c r="T109" i="32"/>
  <c r="T110" i="32"/>
  <c r="T111" i="32"/>
  <c r="T112" i="32"/>
  <c r="T113" i="32"/>
  <c r="T114" i="32"/>
  <c r="T115" i="32"/>
  <c r="T116" i="32"/>
  <c r="T117" i="32"/>
  <c r="T118" i="32"/>
  <c r="T119" i="32"/>
  <c r="T120" i="32"/>
  <c r="T121" i="32"/>
  <c r="T122" i="32"/>
  <c r="T123" i="32"/>
  <c r="T124" i="32"/>
  <c r="T125" i="32"/>
  <c r="T126" i="32"/>
  <c r="T127" i="32"/>
  <c r="T128" i="32"/>
  <c r="T129" i="32"/>
  <c r="T130" i="32"/>
  <c r="T131" i="32"/>
  <c r="T132" i="32"/>
  <c r="T133" i="32"/>
  <c r="T134" i="32"/>
  <c r="T135" i="32"/>
  <c r="T136" i="32"/>
  <c r="T137" i="32"/>
  <c r="T138" i="32"/>
  <c r="T139" i="32"/>
  <c r="T140" i="32"/>
  <c r="T141" i="32"/>
  <c r="T142" i="32"/>
  <c r="T143" i="32"/>
  <c r="T144" i="32"/>
  <c r="T145" i="32"/>
  <c r="T146" i="32"/>
  <c r="T147" i="32"/>
  <c r="T148" i="32"/>
  <c r="T149" i="32"/>
  <c r="T150" i="32"/>
  <c r="T151" i="32"/>
  <c r="T152" i="32"/>
  <c r="T153" i="32"/>
  <c r="T154" i="32"/>
  <c r="T155" i="32"/>
  <c r="T156" i="32"/>
  <c r="T157" i="32"/>
  <c r="T158" i="32"/>
  <c r="T159" i="32"/>
  <c r="T160" i="32"/>
  <c r="T161" i="32"/>
  <c r="T162" i="32"/>
  <c r="T163" i="32"/>
  <c r="T164" i="32"/>
  <c r="T165" i="32"/>
  <c r="T166" i="32"/>
  <c r="T167" i="32"/>
  <c r="T168" i="32"/>
  <c r="T169" i="32"/>
  <c r="T170" i="32"/>
  <c r="T171" i="32"/>
  <c r="T172" i="32"/>
  <c r="T173" i="32"/>
  <c r="T174" i="32"/>
  <c r="T175" i="32"/>
  <c r="T176" i="32"/>
  <c r="T177" i="32"/>
  <c r="T178" i="32"/>
  <c r="T179" i="32"/>
  <c r="T180" i="32"/>
  <c r="T181" i="32"/>
  <c r="T182" i="32"/>
  <c r="T183" i="32"/>
  <c r="T184" i="32"/>
  <c r="T185" i="32"/>
  <c r="T186" i="32"/>
  <c r="T187" i="32"/>
  <c r="T188" i="32"/>
  <c r="T189" i="32"/>
  <c r="T190" i="32"/>
  <c r="T191" i="32"/>
  <c r="T192" i="32"/>
  <c r="T193" i="32"/>
  <c r="T194" i="32"/>
  <c r="T195" i="32"/>
  <c r="T196" i="32"/>
  <c r="T197" i="32"/>
  <c r="T198" i="32"/>
  <c r="T199" i="32"/>
  <c r="T200" i="32"/>
  <c r="T201" i="32"/>
  <c r="T202" i="32"/>
  <c r="T203" i="32"/>
  <c r="T204" i="32"/>
  <c r="T205" i="32"/>
  <c r="T206" i="32"/>
  <c r="T207" i="32"/>
  <c r="T208" i="32"/>
  <c r="T209" i="32"/>
  <c r="T210" i="32"/>
  <c r="T211" i="32"/>
  <c r="T212" i="32"/>
  <c r="T213" i="32"/>
  <c r="T214" i="32"/>
  <c r="T215" i="32"/>
  <c r="T216" i="32"/>
  <c r="T217" i="32"/>
  <c r="T218" i="32"/>
  <c r="T219" i="32"/>
  <c r="T220" i="32"/>
  <c r="T221" i="32"/>
  <c r="T222" i="32"/>
  <c r="T223" i="32"/>
  <c r="T224" i="32"/>
  <c r="T225" i="32"/>
  <c r="T226" i="32"/>
  <c r="T227" i="32"/>
  <c r="T228" i="32"/>
  <c r="T229" i="32"/>
  <c r="T230" i="32"/>
  <c r="T231" i="32"/>
  <c r="T232" i="32"/>
  <c r="T233" i="32"/>
  <c r="T234" i="32"/>
  <c r="T235" i="32"/>
  <c r="T236" i="32"/>
  <c r="T237" i="32"/>
  <c r="T238" i="32"/>
  <c r="T239" i="32"/>
  <c r="T240" i="32"/>
  <c r="T241" i="32"/>
  <c r="T242" i="32"/>
  <c r="T243" i="32"/>
  <c r="T244" i="32"/>
  <c r="T245" i="32"/>
  <c r="T246" i="32"/>
  <c r="T247" i="32"/>
  <c r="T248" i="32"/>
  <c r="T249" i="32"/>
  <c r="T250" i="32"/>
  <c r="T251" i="32"/>
  <c r="T252" i="32"/>
  <c r="T253" i="32"/>
  <c r="T254" i="32"/>
  <c r="T255" i="32"/>
  <c r="T256" i="32"/>
  <c r="T257" i="32"/>
  <c r="T258" i="32"/>
  <c r="T259" i="32"/>
  <c r="T260" i="32"/>
  <c r="T261" i="32"/>
  <c r="T262" i="32"/>
  <c r="T263" i="32"/>
  <c r="T264" i="32"/>
  <c r="T265" i="32"/>
  <c r="T266" i="32"/>
  <c r="T267" i="32"/>
  <c r="T268" i="32"/>
  <c r="T269" i="32"/>
  <c r="T270" i="32"/>
  <c r="T271" i="32"/>
  <c r="T272" i="32"/>
  <c r="T273" i="32"/>
  <c r="T274" i="32"/>
  <c r="T275" i="32"/>
  <c r="T276" i="32"/>
  <c r="T277" i="32"/>
  <c r="T278" i="32"/>
  <c r="T279" i="32"/>
  <c r="T280" i="32"/>
  <c r="T281" i="32"/>
  <c r="T282" i="32"/>
  <c r="T283" i="32"/>
  <c r="T284" i="32"/>
  <c r="T285" i="32"/>
  <c r="T286" i="32"/>
  <c r="T287" i="32"/>
  <c r="T288" i="32"/>
  <c r="T289" i="32"/>
  <c r="T290" i="32"/>
  <c r="T291" i="32"/>
  <c r="T292" i="32"/>
  <c r="T293" i="32"/>
  <c r="T294" i="32"/>
  <c r="T295" i="32"/>
  <c r="T296" i="32"/>
  <c r="T297" i="32"/>
  <c r="T298" i="32"/>
  <c r="T299" i="32"/>
  <c r="T300" i="32"/>
  <c r="T301" i="32"/>
  <c r="T302" i="32"/>
  <c r="T303" i="32"/>
  <c r="T304" i="32"/>
  <c r="T305" i="32"/>
  <c r="T306" i="32"/>
  <c r="T307" i="32"/>
  <c r="T308" i="32"/>
  <c r="T309" i="32"/>
  <c r="T310" i="32"/>
  <c r="T311" i="32"/>
  <c r="T312" i="32"/>
  <c r="T313" i="32"/>
  <c r="T314" i="32"/>
  <c r="T315" i="32"/>
  <c r="T316" i="32"/>
  <c r="T317" i="32"/>
  <c r="T318" i="32"/>
  <c r="T319" i="32"/>
  <c r="T320" i="32"/>
  <c r="T321" i="32"/>
  <c r="T322" i="32"/>
  <c r="T323" i="32"/>
  <c r="T324" i="32"/>
  <c r="T325" i="32"/>
  <c r="T326" i="32"/>
  <c r="T327" i="32"/>
  <c r="T328" i="32"/>
  <c r="T329" i="32"/>
  <c r="T330" i="32"/>
  <c r="T331" i="32"/>
  <c r="T332" i="32"/>
  <c r="T333" i="32"/>
  <c r="T334" i="32"/>
  <c r="T335" i="32"/>
  <c r="T336" i="32"/>
  <c r="T337" i="32"/>
  <c r="T338" i="32"/>
  <c r="T339" i="32"/>
  <c r="T340" i="32"/>
  <c r="T341" i="32"/>
  <c r="T342" i="32"/>
  <c r="T343" i="32"/>
  <c r="T344" i="32"/>
  <c r="T345" i="32"/>
  <c r="T346" i="32"/>
  <c r="T347" i="32"/>
  <c r="T348" i="32"/>
  <c r="T349" i="32"/>
  <c r="T350" i="32"/>
  <c r="T351" i="32"/>
  <c r="T352" i="32"/>
  <c r="T353" i="32"/>
  <c r="T354" i="32"/>
  <c r="T355" i="32"/>
  <c r="T356" i="32"/>
  <c r="T357" i="32"/>
  <c r="T358" i="32"/>
  <c r="T359" i="32"/>
  <c r="T360" i="32"/>
  <c r="T361" i="32"/>
  <c r="T362" i="32"/>
  <c r="T363" i="32"/>
  <c r="T364" i="32"/>
  <c r="T365" i="32"/>
  <c r="T366" i="32"/>
  <c r="T367" i="32"/>
  <c r="T368" i="32"/>
  <c r="T369" i="32"/>
  <c r="T370" i="32"/>
  <c r="T371" i="32"/>
  <c r="T372" i="32"/>
  <c r="T373" i="32"/>
  <c r="T374" i="32"/>
  <c r="T375" i="32"/>
  <c r="T376" i="32"/>
  <c r="T377" i="32"/>
  <c r="T378" i="32"/>
  <c r="T379" i="32"/>
  <c r="T380" i="32"/>
  <c r="T381" i="32"/>
  <c r="T382" i="32"/>
  <c r="T383" i="32"/>
  <c r="T384" i="32"/>
  <c r="T385" i="32"/>
  <c r="T386" i="32"/>
  <c r="T387" i="32"/>
  <c r="T388" i="32"/>
  <c r="T389" i="32"/>
  <c r="T390" i="32"/>
  <c r="T391" i="32"/>
  <c r="T392" i="32"/>
  <c r="T393" i="32"/>
  <c r="T394" i="32"/>
  <c r="T395" i="32"/>
  <c r="T396" i="32"/>
  <c r="T397" i="32"/>
  <c r="T398" i="32"/>
  <c r="T399" i="32"/>
  <c r="T400" i="32"/>
  <c r="T401" i="32"/>
  <c r="T402" i="32"/>
  <c r="T403" i="32"/>
  <c r="T404" i="32"/>
  <c r="T405" i="32"/>
  <c r="T406" i="32"/>
  <c r="T407" i="32"/>
  <c r="T408" i="32"/>
  <c r="T409" i="32"/>
  <c r="T410" i="32"/>
  <c r="T411" i="32"/>
  <c r="T412" i="32"/>
  <c r="T413" i="32"/>
  <c r="T414" i="32"/>
  <c r="T415" i="32"/>
  <c r="T416" i="32"/>
  <c r="T417" i="32"/>
  <c r="T418" i="32"/>
  <c r="T419" i="32"/>
  <c r="T420" i="32"/>
  <c r="T421" i="32"/>
  <c r="T422" i="32"/>
  <c r="T423" i="32"/>
  <c r="T424" i="32"/>
  <c r="T425" i="32"/>
  <c r="T426" i="32"/>
  <c r="T427" i="32"/>
  <c r="T428" i="32"/>
  <c r="T429" i="32"/>
  <c r="T430" i="32"/>
  <c r="T431" i="32"/>
  <c r="T432" i="32"/>
  <c r="T433" i="32"/>
  <c r="T434" i="32"/>
  <c r="T435" i="32"/>
  <c r="T436" i="32"/>
  <c r="T437" i="32"/>
  <c r="T438" i="32"/>
  <c r="T439" i="32"/>
  <c r="T440" i="32"/>
  <c r="T441" i="32"/>
  <c r="T442" i="32"/>
  <c r="T443" i="32"/>
  <c r="T444" i="32"/>
  <c r="T445" i="32"/>
  <c r="T446" i="32"/>
  <c r="T447" i="32"/>
  <c r="T448" i="32"/>
  <c r="T449" i="32"/>
  <c r="T450" i="32"/>
  <c r="T451" i="32"/>
  <c r="T452" i="32"/>
  <c r="T453" i="32"/>
  <c r="T454" i="32"/>
  <c r="T455" i="32"/>
  <c r="T456" i="32"/>
  <c r="T457" i="32"/>
  <c r="T458" i="32"/>
  <c r="T459" i="32"/>
  <c r="T460" i="32"/>
  <c r="T461" i="32"/>
  <c r="T462" i="32"/>
  <c r="T463" i="32"/>
  <c r="T464" i="32"/>
  <c r="T465" i="32"/>
  <c r="T466" i="32"/>
  <c r="T467" i="32"/>
  <c r="T468" i="32"/>
  <c r="T469" i="32"/>
  <c r="T470" i="32"/>
  <c r="T471" i="32"/>
  <c r="T472" i="32"/>
  <c r="T473" i="32"/>
  <c r="T474" i="32"/>
  <c r="T475" i="32"/>
  <c r="T476" i="32"/>
  <c r="T477" i="32"/>
  <c r="T478" i="32"/>
  <c r="T479" i="32"/>
  <c r="T480" i="32"/>
  <c r="T481" i="32"/>
  <c r="T482" i="32"/>
  <c r="T483" i="32"/>
  <c r="T484" i="32"/>
  <c r="T485" i="32"/>
  <c r="T486" i="32"/>
  <c r="T487" i="32"/>
  <c r="T488" i="32"/>
  <c r="T489" i="32"/>
  <c r="T490" i="32"/>
  <c r="T491" i="32"/>
  <c r="T492" i="32"/>
  <c r="T493" i="32"/>
  <c r="T494" i="32"/>
  <c r="T495" i="32"/>
  <c r="T496" i="32"/>
  <c r="T497" i="32"/>
  <c r="T498" i="32"/>
  <c r="T499" i="32"/>
  <c r="T500" i="32"/>
  <c r="T501" i="32"/>
  <c r="T502" i="32"/>
  <c r="T503" i="32"/>
  <c r="T504" i="32"/>
  <c r="T505" i="32"/>
  <c r="T506" i="32"/>
  <c r="T507" i="32"/>
  <c r="T508" i="32"/>
  <c r="T509" i="32"/>
  <c r="T510" i="32"/>
  <c r="T511" i="32"/>
  <c r="T512" i="32"/>
  <c r="T513" i="32"/>
  <c r="T514" i="32"/>
  <c r="T515" i="32"/>
  <c r="T516" i="32"/>
  <c r="T517" i="32"/>
  <c r="T518" i="32"/>
  <c r="T519" i="32"/>
  <c r="T520" i="32"/>
  <c r="T521" i="32"/>
  <c r="T522" i="32"/>
  <c r="T523" i="32"/>
  <c r="T524" i="32"/>
  <c r="T525" i="32"/>
  <c r="T526" i="32"/>
  <c r="T527" i="32"/>
  <c r="T528" i="32"/>
  <c r="T529" i="32"/>
  <c r="T530" i="32"/>
  <c r="T531" i="32"/>
  <c r="T532" i="32"/>
  <c r="T533" i="32"/>
  <c r="T534" i="32"/>
  <c r="T535" i="32"/>
  <c r="T536" i="32"/>
  <c r="T537" i="32"/>
  <c r="T538" i="32"/>
  <c r="T539" i="32"/>
  <c r="T540" i="32"/>
  <c r="T541" i="32"/>
  <c r="T542" i="32"/>
  <c r="T543" i="32"/>
  <c r="T544" i="32"/>
  <c r="T545" i="32"/>
  <c r="T546" i="32"/>
  <c r="T547" i="32"/>
  <c r="T548" i="32"/>
  <c r="T549" i="32"/>
  <c r="T550" i="32"/>
  <c r="T551" i="32"/>
  <c r="T552" i="32"/>
  <c r="T553" i="32"/>
  <c r="T554" i="32"/>
  <c r="T555" i="32"/>
  <c r="T556" i="32"/>
  <c r="T557" i="32"/>
  <c r="T558" i="32"/>
  <c r="T559" i="32"/>
  <c r="T560" i="32"/>
  <c r="T561" i="32"/>
  <c r="T562" i="32"/>
  <c r="T563" i="32"/>
  <c r="T564" i="32"/>
  <c r="T565" i="32"/>
  <c r="T566" i="32"/>
  <c r="T567" i="32"/>
  <c r="T568" i="32"/>
  <c r="T569" i="32"/>
  <c r="T570" i="32"/>
  <c r="T571" i="32"/>
  <c r="T572" i="32"/>
  <c r="T573" i="32"/>
  <c r="T574" i="32"/>
  <c r="T575" i="32"/>
  <c r="T576" i="32"/>
  <c r="T577" i="32"/>
  <c r="T578" i="32"/>
  <c r="T579" i="32"/>
  <c r="T580" i="32"/>
  <c r="T581" i="32"/>
  <c r="T582" i="32"/>
  <c r="T583" i="32"/>
  <c r="T584" i="32"/>
  <c r="T585" i="32"/>
  <c r="T586" i="32"/>
  <c r="T587" i="32"/>
  <c r="T588" i="32"/>
  <c r="T589" i="32"/>
  <c r="T590" i="32"/>
  <c r="T591" i="32"/>
  <c r="T592" i="32"/>
  <c r="T593" i="32"/>
  <c r="T594" i="32"/>
  <c r="T595" i="32"/>
  <c r="T596" i="32"/>
  <c r="T597" i="32"/>
  <c r="T598" i="32"/>
  <c r="T599" i="32"/>
  <c r="T600" i="32"/>
  <c r="T601" i="32"/>
  <c r="T602" i="32"/>
  <c r="T603" i="32"/>
  <c r="T604" i="32"/>
  <c r="T605" i="32"/>
  <c r="S6" i="32"/>
  <c r="V6" i="32" s="1"/>
  <c r="S7" i="32"/>
  <c r="V7" i="32" s="1"/>
  <c r="S8" i="32"/>
  <c r="V8" i="32" s="1"/>
  <c r="S10" i="32"/>
  <c r="V10" i="32" s="1"/>
  <c r="S11" i="32"/>
  <c r="V11" i="32" s="1"/>
  <c r="S12" i="32"/>
  <c r="V12" i="32" s="1"/>
  <c r="S13" i="32"/>
  <c r="V13" i="32" s="1"/>
  <c r="S14" i="32"/>
  <c r="V14" i="32" s="1"/>
  <c r="S15" i="32"/>
  <c r="V15" i="32" s="1"/>
  <c r="S16" i="32"/>
  <c r="V16" i="32" s="1"/>
  <c r="S18" i="32"/>
  <c r="V18" i="32" s="1"/>
  <c r="S19" i="32"/>
  <c r="V19" i="32" s="1"/>
  <c r="S20" i="32"/>
  <c r="V20" i="32" s="1"/>
  <c r="S21" i="32"/>
  <c r="V21" i="32" s="1"/>
  <c r="S22" i="32"/>
  <c r="V22" i="32" s="1"/>
  <c r="S23" i="32"/>
  <c r="V23" i="32" s="1"/>
  <c r="S24" i="32"/>
  <c r="V24" i="32" s="1"/>
  <c r="S25" i="32"/>
  <c r="V25" i="32" s="1"/>
  <c r="S26" i="32"/>
  <c r="V26" i="32" s="1"/>
  <c r="S27" i="32"/>
  <c r="V27" i="32" s="1"/>
  <c r="S28" i="32"/>
  <c r="V28" i="32" s="1"/>
  <c r="S29" i="32"/>
  <c r="V29" i="32" s="1"/>
  <c r="S30" i="32"/>
  <c r="V30" i="32" s="1"/>
  <c r="S31" i="32"/>
  <c r="V31" i="32" s="1"/>
  <c r="S32" i="32"/>
  <c r="V32" i="32" s="1"/>
  <c r="S33" i="32"/>
  <c r="V33" i="32" s="1"/>
  <c r="S34" i="32"/>
  <c r="V34" i="32" s="1"/>
  <c r="S35" i="32"/>
  <c r="V35" i="32" s="1"/>
  <c r="S36" i="32"/>
  <c r="V36" i="32" s="1"/>
  <c r="S37" i="32"/>
  <c r="V37" i="32" s="1"/>
  <c r="S38" i="32"/>
  <c r="V38" i="32" s="1"/>
  <c r="S39" i="32"/>
  <c r="V39" i="32" s="1"/>
  <c r="S40" i="32"/>
  <c r="V40" i="32" s="1"/>
  <c r="S41" i="32"/>
  <c r="V41" i="32" s="1"/>
  <c r="S42" i="32"/>
  <c r="V42" i="32" s="1"/>
  <c r="S43" i="32"/>
  <c r="V43" i="32" s="1"/>
  <c r="S44" i="32"/>
  <c r="V44" i="32" s="1"/>
  <c r="S45" i="32"/>
  <c r="V45" i="32" s="1"/>
  <c r="S46" i="32"/>
  <c r="V46" i="32" s="1"/>
  <c r="S47" i="32"/>
  <c r="V47" i="32" s="1"/>
  <c r="S48" i="32"/>
  <c r="V48" i="32" s="1"/>
  <c r="S49" i="32"/>
  <c r="V49" i="32" s="1"/>
  <c r="S50" i="32"/>
  <c r="V50" i="32" s="1"/>
  <c r="S51" i="32"/>
  <c r="V51" i="32" s="1"/>
  <c r="S52" i="32"/>
  <c r="V52" i="32" s="1"/>
  <c r="S53" i="32"/>
  <c r="V53" i="32" s="1"/>
  <c r="S54" i="32"/>
  <c r="V54" i="32" s="1"/>
  <c r="S55" i="32"/>
  <c r="V55" i="32" s="1"/>
  <c r="S56" i="32"/>
  <c r="V56" i="32" s="1"/>
  <c r="S57" i="32"/>
  <c r="V57" i="32" s="1"/>
  <c r="S58" i="32"/>
  <c r="V58" i="32" s="1"/>
  <c r="S59" i="32"/>
  <c r="V59" i="32" s="1"/>
  <c r="S60" i="32"/>
  <c r="V60" i="32" s="1"/>
  <c r="S61" i="32"/>
  <c r="V61" i="32" s="1"/>
  <c r="S62" i="32"/>
  <c r="V62" i="32" s="1"/>
  <c r="S63" i="32"/>
  <c r="V63" i="32" s="1"/>
  <c r="S64" i="32"/>
  <c r="V64" i="32" s="1"/>
  <c r="S65" i="32"/>
  <c r="V65" i="32" s="1"/>
  <c r="S66" i="32"/>
  <c r="V66" i="32" s="1"/>
  <c r="S67" i="32"/>
  <c r="V67" i="32" s="1"/>
  <c r="S68" i="32"/>
  <c r="V68" i="32" s="1"/>
  <c r="S69" i="32"/>
  <c r="V69" i="32" s="1"/>
  <c r="S70" i="32"/>
  <c r="V70" i="32" s="1"/>
  <c r="S71" i="32"/>
  <c r="V71" i="32" s="1"/>
  <c r="S72" i="32"/>
  <c r="V72" i="32" s="1"/>
  <c r="S73" i="32"/>
  <c r="V73" i="32" s="1"/>
  <c r="S74" i="32"/>
  <c r="V74" i="32" s="1"/>
  <c r="S75" i="32"/>
  <c r="V75" i="32" s="1"/>
  <c r="S76" i="32"/>
  <c r="V76" i="32" s="1"/>
  <c r="S77" i="32"/>
  <c r="V77" i="32" s="1"/>
  <c r="S78" i="32"/>
  <c r="V78" i="32" s="1"/>
  <c r="S79" i="32"/>
  <c r="V79" i="32" s="1"/>
  <c r="S80" i="32"/>
  <c r="V80" i="32" s="1"/>
  <c r="S81" i="32"/>
  <c r="V81" i="32" s="1"/>
  <c r="S82" i="32"/>
  <c r="V82" i="32" s="1"/>
  <c r="S83" i="32"/>
  <c r="V83" i="32" s="1"/>
  <c r="S84" i="32"/>
  <c r="V84" i="32" s="1"/>
  <c r="S85" i="32"/>
  <c r="V85" i="32" s="1"/>
  <c r="S86" i="32"/>
  <c r="V86" i="32" s="1"/>
  <c r="S87" i="32"/>
  <c r="V87" i="32" s="1"/>
  <c r="S88" i="32"/>
  <c r="V88" i="32" s="1"/>
  <c r="S89" i="32"/>
  <c r="V89" i="32" s="1"/>
  <c r="S90" i="32"/>
  <c r="V90" i="32" s="1"/>
  <c r="S91" i="32"/>
  <c r="V91" i="32" s="1"/>
  <c r="S92" i="32"/>
  <c r="V92" i="32" s="1"/>
  <c r="S93" i="32"/>
  <c r="V93" i="32" s="1"/>
  <c r="S94" i="32"/>
  <c r="V94" i="32" s="1"/>
  <c r="S95" i="32"/>
  <c r="V95" i="32" s="1"/>
  <c r="S96" i="32"/>
  <c r="V96" i="32" s="1"/>
  <c r="S97" i="32"/>
  <c r="V97" i="32" s="1"/>
  <c r="S98" i="32"/>
  <c r="V98" i="32" s="1"/>
  <c r="S99" i="32"/>
  <c r="V99" i="32" s="1"/>
  <c r="S100" i="32"/>
  <c r="V100" i="32" s="1"/>
  <c r="S101" i="32"/>
  <c r="V101" i="32" s="1"/>
  <c r="S102" i="32"/>
  <c r="V102" i="32" s="1"/>
  <c r="S103" i="32"/>
  <c r="V103" i="32" s="1"/>
  <c r="S104" i="32"/>
  <c r="V104" i="32" s="1"/>
  <c r="S105" i="32"/>
  <c r="V105" i="32" s="1"/>
  <c r="S106" i="32"/>
  <c r="V106" i="32" s="1"/>
  <c r="S107" i="32"/>
  <c r="V107" i="32" s="1"/>
  <c r="S108" i="32"/>
  <c r="V108" i="32" s="1"/>
  <c r="S109" i="32"/>
  <c r="V109" i="32" s="1"/>
  <c r="S110" i="32"/>
  <c r="V110" i="32" s="1"/>
  <c r="S111" i="32"/>
  <c r="V111" i="32" s="1"/>
  <c r="S112" i="32"/>
  <c r="V112" i="32" s="1"/>
  <c r="S113" i="32"/>
  <c r="V113" i="32" s="1"/>
  <c r="S114" i="32"/>
  <c r="V114" i="32" s="1"/>
  <c r="S115" i="32"/>
  <c r="V115" i="32" s="1"/>
  <c r="S116" i="32"/>
  <c r="V116" i="32" s="1"/>
  <c r="S117" i="32"/>
  <c r="V117" i="32" s="1"/>
  <c r="S118" i="32"/>
  <c r="V118" i="32" s="1"/>
  <c r="S119" i="32"/>
  <c r="V119" i="32" s="1"/>
  <c r="S120" i="32"/>
  <c r="V120" i="32" s="1"/>
  <c r="S121" i="32"/>
  <c r="V121" i="32" s="1"/>
  <c r="S122" i="32"/>
  <c r="V122" i="32" s="1"/>
  <c r="S123" i="32"/>
  <c r="V123" i="32" s="1"/>
  <c r="S124" i="32"/>
  <c r="V124" i="32" s="1"/>
  <c r="S125" i="32"/>
  <c r="V125" i="32" s="1"/>
  <c r="S126" i="32"/>
  <c r="V126" i="32" s="1"/>
  <c r="S127" i="32"/>
  <c r="V127" i="32" s="1"/>
  <c r="S128" i="32"/>
  <c r="V128" i="32" s="1"/>
  <c r="S129" i="32"/>
  <c r="V129" i="32" s="1"/>
  <c r="S130" i="32"/>
  <c r="V130" i="32" s="1"/>
  <c r="S131" i="32"/>
  <c r="V131" i="32" s="1"/>
  <c r="S132" i="32"/>
  <c r="V132" i="32" s="1"/>
  <c r="S133" i="32"/>
  <c r="V133" i="32" s="1"/>
  <c r="S134" i="32"/>
  <c r="V134" i="32" s="1"/>
  <c r="S135" i="32"/>
  <c r="V135" i="32" s="1"/>
  <c r="S136" i="32"/>
  <c r="V136" i="32" s="1"/>
  <c r="S137" i="32"/>
  <c r="V137" i="32" s="1"/>
  <c r="S138" i="32"/>
  <c r="V138" i="32" s="1"/>
  <c r="S139" i="32"/>
  <c r="V139" i="32" s="1"/>
  <c r="S140" i="32"/>
  <c r="V140" i="32" s="1"/>
  <c r="S141" i="32"/>
  <c r="V141" i="32" s="1"/>
  <c r="S142" i="32"/>
  <c r="V142" i="32" s="1"/>
  <c r="S143" i="32"/>
  <c r="V143" i="32" s="1"/>
  <c r="S144" i="32"/>
  <c r="V144" i="32" s="1"/>
  <c r="S145" i="32"/>
  <c r="V145" i="32" s="1"/>
  <c r="S146" i="32"/>
  <c r="V146" i="32" s="1"/>
  <c r="S147" i="32"/>
  <c r="V147" i="32" s="1"/>
  <c r="S148" i="32"/>
  <c r="V148" i="32" s="1"/>
  <c r="S149" i="32"/>
  <c r="V149" i="32" s="1"/>
  <c r="S150" i="32"/>
  <c r="V150" i="32" s="1"/>
  <c r="S151" i="32"/>
  <c r="V151" i="32" s="1"/>
  <c r="S152" i="32"/>
  <c r="V152" i="32" s="1"/>
  <c r="S153" i="32"/>
  <c r="V153" i="32" s="1"/>
  <c r="S154" i="32"/>
  <c r="V154" i="32" s="1"/>
  <c r="S155" i="32"/>
  <c r="V155" i="32" s="1"/>
  <c r="S156" i="32"/>
  <c r="V156" i="32" s="1"/>
  <c r="S157" i="32"/>
  <c r="V157" i="32" s="1"/>
  <c r="S158" i="32"/>
  <c r="V158" i="32" s="1"/>
  <c r="S159" i="32"/>
  <c r="V159" i="32" s="1"/>
  <c r="S160" i="32"/>
  <c r="V160" i="32" s="1"/>
  <c r="S161" i="32"/>
  <c r="V161" i="32" s="1"/>
  <c r="S162" i="32"/>
  <c r="V162" i="32" s="1"/>
  <c r="S163" i="32"/>
  <c r="V163" i="32" s="1"/>
  <c r="S164" i="32"/>
  <c r="V164" i="32" s="1"/>
  <c r="S165" i="32"/>
  <c r="V165" i="32" s="1"/>
  <c r="S166" i="32"/>
  <c r="V166" i="32" s="1"/>
  <c r="S167" i="32"/>
  <c r="V167" i="32" s="1"/>
  <c r="S168" i="32"/>
  <c r="V168" i="32" s="1"/>
  <c r="S169" i="32"/>
  <c r="V169" i="32" s="1"/>
  <c r="S170" i="32"/>
  <c r="V170" i="32" s="1"/>
  <c r="S171" i="32"/>
  <c r="V171" i="32" s="1"/>
  <c r="S172" i="32"/>
  <c r="V172" i="32" s="1"/>
  <c r="S173" i="32"/>
  <c r="V173" i="32" s="1"/>
  <c r="S174" i="32"/>
  <c r="V174" i="32" s="1"/>
  <c r="S175" i="32"/>
  <c r="V175" i="32" s="1"/>
  <c r="S176" i="32"/>
  <c r="V176" i="32" s="1"/>
  <c r="S177" i="32"/>
  <c r="V177" i="32" s="1"/>
  <c r="S178" i="32"/>
  <c r="V178" i="32" s="1"/>
  <c r="S179" i="32"/>
  <c r="V179" i="32" s="1"/>
  <c r="S180" i="32"/>
  <c r="V180" i="32" s="1"/>
  <c r="S181" i="32"/>
  <c r="V181" i="32" s="1"/>
  <c r="S182" i="32"/>
  <c r="V182" i="32" s="1"/>
  <c r="S183" i="32"/>
  <c r="V183" i="32" s="1"/>
  <c r="S184" i="32"/>
  <c r="V184" i="32" s="1"/>
  <c r="S185" i="32"/>
  <c r="V185" i="32" s="1"/>
  <c r="S186" i="32"/>
  <c r="V186" i="32" s="1"/>
  <c r="S187" i="32"/>
  <c r="V187" i="32" s="1"/>
  <c r="S188" i="32"/>
  <c r="V188" i="32" s="1"/>
  <c r="S189" i="32"/>
  <c r="V189" i="32" s="1"/>
  <c r="S190" i="32"/>
  <c r="V190" i="32" s="1"/>
  <c r="S191" i="32"/>
  <c r="V191" i="32" s="1"/>
  <c r="S192" i="32"/>
  <c r="V192" i="32" s="1"/>
  <c r="S193" i="32"/>
  <c r="V193" i="32" s="1"/>
  <c r="S194" i="32"/>
  <c r="S195" i="32"/>
  <c r="V195" i="32" s="1"/>
  <c r="S196" i="32"/>
  <c r="V196" i="32" s="1"/>
  <c r="S197" i="32"/>
  <c r="V197" i="32" s="1"/>
  <c r="S198" i="32"/>
  <c r="V198" i="32" s="1"/>
  <c r="S199" i="32"/>
  <c r="V199" i="32" s="1"/>
  <c r="S200" i="32"/>
  <c r="V200" i="32" s="1"/>
  <c r="S201" i="32"/>
  <c r="V201" i="32" s="1"/>
  <c r="S202" i="32"/>
  <c r="V202" i="32" s="1"/>
  <c r="S203" i="32"/>
  <c r="V203" i="32" s="1"/>
  <c r="S204" i="32"/>
  <c r="V204" i="32" s="1"/>
  <c r="S205" i="32"/>
  <c r="V205" i="32" s="1"/>
  <c r="S206" i="32"/>
  <c r="V206" i="32" s="1"/>
  <c r="S207" i="32"/>
  <c r="V207" i="32" s="1"/>
  <c r="S208" i="32"/>
  <c r="V208" i="32" s="1"/>
  <c r="S209" i="32"/>
  <c r="V209" i="32" s="1"/>
  <c r="S210" i="32"/>
  <c r="V210" i="32" s="1"/>
  <c r="S211" i="32"/>
  <c r="V211" i="32" s="1"/>
  <c r="S212" i="32"/>
  <c r="V212" i="32" s="1"/>
  <c r="S213" i="32"/>
  <c r="V213" i="32" s="1"/>
  <c r="S214" i="32"/>
  <c r="V214" i="32" s="1"/>
  <c r="S215" i="32"/>
  <c r="V215" i="32" s="1"/>
  <c r="S216" i="32"/>
  <c r="V216" i="32" s="1"/>
  <c r="S217" i="32"/>
  <c r="V217" i="32" s="1"/>
  <c r="S218" i="32"/>
  <c r="V218" i="32" s="1"/>
  <c r="S219" i="32"/>
  <c r="V219" i="32" s="1"/>
  <c r="S220" i="32"/>
  <c r="V220" i="32" s="1"/>
  <c r="S221" i="32"/>
  <c r="V221" i="32" s="1"/>
  <c r="S222" i="32"/>
  <c r="V222" i="32" s="1"/>
  <c r="S223" i="32"/>
  <c r="V223" i="32" s="1"/>
  <c r="S224" i="32"/>
  <c r="V224" i="32" s="1"/>
  <c r="S225" i="32"/>
  <c r="V225" i="32" s="1"/>
  <c r="S226" i="32"/>
  <c r="V226" i="32" s="1"/>
  <c r="S227" i="32"/>
  <c r="V227" i="32" s="1"/>
  <c r="S228" i="32"/>
  <c r="V228" i="32" s="1"/>
  <c r="S229" i="32"/>
  <c r="V229" i="32" s="1"/>
  <c r="S230" i="32"/>
  <c r="V230" i="32" s="1"/>
  <c r="S231" i="32"/>
  <c r="V231" i="32" s="1"/>
  <c r="S232" i="32"/>
  <c r="V232" i="32" s="1"/>
  <c r="S233" i="32"/>
  <c r="V233" i="32" s="1"/>
  <c r="S234" i="32"/>
  <c r="V234" i="32" s="1"/>
  <c r="S235" i="32"/>
  <c r="V235" i="32" s="1"/>
  <c r="S236" i="32"/>
  <c r="V236" i="32" s="1"/>
  <c r="S237" i="32"/>
  <c r="V237" i="32" s="1"/>
  <c r="S238" i="32"/>
  <c r="V238" i="32" s="1"/>
  <c r="S239" i="32"/>
  <c r="V239" i="32" s="1"/>
  <c r="S240" i="32"/>
  <c r="V240" i="32" s="1"/>
  <c r="S241" i="32"/>
  <c r="V241" i="32" s="1"/>
  <c r="S242" i="32"/>
  <c r="V242" i="32" s="1"/>
  <c r="S243" i="32"/>
  <c r="V243" i="32" s="1"/>
  <c r="S244" i="32"/>
  <c r="V244" i="32" s="1"/>
  <c r="S245" i="32"/>
  <c r="V245" i="32" s="1"/>
  <c r="S246" i="32"/>
  <c r="V246" i="32" s="1"/>
  <c r="S247" i="32"/>
  <c r="V247" i="32" s="1"/>
  <c r="S248" i="32"/>
  <c r="V248" i="32" s="1"/>
  <c r="S249" i="32"/>
  <c r="V249" i="32" s="1"/>
  <c r="S250" i="32"/>
  <c r="V250" i="32" s="1"/>
  <c r="S251" i="32"/>
  <c r="V251" i="32" s="1"/>
  <c r="S252" i="32"/>
  <c r="V252" i="32" s="1"/>
  <c r="S253" i="32"/>
  <c r="V253" i="32" s="1"/>
  <c r="S254" i="32"/>
  <c r="V254" i="32" s="1"/>
  <c r="S255" i="32"/>
  <c r="V255" i="32" s="1"/>
  <c r="S256" i="32"/>
  <c r="V256" i="32" s="1"/>
  <c r="S257" i="32"/>
  <c r="V257" i="32" s="1"/>
  <c r="S258" i="32"/>
  <c r="V258" i="32" s="1"/>
  <c r="S259" i="32"/>
  <c r="V259" i="32" s="1"/>
  <c r="S260" i="32"/>
  <c r="V260" i="32" s="1"/>
  <c r="S261" i="32"/>
  <c r="V261" i="32" s="1"/>
  <c r="S262" i="32"/>
  <c r="V262" i="32" s="1"/>
  <c r="S263" i="32"/>
  <c r="V263" i="32" s="1"/>
  <c r="S264" i="32"/>
  <c r="V264" i="32" s="1"/>
  <c r="S265" i="32"/>
  <c r="V265" i="32" s="1"/>
  <c r="S266" i="32"/>
  <c r="V266" i="32" s="1"/>
  <c r="S267" i="32"/>
  <c r="V267" i="32" s="1"/>
  <c r="S268" i="32"/>
  <c r="V268" i="32" s="1"/>
  <c r="S269" i="32"/>
  <c r="V269" i="32" s="1"/>
  <c r="S270" i="32"/>
  <c r="V270" i="32" s="1"/>
  <c r="S271" i="32"/>
  <c r="V271" i="32" s="1"/>
  <c r="S272" i="32"/>
  <c r="V272" i="32" s="1"/>
  <c r="S273" i="32"/>
  <c r="V273" i="32" s="1"/>
  <c r="S274" i="32"/>
  <c r="V274" i="32" s="1"/>
  <c r="S275" i="32"/>
  <c r="V275" i="32" s="1"/>
  <c r="S276" i="32"/>
  <c r="V276" i="32" s="1"/>
  <c r="S277" i="32"/>
  <c r="V277" i="32" s="1"/>
  <c r="S278" i="32"/>
  <c r="V278" i="32" s="1"/>
  <c r="S279" i="32"/>
  <c r="V279" i="32" s="1"/>
  <c r="S280" i="32"/>
  <c r="V280" i="32" s="1"/>
  <c r="S281" i="32"/>
  <c r="V281" i="32" s="1"/>
  <c r="S282" i="32"/>
  <c r="V282" i="32" s="1"/>
  <c r="S283" i="32"/>
  <c r="V283" i="32" s="1"/>
  <c r="S284" i="32"/>
  <c r="V284" i="32" s="1"/>
  <c r="S285" i="32"/>
  <c r="V285" i="32" s="1"/>
  <c r="S286" i="32"/>
  <c r="V286" i="32" s="1"/>
  <c r="S287" i="32"/>
  <c r="V287" i="32" s="1"/>
  <c r="S288" i="32"/>
  <c r="V288" i="32" s="1"/>
  <c r="S289" i="32"/>
  <c r="V289" i="32" s="1"/>
  <c r="S290" i="32"/>
  <c r="V290" i="32" s="1"/>
  <c r="S291" i="32"/>
  <c r="V291" i="32" s="1"/>
  <c r="S292" i="32"/>
  <c r="V292" i="32" s="1"/>
  <c r="S293" i="32"/>
  <c r="V293" i="32" s="1"/>
  <c r="S294" i="32"/>
  <c r="V294" i="32" s="1"/>
  <c r="S295" i="32"/>
  <c r="V295" i="32" s="1"/>
  <c r="S296" i="32"/>
  <c r="V296" i="32" s="1"/>
  <c r="S297" i="32"/>
  <c r="V297" i="32" s="1"/>
  <c r="S298" i="32"/>
  <c r="V298" i="32" s="1"/>
  <c r="S299" i="32"/>
  <c r="V299" i="32" s="1"/>
  <c r="S300" i="32"/>
  <c r="V300" i="32" s="1"/>
  <c r="S301" i="32"/>
  <c r="V301" i="32" s="1"/>
  <c r="S302" i="32"/>
  <c r="V302" i="32" s="1"/>
  <c r="S303" i="32"/>
  <c r="V303" i="32" s="1"/>
  <c r="S304" i="32"/>
  <c r="V304" i="32" s="1"/>
  <c r="S305" i="32"/>
  <c r="V305" i="32" s="1"/>
  <c r="S306" i="32"/>
  <c r="V306" i="32" s="1"/>
  <c r="S307" i="32"/>
  <c r="V307" i="32" s="1"/>
  <c r="S308" i="32"/>
  <c r="V308" i="32" s="1"/>
  <c r="S309" i="32"/>
  <c r="V309" i="32" s="1"/>
  <c r="S310" i="32"/>
  <c r="V310" i="32" s="1"/>
  <c r="S311" i="32"/>
  <c r="V311" i="32" s="1"/>
  <c r="S312" i="32"/>
  <c r="V312" i="32" s="1"/>
  <c r="S313" i="32"/>
  <c r="V313" i="32" s="1"/>
  <c r="S314" i="32"/>
  <c r="V314" i="32" s="1"/>
  <c r="S315" i="32"/>
  <c r="V315" i="32" s="1"/>
  <c r="S316" i="32"/>
  <c r="V316" i="32" s="1"/>
  <c r="S317" i="32"/>
  <c r="V317" i="32" s="1"/>
  <c r="S318" i="32"/>
  <c r="V318" i="32" s="1"/>
  <c r="S319" i="32"/>
  <c r="V319" i="32" s="1"/>
  <c r="S320" i="32"/>
  <c r="V320" i="32" s="1"/>
  <c r="S321" i="32"/>
  <c r="V321" i="32" s="1"/>
  <c r="S322" i="32"/>
  <c r="S323" i="32"/>
  <c r="V323" i="32" s="1"/>
  <c r="S324" i="32"/>
  <c r="V324" i="32" s="1"/>
  <c r="S325" i="32"/>
  <c r="V325" i="32" s="1"/>
  <c r="S326" i="32"/>
  <c r="V326" i="32" s="1"/>
  <c r="S327" i="32"/>
  <c r="V327" i="32" s="1"/>
  <c r="S328" i="32"/>
  <c r="V328" i="32" s="1"/>
  <c r="S329" i="32"/>
  <c r="V329" i="32" s="1"/>
  <c r="S330" i="32"/>
  <c r="V330" i="32" s="1"/>
  <c r="S331" i="32"/>
  <c r="V331" i="32" s="1"/>
  <c r="S332" i="32"/>
  <c r="V332" i="32" s="1"/>
  <c r="S333" i="32"/>
  <c r="V333" i="32" s="1"/>
  <c r="S334" i="32"/>
  <c r="V334" i="32" s="1"/>
  <c r="S335" i="32"/>
  <c r="V335" i="32" s="1"/>
  <c r="S336" i="32"/>
  <c r="V336" i="32" s="1"/>
  <c r="S337" i="32"/>
  <c r="V337" i="32" s="1"/>
  <c r="S338" i="32"/>
  <c r="V338" i="32" s="1"/>
  <c r="S339" i="32"/>
  <c r="V339" i="32" s="1"/>
  <c r="S340" i="32"/>
  <c r="V340" i="32" s="1"/>
  <c r="S341" i="32"/>
  <c r="V341" i="32" s="1"/>
  <c r="S342" i="32"/>
  <c r="V342" i="32" s="1"/>
  <c r="S343" i="32"/>
  <c r="V343" i="32" s="1"/>
  <c r="S344" i="32"/>
  <c r="V344" i="32" s="1"/>
  <c r="S345" i="32"/>
  <c r="V345" i="32" s="1"/>
  <c r="S346" i="32"/>
  <c r="V346" i="32" s="1"/>
  <c r="S347" i="32"/>
  <c r="V347" i="32" s="1"/>
  <c r="S348" i="32"/>
  <c r="V348" i="32" s="1"/>
  <c r="S349" i="32"/>
  <c r="V349" i="32" s="1"/>
  <c r="S350" i="32"/>
  <c r="V350" i="32" s="1"/>
  <c r="S351" i="32"/>
  <c r="V351" i="32" s="1"/>
  <c r="S352" i="32"/>
  <c r="V352" i="32" s="1"/>
  <c r="S353" i="32"/>
  <c r="V353" i="32" s="1"/>
  <c r="S354" i="32"/>
  <c r="V354" i="32" s="1"/>
  <c r="S355" i="32"/>
  <c r="V355" i="32" s="1"/>
  <c r="S356" i="32"/>
  <c r="V356" i="32" s="1"/>
  <c r="S357" i="32"/>
  <c r="V357" i="32" s="1"/>
  <c r="S358" i="32"/>
  <c r="V358" i="32" s="1"/>
  <c r="S359" i="32"/>
  <c r="V359" i="32" s="1"/>
  <c r="S360" i="32"/>
  <c r="V360" i="32" s="1"/>
  <c r="S361" i="32"/>
  <c r="V361" i="32" s="1"/>
  <c r="S362" i="32"/>
  <c r="V362" i="32" s="1"/>
  <c r="S363" i="32"/>
  <c r="V363" i="32" s="1"/>
  <c r="S364" i="32"/>
  <c r="V364" i="32" s="1"/>
  <c r="S365" i="32"/>
  <c r="V365" i="32" s="1"/>
  <c r="S366" i="32"/>
  <c r="V366" i="32" s="1"/>
  <c r="S367" i="32"/>
  <c r="V367" i="32" s="1"/>
  <c r="S368" i="32"/>
  <c r="V368" i="32" s="1"/>
  <c r="S369" i="32"/>
  <c r="V369" i="32" s="1"/>
  <c r="S370" i="32"/>
  <c r="V370" i="32" s="1"/>
  <c r="S371" i="32"/>
  <c r="V371" i="32" s="1"/>
  <c r="S372" i="32"/>
  <c r="V372" i="32" s="1"/>
  <c r="S373" i="32"/>
  <c r="V373" i="32" s="1"/>
  <c r="S374" i="32"/>
  <c r="V374" i="32" s="1"/>
  <c r="S375" i="32"/>
  <c r="V375" i="32" s="1"/>
  <c r="S376" i="32"/>
  <c r="V376" i="32" s="1"/>
  <c r="S377" i="32"/>
  <c r="V377" i="32" s="1"/>
  <c r="S378" i="32"/>
  <c r="V378" i="32" s="1"/>
  <c r="S379" i="32"/>
  <c r="V379" i="32" s="1"/>
  <c r="S380" i="32"/>
  <c r="V380" i="32" s="1"/>
  <c r="S381" i="32"/>
  <c r="V381" i="32" s="1"/>
  <c r="S382" i="32"/>
  <c r="V382" i="32" s="1"/>
  <c r="S383" i="32"/>
  <c r="V383" i="32" s="1"/>
  <c r="S384" i="32"/>
  <c r="V384" i="32" s="1"/>
  <c r="S385" i="32"/>
  <c r="V385" i="32" s="1"/>
  <c r="S386" i="32"/>
  <c r="V386" i="32" s="1"/>
  <c r="S387" i="32"/>
  <c r="V387" i="32" s="1"/>
  <c r="S388" i="32"/>
  <c r="V388" i="32" s="1"/>
  <c r="S389" i="32"/>
  <c r="V389" i="32" s="1"/>
  <c r="S390" i="32"/>
  <c r="V390" i="32" s="1"/>
  <c r="S391" i="32"/>
  <c r="V391" i="32" s="1"/>
  <c r="S392" i="32"/>
  <c r="V392" i="32" s="1"/>
  <c r="S393" i="32"/>
  <c r="V393" i="32" s="1"/>
  <c r="S394" i="32"/>
  <c r="V394" i="32" s="1"/>
  <c r="S395" i="32"/>
  <c r="V395" i="32" s="1"/>
  <c r="S396" i="32"/>
  <c r="S397" i="32"/>
  <c r="V397" i="32" s="1"/>
  <c r="S398" i="32"/>
  <c r="V398" i="32" s="1"/>
  <c r="S399" i="32"/>
  <c r="V399" i="32" s="1"/>
  <c r="S400" i="32"/>
  <c r="V400" i="32" s="1"/>
  <c r="S401" i="32"/>
  <c r="V401" i="32" s="1"/>
  <c r="S402" i="32"/>
  <c r="V402" i="32" s="1"/>
  <c r="S403" i="32"/>
  <c r="V403" i="32" s="1"/>
  <c r="S404" i="32"/>
  <c r="V404" i="32" s="1"/>
  <c r="S405" i="32"/>
  <c r="V405" i="32" s="1"/>
  <c r="S406" i="32"/>
  <c r="V406" i="32" s="1"/>
  <c r="S407" i="32"/>
  <c r="V407" i="32" s="1"/>
  <c r="S408" i="32"/>
  <c r="V408" i="32" s="1"/>
  <c r="S409" i="32"/>
  <c r="V409" i="32" s="1"/>
  <c r="S410" i="32"/>
  <c r="V410" i="32" s="1"/>
  <c r="S411" i="32"/>
  <c r="V411" i="32" s="1"/>
  <c r="S412" i="32"/>
  <c r="V412" i="32" s="1"/>
  <c r="S413" i="32"/>
  <c r="V413" i="32" s="1"/>
  <c r="S414" i="32"/>
  <c r="V414" i="32" s="1"/>
  <c r="S415" i="32"/>
  <c r="V415" i="32" s="1"/>
  <c r="S416" i="32"/>
  <c r="V416" i="32" s="1"/>
  <c r="S417" i="32"/>
  <c r="V417" i="32" s="1"/>
  <c r="S418" i="32"/>
  <c r="V418" i="32" s="1"/>
  <c r="S419" i="32"/>
  <c r="V419" i="32" s="1"/>
  <c r="S420" i="32"/>
  <c r="V420" i="32" s="1"/>
  <c r="S421" i="32"/>
  <c r="V421" i="32" s="1"/>
  <c r="S422" i="32"/>
  <c r="V422" i="32" s="1"/>
  <c r="S423" i="32"/>
  <c r="V423" i="32" s="1"/>
  <c r="S424" i="32"/>
  <c r="V424" i="32" s="1"/>
  <c r="S425" i="32"/>
  <c r="V425" i="32" s="1"/>
  <c r="S426" i="32"/>
  <c r="V426" i="32" s="1"/>
  <c r="S427" i="32"/>
  <c r="V427" i="32" s="1"/>
  <c r="S428" i="32"/>
  <c r="V428" i="32" s="1"/>
  <c r="S429" i="32"/>
  <c r="V429" i="32" s="1"/>
  <c r="S430" i="32"/>
  <c r="V430" i="32" s="1"/>
  <c r="S431" i="32"/>
  <c r="V431" i="32" s="1"/>
  <c r="S432" i="32"/>
  <c r="V432" i="32" s="1"/>
  <c r="S433" i="32"/>
  <c r="V433" i="32" s="1"/>
  <c r="S434" i="32"/>
  <c r="V434" i="32" s="1"/>
  <c r="S435" i="32"/>
  <c r="V435" i="32" s="1"/>
  <c r="S436" i="32"/>
  <c r="V436" i="32" s="1"/>
  <c r="S437" i="32"/>
  <c r="V437" i="32" s="1"/>
  <c r="S438" i="32"/>
  <c r="V438" i="32" s="1"/>
  <c r="S439" i="32"/>
  <c r="V439" i="32" s="1"/>
  <c r="S440" i="32"/>
  <c r="V440" i="32" s="1"/>
  <c r="S441" i="32"/>
  <c r="V441" i="32" s="1"/>
  <c r="S442" i="32"/>
  <c r="V442" i="32" s="1"/>
  <c r="S443" i="32"/>
  <c r="V443" i="32" s="1"/>
  <c r="S444" i="32"/>
  <c r="V444" i="32" s="1"/>
  <c r="S445" i="32"/>
  <c r="V445" i="32" s="1"/>
  <c r="S446" i="32"/>
  <c r="V446" i="32" s="1"/>
  <c r="S447" i="32"/>
  <c r="V447" i="32" s="1"/>
  <c r="S448" i="32"/>
  <c r="S449" i="32"/>
  <c r="V449" i="32" s="1"/>
  <c r="S450" i="32"/>
  <c r="V450" i="32" s="1"/>
  <c r="S451" i="32"/>
  <c r="V451" i="32" s="1"/>
  <c r="S452" i="32"/>
  <c r="V452" i="32" s="1"/>
  <c r="S453" i="32"/>
  <c r="V453" i="32" s="1"/>
  <c r="S454" i="32"/>
  <c r="V454" i="32" s="1"/>
  <c r="S455" i="32"/>
  <c r="V455" i="32" s="1"/>
  <c r="S456" i="32"/>
  <c r="V456" i="32" s="1"/>
  <c r="S457" i="32"/>
  <c r="V457" i="32" s="1"/>
  <c r="S458" i="32"/>
  <c r="V458" i="32" s="1"/>
  <c r="S459" i="32"/>
  <c r="V459" i="32" s="1"/>
  <c r="S460" i="32"/>
  <c r="V460" i="32" s="1"/>
  <c r="S461" i="32"/>
  <c r="V461" i="32" s="1"/>
  <c r="S462" i="32"/>
  <c r="V462" i="32" s="1"/>
  <c r="S463" i="32"/>
  <c r="V463" i="32" s="1"/>
  <c r="S464" i="32"/>
  <c r="V464" i="32" s="1"/>
  <c r="S465" i="32"/>
  <c r="V465" i="32" s="1"/>
  <c r="S466" i="32"/>
  <c r="V466" i="32" s="1"/>
  <c r="S467" i="32"/>
  <c r="V467" i="32" s="1"/>
  <c r="S468" i="32"/>
  <c r="V468" i="32" s="1"/>
  <c r="S469" i="32"/>
  <c r="V469" i="32" s="1"/>
  <c r="S470" i="32"/>
  <c r="V470" i="32" s="1"/>
  <c r="S471" i="32"/>
  <c r="V471" i="32" s="1"/>
  <c r="S472" i="32"/>
  <c r="V472" i="32" s="1"/>
  <c r="S473" i="32"/>
  <c r="V473" i="32" s="1"/>
  <c r="S474" i="32"/>
  <c r="V474" i="32" s="1"/>
  <c r="S475" i="32"/>
  <c r="V475" i="32" s="1"/>
  <c r="S476" i="32"/>
  <c r="V476" i="32" s="1"/>
  <c r="S477" i="32"/>
  <c r="V477" i="32" s="1"/>
  <c r="S478" i="32"/>
  <c r="V478" i="32" s="1"/>
  <c r="S479" i="32"/>
  <c r="V479" i="32" s="1"/>
  <c r="S480" i="32"/>
  <c r="S481" i="32"/>
  <c r="V481" i="32" s="1"/>
  <c r="S482" i="32"/>
  <c r="V482" i="32" s="1"/>
  <c r="S483" i="32"/>
  <c r="V483" i="32" s="1"/>
  <c r="S484" i="32"/>
  <c r="V484" i="32" s="1"/>
  <c r="S485" i="32"/>
  <c r="V485" i="32" s="1"/>
  <c r="S486" i="32"/>
  <c r="V486" i="32" s="1"/>
  <c r="S487" i="32"/>
  <c r="V487" i="32" s="1"/>
  <c r="S488" i="32"/>
  <c r="V488" i="32" s="1"/>
  <c r="S489" i="32"/>
  <c r="V489" i="32" s="1"/>
  <c r="S490" i="32"/>
  <c r="V490" i="32" s="1"/>
  <c r="S491" i="32"/>
  <c r="V491" i="32" s="1"/>
  <c r="S492" i="32"/>
  <c r="V492" i="32" s="1"/>
  <c r="S493" i="32"/>
  <c r="V493" i="32" s="1"/>
  <c r="S494" i="32"/>
  <c r="V494" i="32" s="1"/>
  <c r="S495" i="32"/>
  <c r="V495" i="32" s="1"/>
  <c r="S496" i="32"/>
  <c r="V496" i="32" s="1"/>
  <c r="S497" i="32"/>
  <c r="V497" i="32" s="1"/>
  <c r="S498" i="32"/>
  <c r="V498" i="32" s="1"/>
  <c r="S499" i="32"/>
  <c r="V499" i="32" s="1"/>
  <c r="S500" i="32"/>
  <c r="V500" i="32" s="1"/>
  <c r="S501" i="32"/>
  <c r="V501" i="32" s="1"/>
  <c r="S502" i="32"/>
  <c r="V502" i="32" s="1"/>
  <c r="S503" i="32"/>
  <c r="V503" i="32" s="1"/>
  <c r="S504" i="32"/>
  <c r="V504" i="32" s="1"/>
  <c r="S505" i="32"/>
  <c r="V505" i="32" s="1"/>
  <c r="S506" i="32"/>
  <c r="V506" i="32" s="1"/>
  <c r="S507" i="32"/>
  <c r="V507" i="32" s="1"/>
  <c r="S508" i="32"/>
  <c r="V508" i="32" s="1"/>
  <c r="S509" i="32"/>
  <c r="V509" i="32" s="1"/>
  <c r="S510" i="32"/>
  <c r="V510" i="32" s="1"/>
  <c r="S511" i="32"/>
  <c r="V511" i="32" s="1"/>
  <c r="S512" i="32"/>
  <c r="S513" i="32"/>
  <c r="V513" i="32" s="1"/>
  <c r="S514" i="32"/>
  <c r="V514" i="32" s="1"/>
  <c r="S515" i="32"/>
  <c r="V515" i="32" s="1"/>
  <c r="S516" i="32"/>
  <c r="V516" i="32" s="1"/>
  <c r="S517" i="32"/>
  <c r="V517" i="32" s="1"/>
  <c r="S518" i="32"/>
  <c r="V518" i="32" s="1"/>
  <c r="S519" i="32"/>
  <c r="V519" i="32" s="1"/>
  <c r="S520" i="32"/>
  <c r="V520" i="32" s="1"/>
  <c r="S521" i="32"/>
  <c r="V521" i="32" s="1"/>
  <c r="S522" i="32"/>
  <c r="V522" i="32" s="1"/>
  <c r="S523" i="32"/>
  <c r="V523" i="32" s="1"/>
  <c r="S524" i="32"/>
  <c r="V524" i="32" s="1"/>
  <c r="S525" i="32"/>
  <c r="V525" i="32" s="1"/>
  <c r="S526" i="32"/>
  <c r="V526" i="32" s="1"/>
  <c r="S527" i="32"/>
  <c r="V527" i="32" s="1"/>
  <c r="S528" i="32"/>
  <c r="V528" i="32" s="1"/>
  <c r="S529" i="32"/>
  <c r="V529" i="32" s="1"/>
  <c r="S530" i="32"/>
  <c r="V530" i="32" s="1"/>
  <c r="S531" i="32"/>
  <c r="V531" i="32" s="1"/>
  <c r="S532" i="32"/>
  <c r="V532" i="32" s="1"/>
  <c r="S533" i="32"/>
  <c r="V533" i="32" s="1"/>
  <c r="S534" i="32"/>
  <c r="V534" i="32" s="1"/>
  <c r="S535" i="32"/>
  <c r="V535" i="32" s="1"/>
  <c r="S536" i="32"/>
  <c r="V536" i="32" s="1"/>
  <c r="S537" i="32"/>
  <c r="V537" i="32" s="1"/>
  <c r="S538" i="32"/>
  <c r="V538" i="32" s="1"/>
  <c r="S539" i="32"/>
  <c r="V539" i="32" s="1"/>
  <c r="S540" i="32"/>
  <c r="V540" i="32" s="1"/>
  <c r="S541" i="32"/>
  <c r="V541" i="32" s="1"/>
  <c r="S542" i="32"/>
  <c r="V542" i="32" s="1"/>
  <c r="S543" i="32"/>
  <c r="V543" i="32" s="1"/>
  <c r="S544" i="32"/>
  <c r="S545" i="32"/>
  <c r="V545" i="32" s="1"/>
  <c r="S546" i="32"/>
  <c r="V546" i="32" s="1"/>
  <c r="S547" i="32"/>
  <c r="V547" i="32" s="1"/>
  <c r="S548" i="32"/>
  <c r="V548" i="32" s="1"/>
  <c r="S549" i="32"/>
  <c r="V549" i="32" s="1"/>
  <c r="S550" i="32"/>
  <c r="V550" i="32" s="1"/>
  <c r="S551" i="32"/>
  <c r="V551" i="32" s="1"/>
  <c r="S552" i="32"/>
  <c r="V552" i="32" s="1"/>
  <c r="S553" i="32"/>
  <c r="V553" i="32" s="1"/>
  <c r="S554" i="32"/>
  <c r="V554" i="32" s="1"/>
  <c r="S555" i="32"/>
  <c r="V555" i="32" s="1"/>
  <c r="S556" i="32"/>
  <c r="V556" i="32" s="1"/>
  <c r="S557" i="32"/>
  <c r="V557" i="32" s="1"/>
  <c r="S558" i="32"/>
  <c r="V558" i="32" s="1"/>
  <c r="S559" i="32"/>
  <c r="V559" i="32" s="1"/>
  <c r="S560" i="32"/>
  <c r="V560" i="32" s="1"/>
  <c r="S561" i="32"/>
  <c r="V561" i="32" s="1"/>
  <c r="S562" i="32"/>
  <c r="V562" i="32" s="1"/>
  <c r="S563" i="32"/>
  <c r="V563" i="32" s="1"/>
  <c r="S564" i="32"/>
  <c r="S565" i="32"/>
  <c r="V565" i="32" s="1"/>
  <c r="S566" i="32"/>
  <c r="V566" i="32" s="1"/>
  <c r="S567" i="32"/>
  <c r="V567" i="32" s="1"/>
  <c r="S568" i="32"/>
  <c r="V568" i="32" s="1"/>
  <c r="S569" i="32"/>
  <c r="V569" i="32" s="1"/>
  <c r="S570" i="32"/>
  <c r="V570" i="32" s="1"/>
  <c r="S571" i="32"/>
  <c r="V571" i="32" s="1"/>
  <c r="S572" i="32"/>
  <c r="V572" i="32" s="1"/>
  <c r="S573" i="32"/>
  <c r="V573" i="32" s="1"/>
  <c r="S574" i="32"/>
  <c r="V574" i="32" s="1"/>
  <c r="S575" i="32"/>
  <c r="V575" i="32" s="1"/>
  <c r="S576" i="32"/>
  <c r="V576" i="32" s="1"/>
  <c r="S577" i="32"/>
  <c r="V577" i="32" s="1"/>
  <c r="S578" i="32"/>
  <c r="V578" i="32" s="1"/>
  <c r="S579" i="32"/>
  <c r="V579" i="32" s="1"/>
  <c r="S580" i="32"/>
  <c r="S581" i="32"/>
  <c r="V581" i="32" s="1"/>
  <c r="S582" i="32"/>
  <c r="V582" i="32" s="1"/>
  <c r="S583" i="32"/>
  <c r="V583" i="32" s="1"/>
  <c r="S584" i="32"/>
  <c r="V584" i="32" s="1"/>
  <c r="S585" i="32"/>
  <c r="V585" i="32" s="1"/>
  <c r="S586" i="32"/>
  <c r="V586" i="32" s="1"/>
  <c r="S587" i="32"/>
  <c r="V587" i="32" s="1"/>
  <c r="S588" i="32"/>
  <c r="V588" i="32" s="1"/>
  <c r="S589" i="32"/>
  <c r="V589" i="32" s="1"/>
  <c r="S590" i="32"/>
  <c r="V590" i="32" s="1"/>
  <c r="S591" i="32"/>
  <c r="V591" i="32" s="1"/>
  <c r="S592" i="32"/>
  <c r="V592" i="32" s="1"/>
  <c r="S593" i="32"/>
  <c r="V593" i="32" s="1"/>
  <c r="S594" i="32"/>
  <c r="V594" i="32" s="1"/>
  <c r="S595" i="32"/>
  <c r="V595" i="32" s="1"/>
  <c r="S596" i="32"/>
  <c r="S597" i="32"/>
  <c r="V597" i="32" s="1"/>
  <c r="S598" i="32"/>
  <c r="V598" i="32" s="1"/>
  <c r="S599" i="32"/>
  <c r="V599" i="32" s="1"/>
  <c r="S600" i="32"/>
  <c r="V600" i="32" s="1"/>
  <c r="S601" i="32"/>
  <c r="V601" i="32" s="1"/>
  <c r="S602" i="32"/>
  <c r="V602" i="32" s="1"/>
  <c r="S603" i="32"/>
  <c r="V603" i="32" s="1"/>
  <c r="S604" i="32"/>
  <c r="V604" i="32" s="1"/>
  <c r="S605" i="32"/>
  <c r="V605" i="32" s="1"/>
  <c r="W5" i="32"/>
  <c r="T5" i="32"/>
  <c r="S5" i="32"/>
  <c r="V5" i="32" s="1"/>
  <c r="W6" i="31"/>
  <c r="W7" i="31"/>
  <c r="W8" i="31"/>
  <c r="W9" i="31"/>
  <c r="T9" i="31" s="1"/>
  <c r="W10" i="31"/>
  <c r="W11" i="31"/>
  <c r="W12" i="31"/>
  <c r="W13" i="31"/>
  <c r="W14" i="31"/>
  <c r="W15" i="31"/>
  <c r="W16" i="31"/>
  <c r="W17" i="31"/>
  <c r="W18" i="31"/>
  <c r="W19" i="31"/>
  <c r="W20" i="31"/>
  <c r="W21" i="31"/>
  <c r="W22" i="31"/>
  <c r="W23" i="31"/>
  <c r="W24" i="31"/>
  <c r="W25" i="31"/>
  <c r="W26" i="31"/>
  <c r="W27" i="31"/>
  <c r="W28" i="31"/>
  <c r="W29" i="31"/>
  <c r="W30" i="31"/>
  <c r="W31" i="31"/>
  <c r="W32" i="31"/>
  <c r="W33" i="31"/>
  <c r="W34" i="31"/>
  <c r="W35" i="31"/>
  <c r="W36" i="31"/>
  <c r="W37" i="31"/>
  <c r="W38" i="31"/>
  <c r="W39" i="31"/>
  <c r="W40" i="31"/>
  <c r="W41" i="31"/>
  <c r="W42" i="31"/>
  <c r="W43" i="31"/>
  <c r="W44" i="31"/>
  <c r="W45" i="31"/>
  <c r="W46" i="31"/>
  <c r="W47" i="31"/>
  <c r="W48" i="31"/>
  <c r="W49" i="31"/>
  <c r="W50" i="31"/>
  <c r="W51" i="31"/>
  <c r="W52" i="31"/>
  <c r="W53" i="31"/>
  <c r="W54" i="31"/>
  <c r="W55" i="31"/>
  <c r="W56" i="31"/>
  <c r="W57" i="31"/>
  <c r="W58" i="31"/>
  <c r="W59" i="31"/>
  <c r="W60" i="31"/>
  <c r="W61" i="31"/>
  <c r="W62" i="31"/>
  <c r="W63" i="31"/>
  <c r="W64" i="31"/>
  <c r="W65" i="31"/>
  <c r="W66" i="31"/>
  <c r="W67" i="31"/>
  <c r="W68" i="31"/>
  <c r="W69" i="31"/>
  <c r="W70" i="31"/>
  <c r="W71" i="31"/>
  <c r="W72" i="31"/>
  <c r="W73" i="31"/>
  <c r="W74" i="31"/>
  <c r="W75" i="31"/>
  <c r="W76" i="31"/>
  <c r="W77" i="31"/>
  <c r="W78" i="31"/>
  <c r="W79" i="31"/>
  <c r="W80" i="31"/>
  <c r="W81" i="31"/>
  <c r="W82" i="31"/>
  <c r="W83" i="31"/>
  <c r="W84" i="31"/>
  <c r="W85" i="31"/>
  <c r="W86" i="31"/>
  <c r="W87" i="31"/>
  <c r="W88" i="31"/>
  <c r="W89" i="31"/>
  <c r="W90" i="31"/>
  <c r="W91" i="31"/>
  <c r="W92" i="31"/>
  <c r="W93" i="31"/>
  <c r="W94" i="31"/>
  <c r="W95" i="31"/>
  <c r="W96" i="31"/>
  <c r="W97" i="31"/>
  <c r="W98" i="31"/>
  <c r="W99" i="31"/>
  <c r="W100" i="31"/>
  <c r="W101" i="31"/>
  <c r="W102" i="31"/>
  <c r="W103" i="31"/>
  <c r="W104" i="31"/>
  <c r="W105" i="31"/>
  <c r="W106" i="31"/>
  <c r="W107" i="31"/>
  <c r="W108" i="31"/>
  <c r="W109" i="31"/>
  <c r="W110" i="31"/>
  <c r="W111" i="31"/>
  <c r="W112" i="31"/>
  <c r="W113" i="31"/>
  <c r="W114" i="31"/>
  <c r="W115" i="31"/>
  <c r="W116" i="31"/>
  <c r="W117" i="31"/>
  <c r="W118" i="31"/>
  <c r="W119" i="31"/>
  <c r="W120" i="31"/>
  <c r="W121" i="31"/>
  <c r="W122" i="31"/>
  <c r="W123" i="31"/>
  <c r="W124" i="31"/>
  <c r="W125" i="31"/>
  <c r="W126" i="31"/>
  <c r="W127" i="31"/>
  <c r="W128" i="31"/>
  <c r="W129" i="31"/>
  <c r="W130" i="31"/>
  <c r="W131" i="31"/>
  <c r="W132" i="31"/>
  <c r="W133" i="31"/>
  <c r="W134" i="31"/>
  <c r="W135" i="31"/>
  <c r="W136" i="31"/>
  <c r="W137" i="31"/>
  <c r="W138" i="31"/>
  <c r="W139" i="31"/>
  <c r="W140" i="31"/>
  <c r="W141" i="31"/>
  <c r="W142" i="31"/>
  <c r="W143" i="31"/>
  <c r="W144" i="31"/>
  <c r="W145" i="31"/>
  <c r="W146" i="31"/>
  <c r="W147" i="31"/>
  <c r="W148" i="31"/>
  <c r="W149" i="31"/>
  <c r="W150" i="31"/>
  <c r="W151" i="31"/>
  <c r="W152" i="31"/>
  <c r="W153" i="31"/>
  <c r="W154" i="31"/>
  <c r="W155" i="31"/>
  <c r="W156" i="31"/>
  <c r="W157" i="31"/>
  <c r="W158" i="31"/>
  <c r="W159" i="31"/>
  <c r="W160" i="31"/>
  <c r="W161" i="31"/>
  <c r="W162" i="31"/>
  <c r="W163" i="31"/>
  <c r="W164" i="31"/>
  <c r="W165" i="31"/>
  <c r="W166" i="31"/>
  <c r="W167" i="31"/>
  <c r="W168" i="31"/>
  <c r="W169" i="31"/>
  <c r="W170" i="31"/>
  <c r="W171" i="31"/>
  <c r="W172" i="31"/>
  <c r="W173" i="31"/>
  <c r="W174" i="31"/>
  <c r="W175" i="31"/>
  <c r="W176" i="31"/>
  <c r="W177" i="31"/>
  <c r="W178" i="31"/>
  <c r="W179" i="31"/>
  <c r="W180" i="31"/>
  <c r="W181" i="31"/>
  <c r="W182" i="31"/>
  <c r="W183" i="31"/>
  <c r="W184" i="31"/>
  <c r="W185" i="31"/>
  <c r="W186" i="31"/>
  <c r="W187" i="31"/>
  <c r="W188" i="31"/>
  <c r="W189" i="31"/>
  <c r="W190" i="31"/>
  <c r="W191" i="31"/>
  <c r="W192" i="31"/>
  <c r="W193" i="31"/>
  <c r="W194" i="31"/>
  <c r="W195" i="31"/>
  <c r="W196" i="31"/>
  <c r="W197" i="31"/>
  <c r="W198" i="31"/>
  <c r="W199" i="31"/>
  <c r="W200" i="31"/>
  <c r="W201" i="31"/>
  <c r="W202" i="31"/>
  <c r="W203" i="31"/>
  <c r="W204" i="31"/>
  <c r="W205" i="31"/>
  <c r="W206" i="31"/>
  <c r="W207" i="31"/>
  <c r="W208" i="31"/>
  <c r="W209" i="31"/>
  <c r="W210" i="31"/>
  <c r="W211" i="31"/>
  <c r="W212" i="31"/>
  <c r="W213" i="31"/>
  <c r="W214" i="31"/>
  <c r="W215" i="31"/>
  <c r="W216" i="31"/>
  <c r="W217" i="31"/>
  <c r="W218" i="31"/>
  <c r="W219" i="31"/>
  <c r="W220" i="31"/>
  <c r="W221" i="31"/>
  <c r="W222" i="31"/>
  <c r="W223" i="31"/>
  <c r="W224" i="31"/>
  <c r="W225" i="31"/>
  <c r="W226" i="31"/>
  <c r="W227" i="31"/>
  <c r="W228" i="31"/>
  <c r="W229" i="31"/>
  <c r="W230" i="31"/>
  <c r="W231" i="31"/>
  <c r="W232" i="31"/>
  <c r="W233" i="31"/>
  <c r="W234" i="31"/>
  <c r="W235" i="31"/>
  <c r="W236" i="31"/>
  <c r="W237" i="31"/>
  <c r="W238" i="31"/>
  <c r="W239" i="31"/>
  <c r="W240" i="31"/>
  <c r="W241" i="31"/>
  <c r="W242" i="31"/>
  <c r="W243" i="31"/>
  <c r="W244" i="31"/>
  <c r="W245" i="31"/>
  <c r="W246" i="31"/>
  <c r="W247" i="31"/>
  <c r="W248" i="31"/>
  <c r="W249" i="31"/>
  <c r="W250" i="31"/>
  <c r="W251" i="31"/>
  <c r="W252" i="31"/>
  <c r="W253" i="31"/>
  <c r="W254" i="31"/>
  <c r="W255" i="31"/>
  <c r="W256" i="31"/>
  <c r="W257" i="31"/>
  <c r="W258" i="31"/>
  <c r="W259" i="31"/>
  <c r="W260" i="31"/>
  <c r="W261" i="31"/>
  <c r="W262" i="31"/>
  <c r="W263" i="31"/>
  <c r="W264" i="31"/>
  <c r="W265" i="31"/>
  <c r="W266" i="31"/>
  <c r="W267" i="31"/>
  <c r="W268" i="31"/>
  <c r="W269" i="31"/>
  <c r="W270" i="31"/>
  <c r="W271" i="31"/>
  <c r="W272" i="31"/>
  <c r="W273" i="31"/>
  <c r="W274" i="31"/>
  <c r="W275" i="31"/>
  <c r="W276" i="31"/>
  <c r="W277" i="31"/>
  <c r="W278" i="31"/>
  <c r="W279" i="31"/>
  <c r="W280" i="31"/>
  <c r="W281" i="31"/>
  <c r="W282" i="31"/>
  <c r="W283" i="31"/>
  <c r="W284" i="31"/>
  <c r="W285" i="31"/>
  <c r="W286" i="31"/>
  <c r="W287" i="31"/>
  <c r="W288" i="31"/>
  <c r="W289" i="31"/>
  <c r="W290" i="31"/>
  <c r="W291" i="31"/>
  <c r="W292" i="31"/>
  <c r="W293" i="31"/>
  <c r="W294" i="31"/>
  <c r="W295" i="31"/>
  <c r="W296" i="31"/>
  <c r="W297" i="31"/>
  <c r="W298" i="31"/>
  <c r="W299" i="31"/>
  <c r="W300" i="31"/>
  <c r="W301" i="31"/>
  <c r="W302" i="31"/>
  <c r="W303" i="31"/>
  <c r="W304" i="31"/>
  <c r="W305" i="31"/>
  <c r="W306" i="31"/>
  <c r="W307" i="31"/>
  <c r="W308" i="31"/>
  <c r="W309" i="31"/>
  <c r="W310" i="31"/>
  <c r="W311" i="31"/>
  <c r="W312" i="31"/>
  <c r="W313" i="31"/>
  <c r="W314" i="31"/>
  <c r="W315" i="31"/>
  <c r="W316" i="31"/>
  <c r="W317" i="31"/>
  <c r="W318" i="31"/>
  <c r="W319" i="31"/>
  <c r="W320" i="31"/>
  <c r="W321" i="31"/>
  <c r="W322" i="31"/>
  <c r="W323" i="31"/>
  <c r="W324" i="31"/>
  <c r="W325" i="31"/>
  <c r="W326" i="31"/>
  <c r="W327" i="31"/>
  <c r="W328" i="31"/>
  <c r="W329" i="31"/>
  <c r="W330" i="31"/>
  <c r="W331" i="31"/>
  <c r="W332" i="31"/>
  <c r="W333" i="31"/>
  <c r="W334" i="31"/>
  <c r="W335" i="31"/>
  <c r="W336" i="31"/>
  <c r="W337" i="31"/>
  <c r="W338" i="31"/>
  <c r="W339" i="31"/>
  <c r="W340" i="31"/>
  <c r="W341" i="31"/>
  <c r="W342" i="31"/>
  <c r="W343" i="31"/>
  <c r="W344" i="31"/>
  <c r="W345" i="31"/>
  <c r="W346" i="31"/>
  <c r="W347" i="31"/>
  <c r="W348" i="31"/>
  <c r="W349" i="31"/>
  <c r="W350" i="31"/>
  <c r="W351" i="31"/>
  <c r="W352" i="31"/>
  <c r="W353" i="31"/>
  <c r="W354" i="31"/>
  <c r="W355" i="31"/>
  <c r="W356" i="31"/>
  <c r="W357" i="31"/>
  <c r="W358" i="31"/>
  <c r="W359" i="31"/>
  <c r="W360" i="31"/>
  <c r="W361" i="31"/>
  <c r="W362" i="31"/>
  <c r="W363" i="31"/>
  <c r="W364" i="31"/>
  <c r="W365" i="31"/>
  <c r="W366" i="31"/>
  <c r="W367" i="31"/>
  <c r="W368" i="31"/>
  <c r="W369" i="31"/>
  <c r="W370" i="31"/>
  <c r="W371" i="31"/>
  <c r="W372" i="31"/>
  <c r="W373" i="31"/>
  <c r="W374" i="31"/>
  <c r="W375" i="31"/>
  <c r="W376" i="31"/>
  <c r="W377" i="31"/>
  <c r="W378" i="31"/>
  <c r="W379" i="31"/>
  <c r="W380" i="31"/>
  <c r="W381" i="31"/>
  <c r="W382" i="31"/>
  <c r="W383" i="31"/>
  <c r="W384" i="31"/>
  <c r="W385" i="31"/>
  <c r="W386" i="31"/>
  <c r="W387" i="31"/>
  <c r="W388" i="31"/>
  <c r="W389" i="31"/>
  <c r="W390" i="31"/>
  <c r="W391" i="31"/>
  <c r="W392" i="31"/>
  <c r="W393" i="31"/>
  <c r="W394" i="31"/>
  <c r="W395" i="31"/>
  <c r="W396" i="31"/>
  <c r="W397" i="31"/>
  <c r="W398" i="31"/>
  <c r="W399" i="31"/>
  <c r="W400" i="31"/>
  <c r="W401" i="31"/>
  <c r="W402" i="31"/>
  <c r="W403" i="31"/>
  <c r="W404" i="31"/>
  <c r="W405" i="31"/>
  <c r="W406" i="31"/>
  <c r="W407" i="31"/>
  <c r="W408" i="31"/>
  <c r="W409" i="31"/>
  <c r="W410" i="31"/>
  <c r="W411" i="31"/>
  <c r="W412" i="31"/>
  <c r="W413" i="31"/>
  <c r="W414" i="31"/>
  <c r="W415" i="31"/>
  <c r="W416" i="31"/>
  <c r="W417" i="31"/>
  <c r="W418" i="31"/>
  <c r="W419" i="31"/>
  <c r="W420" i="31"/>
  <c r="W421" i="31"/>
  <c r="W422" i="31"/>
  <c r="W423" i="31"/>
  <c r="W424" i="31"/>
  <c r="W425" i="31"/>
  <c r="W426" i="31"/>
  <c r="W427" i="31"/>
  <c r="W428" i="31"/>
  <c r="W429" i="31"/>
  <c r="W430" i="31"/>
  <c r="W431" i="31"/>
  <c r="W432" i="31"/>
  <c r="W433" i="31"/>
  <c r="W434" i="31"/>
  <c r="W435" i="31"/>
  <c r="W436" i="31"/>
  <c r="W437" i="31"/>
  <c r="W438" i="31"/>
  <c r="W439" i="31"/>
  <c r="W440" i="31"/>
  <c r="W441" i="31"/>
  <c r="W442" i="31"/>
  <c r="W443" i="31"/>
  <c r="W444" i="31"/>
  <c r="W445" i="31"/>
  <c r="W446" i="31"/>
  <c r="W447" i="31"/>
  <c r="W448" i="31"/>
  <c r="W449" i="31"/>
  <c r="W450" i="31"/>
  <c r="W451" i="31"/>
  <c r="W452" i="31"/>
  <c r="W453" i="31"/>
  <c r="W454" i="31"/>
  <c r="W455" i="31"/>
  <c r="W456" i="31"/>
  <c r="W457" i="31"/>
  <c r="W458" i="31"/>
  <c r="W459" i="31"/>
  <c r="W460" i="31"/>
  <c r="W461" i="31"/>
  <c r="W462" i="31"/>
  <c r="W463" i="31"/>
  <c r="W464" i="31"/>
  <c r="W465" i="31"/>
  <c r="W466" i="31"/>
  <c r="W467" i="31"/>
  <c r="W468" i="31"/>
  <c r="W469" i="31"/>
  <c r="W470" i="31"/>
  <c r="W471" i="31"/>
  <c r="W472" i="31"/>
  <c r="W473" i="31"/>
  <c r="W474" i="31"/>
  <c r="W475" i="31"/>
  <c r="W476" i="31"/>
  <c r="W477" i="31"/>
  <c r="W478" i="31"/>
  <c r="W479" i="31"/>
  <c r="W480" i="31"/>
  <c r="W481" i="31"/>
  <c r="W482" i="31"/>
  <c r="W483" i="31"/>
  <c r="W484" i="31"/>
  <c r="W485" i="31"/>
  <c r="W486" i="31"/>
  <c r="W487" i="31"/>
  <c r="W488" i="31"/>
  <c r="W489" i="31"/>
  <c r="W490" i="31"/>
  <c r="W491" i="31"/>
  <c r="W492" i="31"/>
  <c r="W493" i="31"/>
  <c r="W494" i="31"/>
  <c r="W495" i="31"/>
  <c r="W496" i="31"/>
  <c r="W497" i="31"/>
  <c r="W498" i="31"/>
  <c r="W499" i="31"/>
  <c r="W500" i="31"/>
  <c r="W501" i="31"/>
  <c r="W502" i="31"/>
  <c r="W503" i="31"/>
  <c r="W504" i="31"/>
  <c r="W505" i="31"/>
  <c r="W506" i="31"/>
  <c r="W507" i="31"/>
  <c r="W508" i="31"/>
  <c r="W509" i="31"/>
  <c r="W510" i="31"/>
  <c r="W511" i="31"/>
  <c r="W512" i="31"/>
  <c r="W513" i="31"/>
  <c r="W514" i="31"/>
  <c r="W515" i="31"/>
  <c r="W516" i="31"/>
  <c r="W517" i="31"/>
  <c r="W518" i="31"/>
  <c r="W519" i="31"/>
  <c r="W520" i="31"/>
  <c r="W521" i="31"/>
  <c r="W522" i="31"/>
  <c r="W523" i="31"/>
  <c r="W524" i="31"/>
  <c r="W525" i="31"/>
  <c r="W526" i="31"/>
  <c r="W527" i="31"/>
  <c r="W528" i="31"/>
  <c r="W529" i="31"/>
  <c r="W530" i="31"/>
  <c r="W531" i="31"/>
  <c r="W532" i="31"/>
  <c r="W533" i="31"/>
  <c r="W534" i="31"/>
  <c r="W535" i="31"/>
  <c r="W536" i="31"/>
  <c r="W537" i="31"/>
  <c r="W538" i="31"/>
  <c r="W539" i="31"/>
  <c r="W540" i="31"/>
  <c r="W541" i="31"/>
  <c r="W542" i="31"/>
  <c r="W543" i="31"/>
  <c r="W544" i="31"/>
  <c r="W545" i="31"/>
  <c r="W546" i="31"/>
  <c r="W547" i="31"/>
  <c r="W548" i="31"/>
  <c r="W549" i="31"/>
  <c r="W550" i="31"/>
  <c r="W551" i="31"/>
  <c r="W552" i="31"/>
  <c r="W553" i="31"/>
  <c r="W554" i="31"/>
  <c r="W555" i="31"/>
  <c r="W556" i="31"/>
  <c r="W557" i="31"/>
  <c r="W558" i="31"/>
  <c r="W559" i="31"/>
  <c r="W560" i="31"/>
  <c r="W561" i="31"/>
  <c r="W562" i="31"/>
  <c r="W563" i="31"/>
  <c r="W564" i="31"/>
  <c r="W565" i="31"/>
  <c r="W566" i="31"/>
  <c r="W567" i="31"/>
  <c r="W568" i="31"/>
  <c r="W569" i="31"/>
  <c r="W570" i="31"/>
  <c r="W571" i="31"/>
  <c r="W572" i="31"/>
  <c r="W573" i="31"/>
  <c r="W574" i="31"/>
  <c r="W575" i="31"/>
  <c r="W576" i="31"/>
  <c r="W577" i="31"/>
  <c r="W578" i="31"/>
  <c r="W579" i="31"/>
  <c r="W580" i="31"/>
  <c r="W581" i="31"/>
  <c r="W582" i="31"/>
  <c r="W583" i="31"/>
  <c r="W584" i="31"/>
  <c r="W585" i="31"/>
  <c r="W586" i="31"/>
  <c r="W587" i="31"/>
  <c r="W588" i="31"/>
  <c r="W589" i="31"/>
  <c r="W590" i="31"/>
  <c r="W591" i="31"/>
  <c r="W592" i="31"/>
  <c r="W593" i="31"/>
  <c r="W594" i="31"/>
  <c r="W595" i="31"/>
  <c r="W596" i="31"/>
  <c r="W597" i="31"/>
  <c r="W598" i="31"/>
  <c r="W599" i="31"/>
  <c r="W600" i="31"/>
  <c r="W601" i="31"/>
  <c r="W602" i="31"/>
  <c r="W603" i="31"/>
  <c r="W604" i="31"/>
  <c r="W605" i="31"/>
  <c r="V250" i="31"/>
  <c r="V282" i="31"/>
  <c r="V308" i="31"/>
  <c r="V460" i="31"/>
  <c r="V468" i="31"/>
  <c r="V476" i="31"/>
  <c r="V484" i="31"/>
  <c r="V492" i="31"/>
  <c r="V500" i="31"/>
  <c r="V508" i="31"/>
  <c r="V516" i="31"/>
  <c r="V524" i="31"/>
  <c r="V532" i="31"/>
  <c r="V540" i="31"/>
  <c r="V548" i="31"/>
  <c r="V556" i="31"/>
  <c r="V562" i="31"/>
  <c r="V568" i="31"/>
  <c r="V578" i="31"/>
  <c r="V584" i="31"/>
  <c r="T6" i="31"/>
  <c r="T7" i="31"/>
  <c r="T8" i="31"/>
  <c r="T10" i="31"/>
  <c r="T11" i="31"/>
  <c r="T12" i="31"/>
  <c r="T13" i="31"/>
  <c r="T14" i="31"/>
  <c r="T15" i="31"/>
  <c r="T16" i="31"/>
  <c r="T17" i="31"/>
  <c r="T18" i="31"/>
  <c r="T19" i="31"/>
  <c r="T20" i="31"/>
  <c r="T21" i="31"/>
  <c r="T22" i="31"/>
  <c r="T23" i="31"/>
  <c r="T24" i="31"/>
  <c r="T25" i="31"/>
  <c r="T26" i="31"/>
  <c r="T27" i="31"/>
  <c r="T28" i="31"/>
  <c r="T29" i="31"/>
  <c r="T30" i="31"/>
  <c r="T31" i="31"/>
  <c r="T32" i="31"/>
  <c r="T33" i="31"/>
  <c r="T34" i="31"/>
  <c r="T35" i="31"/>
  <c r="T36" i="31"/>
  <c r="T37" i="31"/>
  <c r="T38" i="31"/>
  <c r="T39" i="31"/>
  <c r="T40" i="31"/>
  <c r="T41" i="31"/>
  <c r="T42" i="31"/>
  <c r="T43" i="31"/>
  <c r="T44" i="31"/>
  <c r="T45" i="31"/>
  <c r="T46" i="31"/>
  <c r="T47" i="31"/>
  <c r="T48" i="31"/>
  <c r="T49" i="31"/>
  <c r="T50" i="31"/>
  <c r="T51" i="31"/>
  <c r="T52" i="31"/>
  <c r="T53" i="31"/>
  <c r="T54" i="31"/>
  <c r="T55" i="31"/>
  <c r="T56" i="31"/>
  <c r="T57" i="31"/>
  <c r="T58" i="31"/>
  <c r="T59" i="31"/>
  <c r="T60" i="31"/>
  <c r="T61" i="31"/>
  <c r="T62" i="31"/>
  <c r="T63" i="31"/>
  <c r="T64" i="31"/>
  <c r="T65" i="31"/>
  <c r="T66" i="31"/>
  <c r="T67" i="31"/>
  <c r="T68" i="31"/>
  <c r="T69" i="31"/>
  <c r="T70" i="31"/>
  <c r="T71" i="31"/>
  <c r="T72" i="31"/>
  <c r="T73" i="31"/>
  <c r="T74" i="31"/>
  <c r="T75" i="31"/>
  <c r="T76" i="31"/>
  <c r="T77" i="31"/>
  <c r="T78" i="31"/>
  <c r="T79" i="31"/>
  <c r="T80" i="31"/>
  <c r="T81" i="31"/>
  <c r="T82" i="31"/>
  <c r="T83" i="31"/>
  <c r="T84" i="31"/>
  <c r="T85" i="31"/>
  <c r="T86" i="31"/>
  <c r="T87" i="31"/>
  <c r="T88" i="31"/>
  <c r="T89" i="31"/>
  <c r="T90" i="31"/>
  <c r="T91" i="31"/>
  <c r="T92" i="31"/>
  <c r="T93" i="31"/>
  <c r="T94" i="31"/>
  <c r="T95" i="31"/>
  <c r="T96" i="31"/>
  <c r="T97" i="31"/>
  <c r="T98" i="31"/>
  <c r="T99" i="31"/>
  <c r="T100" i="31"/>
  <c r="T101" i="31"/>
  <c r="T102" i="31"/>
  <c r="T103" i="31"/>
  <c r="T104" i="31"/>
  <c r="T105" i="31"/>
  <c r="T106" i="31"/>
  <c r="T107" i="31"/>
  <c r="T108" i="31"/>
  <c r="T109" i="31"/>
  <c r="T110" i="31"/>
  <c r="T111" i="31"/>
  <c r="T112" i="31"/>
  <c r="T113" i="31"/>
  <c r="T114" i="31"/>
  <c r="T115" i="31"/>
  <c r="T116" i="31"/>
  <c r="T117" i="31"/>
  <c r="T118" i="31"/>
  <c r="T119" i="31"/>
  <c r="T120" i="31"/>
  <c r="T121" i="31"/>
  <c r="T122" i="31"/>
  <c r="T123" i="31"/>
  <c r="T124" i="31"/>
  <c r="T125" i="31"/>
  <c r="T126" i="31"/>
  <c r="T127" i="31"/>
  <c r="T128" i="31"/>
  <c r="T129" i="31"/>
  <c r="T130" i="31"/>
  <c r="T131" i="31"/>
  <c r="T132" i="31"/>
  <c r="T133" i="31"/>
  <c r="T134" i="31"/>
  <c r="T135" i="31"/>
  <c r="T136" i="31"/>
  <c r="T137" i="31"/>
  <c r="T138" i="31"/>
  <c r="T139" i="31"/>
  <c r="T140" i="31"/>
  <c r="T141" i="31"/>
  <c r="T142" i="31"/>
  <c r="T143" i="31"/>
  <c r="T144" i="31"/>
  <c r="T145" i="31"/>
  <c r="T146" i="31"/>
  <c r="T147" i="31"/>
  <c r="T148" i="31"/>
  <c r="T149" i="31"/>
  <c r="T150" i="31"/>
  <c r="T151" i="31"/>
  <c r="T152" i="31"/>
  <c r="T153" i="31"/>
  <c r="T154" i="31"/>
  <c r="T155" i="31"/>
  <c r="T156" i="31"/>
  <c r="T157" i="31"/>
  <c r="T158" i="31"/>
  <c r="T159" i="31"/>
  <c r="T160" i="31"/>
  <c r="T161" i="31"/>
  <c r="T162" i="31"/>
  <c r="T163" i="31"/>
  <c r="T164" i="31"/>
  <c r="T165" i="31"/>
  <c r="T166" i="31"/>
  <c r="T167" i="31"/>
  <c r="T168" i="31"/>
  <c r="T169" i="31"/>
  <c r="T170" i="31"/>
  <c r="T171" i="31"/>
  <c r="T172" i="31"/>
  <c r="T173" i="31"/>
  <c r="T174" i="31"/>
  <c r="T175" i="31"/>
  <c r="T176" i="31"/>
  <c r="T177" i="31"/>
  <c r="T178" i="31"/>
  <c r="T179" i="31"/>
  <c r="T180" i="31"/>
  <c r="T181" i="31"/>
  <c r="T182" i="31"/>
  <c r="T183" i="31"/>
  <c r="T184" i="31"/>
  <c r="T185" i="31"/>
  <c r="T186" i="31"/>
  <c r="T187" i="31"/>
  <c r="T188" i="31"/>
  <c r="T189" i="31"/>
  <c r="T190" i="31"/>
  <c r="T191" i="31"/>
  <c r="T192" i="31"/>
  <c r="T193" i="31"/>
  <c r="T194" i="31"/>
  <c r="T195" i="31"/>
  <c r="T196" i="31"/>
  <c r="T197" i="31"/>
  <c r="T198" i="31"/>
  <c r="T199" i="31"/>
  <c r="T200" i="31"/>
  <c r="T201" i="31"/>
  <c r="T202" i="31"/>
  <c r="T203" i="31"/>
  <c r="T204" i="31"/>
  <c r="T205" i="31"/>
  <c r="T206" i="31"/>
  <c r="T207" i="31"/>
  <c r="T208" i="31"/>
  <c r="T209" i="31"/>
  <c r="T210" i="31"/>
  <c r="T211" i="31"/>
  <c r="T212" i="31"/>
  <c r="T213" i="31"/>
  <c r="T214" i="31"/>
  <c r="T215" i="31"/>
  <c r="T216" i="31"/>
  <c r="T217" i="31"/>
  <c r="T218" i="31"/>
  <c r="T219" i="31"/>
  <c r="T220" i="31"/>
  <c r="T221" i="31"/>
  <c r="T222" i="31"/>
  <c r="T223" i="31"/>
  <c r="T224" i="31"/>
  <c r="T225" i="31"/>
  <c r="T226" i="31"/>
  <c r="T227" i="31"/>
  <c r="T228" i="31"/>
  <c r="T229" i="31"/>
  <c r="T230" i="31"/>
  <c r="T231" i="31"/>
  <c r="T232" i="31"/>
  <c r="T233" i="31"/>
  <c r="T234" i="31"/>
  <c r="T235" i="31"/>
  <c r="T236" i="31"/>
  <c r="T237" i="31"/>
  <c r="T238" i="31"/>
  <c r="T239" i="31"/>
  <c r="T240" i="31"/>
  <c r="T241" i="31"/>
  <c r="T242" i="31"/>
  <c r="T243" i="31"/>
  <c r="T244" i="31"/>
  <c r="T245" i="31"/>
  <c r="T246" i="31"/>
  <c r="T247" i="31"/>
  <c r="T248" i="31"/>
  <c r="T249" i="31"/>
  <c r="T250" i="31"/>
  <c r="T251" i="31"/>
  <c r="T252" i="31"/>
  <c r="T253" i="31"/>
  <c r="T254" i="31"/>
  <c r="T255" i="31"/>
  <c r="T256" i="31"/>
  <c r="T257" i="31"/>
  <c r="T258" i="31"/>
  <c r="T259" i="31"/>
  <c r="T260" i="31"/>
  <c r="T261" i="31"/>
  <c r="T262" i="31"/>
  <c r="T263" i="31"/>
  <c r="T264" i="31"/>
  <c r="T265" i="31"/>
  <c r="T266" i="31"/>
  <c r="T267" i="31"/>
  <c r="T268" i="31"/>
  <c r="T269" i="31"/>
  <c r="T270" i="31"/>
  <c r="T271" i="31"/>
  <c r="T272" i="31"/>
  <c r="T273" i="31"/>
  <c r="T274" i="31"/>
  <c r="T275" i="31"/>
  <c r="T276" i="31"/>
  <c r="T277" i="31"/>
  <c r="T278" i="31"/>
  <c r="T279" i="31"/>
  <c r="T280" i="31"/>
  <c r="T281" i="31"/>
  <c r="T282" i="31"/>
  <c r="T283" i="31"/>
  <c r="T284" i="31"/>
  <c r="T285" i="31"/>
  <c r="T286" i="31"/>
  <c r="T287" i="31"/>
  <c r="T288" i="31"/>
  <c r="T289" i="31"/>
  <c r="T290" i="31"/>
  <c r="T291" i="31"/>
  <c r="T292" i="31"/>
  <c r="T293" i="31"/>
  <c r="T294" i="31"/>
  <c r="T295" i="31"/>
  <c r="T296" i="31"/>
  <c r="T297" i="31"/>
  <c r="T298" i="31"/>
  <c r="T299" i="31"/>
  <c r="T300" i="31"/>
  <c r="T301" i="31"/>
  <c r="T302" i="31"/>
  <c r="T303" i="31"/>
  <c r="T304" i="31"/>
  <c r="T305" i="31"/>
  <c r="T306" i="31"/>
  <c r="T307" i="31"/>
  <c r="T308" i="31"/>
  <c r="T309" i="31"/>
  <c r="T310" i="31"/>
  <c r="T311" i="31"/>
  <c r="T312" i="31"/>
  <c r="T313" i="31"/>
  <c r="T314" i="31"/>
  <c r="T315" i="31"/>
  <c r="T316" i="31"/>
  <c r="T317" i="31"/>
  <c r="T318" i="31"/>
  <c r="T319" i="31"/>
  <c r="T320" i="31"/>
  <c r="T321" i="31"/>
  <c r="T322" i="31"/>
  <c r="T323" i="31"/>
  <c r="T324" i="31"/>
  <c r="T325" i="31"/>
  <c r="T326" i="31"/>
  <c r="T327" i="31"/>
  <c r="T328" i="31"/>
  <c r="T329" i="31"/>
  <c r="T330" i="31"/>
  <c r="T331" i="31"/>
  <c r="T332" i="31"/>
  <c r="T333" i="31"/>
  <c r="T334" i="31"/>
  <c r="T335" i="31"/>
  <c r="T336" i="31"/>
  <c r="T337" i="31"/>
  <c r="T338" i="31"/>
  <c r="T339" i="31"/>
  <c r="T340" i="31"/>
  <c r="T341" i="31"/>
  <c r="T342" i="31"/>
  <c r="T343" i="31"/>
  <c r="T344" i="31"/>
  <c r="T345" i="31"/>
  <c r="T346" i="31"/>
  <c r="T347" i="31"/>
  <c r="T348" i="31"/>
  <c r="T349" i="31"/>
  <c r="T350" i="31"/>
  <c r="T351" i="31"/>
  <c r="T352" i="31"/>
  <c r="T353" i="31"/>
  <c r="T354" i="31"/>
  <c r="T355" i="31"/>
  <c r="T356" i="31"/>
  <c r="T357" i="31"/>
  <c r="T358" i="31"/>
  <c r="T359" i="31"/>
  <c r="T360" i="31"/>
  <c r="T361" i="31"/>
  <c r="T362" i="31"/>
  <c r="T363" i="31"/>
  <c r="T364" i="31"/>
  <c r="T365" i="31"/>
  <c r="T366" i="31"/>
  <c r="T367" i="31"/>
  <c r="T368" i="31"/>
  <c r="T369" i="31"/>
  <c r="T370" i="31"/>
  <c r="T371" i="31"/>
  <c r="T372" i="31"/>
  <c r="T373" i="31"/>
  <c r="T374" i="31"/>
  <c r="T375" i="31"/>
  <c r="T376" i="31"/>
  <c r="T377" i="31"/>
  <c r="T378" i="31"/>
  <c r="T379" i="31"/>
  <c r="T380" i="31"/>
  <c r="T381" i="31"/>
  <c r="T382" i="31"/>
  <c r="T383" i="31"/>
  <c r="T384" i="31"/>
  <c r="T385" i="31"/>
  <c r="T386" i="31"/>
  <c r="T387" i="31"/>
  <c r="T388" i="31"/>
  <c r="T389" i="31"/>
  <c r="T390" i="31"/>
  <c r="T391" i="31"/>
  <c r="T392" i="31"/>
  <c r="T393" i="31"/>
  <c r="T394" i="31"/>
  <c r="T395" i="31"/>
  <c r="T396" i="31"/>
  <c r="T397" i="31"/>
  <c r="T398" i="31"/>
  <c r="T399" i="31"/>
  <c r="T400" i="31"/>
  <c r="T401" i="31"/>
  <c r="T402" i="31"/>
  <c r="T403" i="31"/>
  <c r="T404" i="31"/>
  <c r="T405" i="31"/>
  <c r="T406" i="31"/>
  <c r="T407" i="31"/>
  <c r="T408" i="31"/>
  <c r="T409" i="31"/>
  <c r="T410" i="31"/>
  <c r="T411" i="31"/>
  <c r="T412" i="31"/>
  <c r="T413" i="31"/>
  <c r="T414" i="31"/>
  <c r="T415" i="31"/>
  <c r="T416" i="31"/>
  <c r="T417" i="31"/>
  <c r="T418" i="31"/>
  <c r="T419" i="31"/>
  <c r="T420" i="31"/>
  <c r="T421" i="31"/>
  <c r="T422" i="31"/>
  <c r="T423" i="31"/>
  <c r="T424" i="31"/>
  <c r="T425" i="31"/>
  <c r="T426" i="31"/>
  <c r="T427" i="31"/>
  <c r="T428" i="31"/>
  <c r="T429" i="31"/>
  <c r="T430" i="31"/>
  <c r="T431" i="31"/>
  <c r="T432" i="31"/>
  <c r="T433" i="31"/>
  <c r="T434" i="31"/>
  <c r="T435" i="31"/>
  <c r="T436" i="31"/>
  <c r="T437" i="31"/>
  <c r="T438" i="31"/>
  <c r="T439" i="31"/>
  <c r="T440" i="31"/>
  <c r="T441" i="31"/>
  <c r="T442" i="31"/>
  <c r="T443" i="31"/>
  <c r="T444" i="31"/>
  <c r="T445" i="31"/>
  <c r="T446" i="31"/>
  <c r="T447" i="31"/>
  <c r="T448" i="31"/>
  <c r="T449" i="31"/>
  <c r="T450" i="31"/>
  <c r="T451" i="31"/>
  <c r="T452" i="31"/>
  <c r="T453" i="31"/>
  <c r="T454" i="31"/>
  <c r="T455" i="31"/>
  <c r="T456" i="31"/>
  <c r="T457" i="31"/>
  <c r="T458" i="31"/>
  <c r="T459" i="31"/>
  <c r="T460" i="31"/>
  <c r="T461" i="31"/>
  <c r="T462" i="31"/>
  <c r="T463" i="31"/>
  <c r="T464" i="31"/>
  <c r="T465" i="31"/>
  <c r="T466" i="31"/>
  <c r="T467" i="31"/>
  <c r="T468" i="31"/>
  <c r="T469" i="31"/>
  <c r="T470" i="31"/>
  <c r="T471" i="31"/>
  <c r="T472" i="31"/>
  <c r="T473" i="31"/>
  <c r="T474" i="31"/>
  <c r="T475" i="31"/>
  <c r="T476" i="31"/>
  <c r="T477" i="31"/>
  <c r="T478" i="31"/>
  <c r="T479" i="31"/>
  <c r="T480" i="31"/>
  <c r="T481" i="31"/>
  <c r="T482" i="31"/>
  <c r="T483" i="31"/>
  <c r="T484" i="31"/>
  <c r="T485" i="31"/>
  <c r="T486" i="31"/>
  <c r="T487" i="31"/>
  <c r="T488" i="31"/>
  <c r="T489" i="31"/>
  <c r="T490" i="31"/>
  <c r="T491" i="31"/>
  <c r="T492" i="31"/>
  <c r="T493" i="31"/>
  <c r="T494" i="31"/>
  <c r="T495" i="31"/>
  <c r="T496" i="31"/>
  <c r="T497" i="31"/>
  <c r="T498" i="31"/>
  <c r="T499" i="31"/>
  <c r="T500" i="31"/>
  <c r="T501" i="31"/>
  <c r="T502" i="31"/>
  <c r="T503" i="31"/>
  <c r="T504" i="31"/>
  <c r="T505" i="31"/>
  <c r="T506" i="31"/>
  <c r="T507" i="31"/>
  <c r="T508" i="31"/>
  <c r="T509" i="31"/>
  <c r="T510" i="31"/>
  <c r="T511" i="31"/>
  <c r="T512" i="31"/>
  <c r="T513" i="31"/>
  <c r="T514" i="31"/>
  <c r="T515" i="31"/>
  <c r="T516" i="31"/>
  <c r="T517" i="31"/>
  <c r="T518" i="31"/>
  <c r="T519" i="31"/>
  <c r="T520" i="31"/>
  <c r="T521" i="31"/>
  <c r="T522" i="31"/>
  <c r="T523" i="31"/>
  <c r="T524" i="31"/>
  <c r="T525" i="31"/>
  <c r="T526" i="31"/>
  <c r="T527" i="31"/>
  <c r="T528" i="31"/>
  <c r="T529" i="31"/>
  <c r="T530" i="31"/>
  <c r="T531" i="31"/>
  <c r="T532" i="31"/>
  <c r="T533" i="31"/>
  <c r="T534" i="31"/>
  <c r="T535" i="31"/>
  <c r="T536" i="31"/>
  <c r="T537" i="31"/>
  <c r="T538" i="31"/>
  <c r="T539" i="31"/>
  <c r="T540" i="31"/>
  <c r="T541" i="31"/>
  <c r="T542" i="31"/>
  <c r="T543" i="31"/>
  <c r="T544" i="31"/>
  <c r="T545" i="31"/>
  <c r="T546" i="31"/>
  <c r="T547" i="31"/>
  <c r="T548" i="31"/>
  <c r="T549" i="31"/>
  <c r="T550" i="31"/>
  <c r="T551" i="31"/>
  <c r="T552" i="31"/>
  <c r="T553" i="31"/>
  <c r="T554" i="31"/>
  <c r="T555" i="31"/>
  <c r="T556" i="31"/>
  <c r="T557" i="31"/>
  <c r="T558" i="31"/>
  <c r="T559" i="31"/>
  <c r="T560" i="31"/>
  <c r="T561" i="31"/>
  <c r="T562" i="31"/>
  <c r="T563" i="31"/>
  <c r="T564" i="31"/>
  <c r="T565" i="31"/>
  <c r="T566" i="31"/>
  <c r="T567" i="31"/>
  <c r="T568" i="31"/>
  <c r="T569" i="31"/>
  <c r="T570" i="31"/>
  <c r="T571" i="31"/>
  <c r="T572" i="31"/>
  <c r="T573" i="31"/>
  <c r="T574" i="31"/>
  <c r="T575" i="31"/>
  <c r="T576" i="31"/>
  <c r="T577" i="31"/>
  <c r="T578" i="31"/>
  <c r="T579" i="31"/>
  <c r="T580" i="31"/>
  <c r="T581" i="31"/>
  <c r="T582" i="31"/>
  <c r="T583" i="31"/>
  <c r="T584" i="31"/>
  <c r="T585" i="31"/>
  <c r="T586" i="31"/>
  <c r="T587" i="31"/>
  <c r="T588" i="31"/>
  <c r="T589" i="31"/>
  <c r="T590" i="31"/>
  <c r="T591" i="31"/>
  <c r="T592" i="31"/>
  <c r="T593" i="31"/>
  <c r="T594" i="31"/>
  <c r="T595" i="31"/>
  <c r="T596" i="31"/>
  <c r="T597" i="31"/>
  <c r="T598" i="31"/>
  <c r="T599" i="31"/>
  <c r="T600" i="31"/>
  <c r="T601" i="31"/>
  <c r="T602" i="31"/>
  <c r="T603" i="31"/>
  <c r="T604" i="31"/>
  <c r="T605" i="31"/>
  <c r="S6" i="31"/>
  <c r="V6" i="31" s="1"/>
  <c r="S7" i="31"/>
  <c r="V7" i="31" s="1"/>
  <c r="S8" i="31"/>
  <c r="V8" i="31" s="1"/>
  <c r="S10" i="31"/>
  <c r="V10" i="31" s="1"/>
  <c r="S11" i="31"/>
  <c r="V11" i="31" s="1"/>
  <c r="S12" i="31"/>
  <c r="V12" i="31" s="1"/>
  <c r="S13" i="31"/>
  <c r="V13" i="31" s="1"/>
  <c r="S14" i="31"/>
  <c r="V14" i="31" s="1"/>
  <c r="S15" i="31"/>
  <c r="V15" i="31" s="1"/>
  <c r="S16" i="31"/>
  <c r="V16" i="31" s="1"/>
  <c r="S17" i="31"/>
  <c r="V17" i="31" s="1"/>
  <c r="S18" i="31"/>
  <c r="V18" i="31" s="1"/>
  <c r="S19" i="31"/>
  <c r="V19" i="31" s="1"/>
  <c r="S20" i="31"/>
  <c r="V20" i="31" s="1"/>
  <c r="S21" i="31"/>
  <c r="V21" i="31" s="1"/>
  <c r="S22" i="31"/>
  <c r="V22" i="31" s="1"/>
  <c r="S23" i="31"/>
  <c r="V23" i="31" s="1"/>
  <c r="S24" i="31"/>
  <c r="V24" i="31" s="1"/>
  <c r="S25" i="31"/>
  <c r="V25" i="31" s="1"/>
  <c r="S26" i="31"/>
  <c r="V26" i="31" s="1"/>
  <c r="S27" i="31"/>
  <c r="V27" i="31" s="1"/>
  <c r="S28" i="31"/>
  <c r="V28" i="31" s="1"/>
  <c r="S29" i="31"/>
  <c r="V29" i="31" s="1"/>
  <c r="S30" i="31"/>
  <c r="V30" i="31" s="1"/>
  <c r="S31" i="31"/>
  <c r="V31" i="31" s="1"/>
  <c r="S32" i="31"/>
  <c r="V32" i="31" s="1"/>
  <c r="S33" i="31"/>
  <c r="V33" i="31" s="1"/>
  <c r="S34" i="31"/>
  <c r="V34" i="31" s="1"/>
  <c r="S35" i="31"/>
  <c r="V35" i="31" s="1"/>
  <c r="S36" i="31"/>
  <c r="V36" i="31" s="1"/>
  <c r="S37" i="31"/>
  <c r="V37" i="31" s="1"/>
  <c r="S38" i="31"/>
  <c r="V38" i="31" s="1"/>
  <c r="S39" i="31"/>
  <c r="V39" i="31" s="1"/>
  <c r="S40" i="31"/>
  <c r="V40" i="31" s="1"/>
  <c r="S41" i="31"/>
  <c r="V41" i="31" s="1"/>
  <c r="S42" i="31"/>
  <c r="V42" i="31" s="1"/>
  <c r="S43" i="31"/>
  <c r="V43" i="31" s="1"/>
  <c r="S44" i="31"/>
  <c r="V44" i="31" s="1"/>
  <c r="S45" i="31"/>
  <c r="V45" i="31" s="1"/>
  <c r="S46" i="31"/>
  <c r="V46" i="31" s="1"/>
  <c r="S47" i="31"/>
  <c r="V47" i="31" s="1"/>
  <c r="S48" i="31"/>
  <c r="V48" i="31" s="1"/>
  <c r="S49" i="31"/>
  <c r="V49" i="31" s="1"/>
  <c r="S50" i="31"/>
  <c r="V50" i="31" s="1"/>
  <c r="S51" i="31"/>
  <c r="V51" i="31" s="1"/>
  <c r="S52" i="31"/>
  <c r="V52" i="31" s="1"/>
  <c r="S53" i="31"/>
  <c r="V53" i="31" s="1"/>
  <c r="S54" i="31"/>
  <c r="V54" i="31" s="1"/>
  <c r="S55" i="31"/>
  <c r="V55" i="31" s="1"/>
  <c r="S56" i="31"/>
  <c r="V56" i="31" s="1"/>
  <c r="S57" i="31"/>
  <c r="V57" i="31" s="1"/>
  <c r="S58" i="31"/>
  <c r="V58" i="31" s="1"/>
  <c r="S59" i="31"/>
  <c r="V59" i="31" s="1"/>
  <c r="S60" i="31"/>
  <c r="V60" i="31" s="1"/>
  <c r="S61" i="31"/>
  <c r="V61" i="31" s="1"/>
  <c r="S62" i="31"/>
  <c r="V62" i="31" s="1"/>
  <c r="S63" i="31"/>
  <c r="V63" i="31" s="1"/>
  <c r="S64" i="31"/>
  <c r="V64" i="31" s="1"/>
  <c r="S65" i="31"/>
  <c r="V65" i="31" s="1"/>
  <c r="S66" i="31"/>
  <c r="V66" i="31" s="1"/>
  <c r="S67" i="31"/>
  <c r="V67" i="31" s="1"/>
  <c r="S68" i="31"/>
  <c r="V68" i="31" s="1"/>
  <c r="S69" i="31"/>
  <c r="V69" i="31" s="1"/>
  <c r="S70" i="31"/>
  <c r="V70" i="31" s="1"/>
  <c r="S71" i="31"/>
  <c r="V71" i="31" s="1"/>
  <c r="S72" i="31"/>
  <c r="V72" i="31" s="1"/>
  <c r="S73" i="31"/>
  <c r="V73" i="31" s="1"/>
  <c r="S74" i="31"/>
  <c r="V74" i="31" s="1"/>
  <c r="S75" i="31"/>
  <c r="V75" i="31" s="1"/>
  <c r="S76" i="31"/>
  <c r="V76" i="31" s="1"/>
  <c r="S77" i="31"/>
  <c r="V77" i="31" s="1"/>
  <c r="S78" i="31"/>
  <c r="V78" i="31" s="1"/>
  <c r="S79" i="31"/>
  <c r="V79" i="31" s="1"/>
  <c r="S80" i="31"/>
  <c r="V80" i="31" s="1"/>
  <c r="S81" i="31"/>
  <c r="V81" i="31" s="1"/>
  <c r="S82" i="31"/>
  <c r="V82" i="31" s="1"/>
  <c r="S83" i="31"/>
  <c r="V83" i="31" s="1"/>
  <c r="S84" i="31"/>
  <c r="V84" i="31" s="1"/>
  <c r="S85" i="31"/>
  <c r="V85" i="31" s="1"/>
  <c r="S86" i="31"/>
  <c r="V86" i="31" s="1"/>
  <c r="S87" i="31"/>
  <c r="V87" i="31" s="1"/>
  <c r="S88" i="31"/>
  <c r="V88" i="31" s="1"/>
  <c r="S89" i="31"/>
  <c r="V89" i="31" s="1"/>
  <c r="S90" i="31"/>
  <c r="V90" i="31" s="1"/>
  <c r="S91" i="31"/>
  <c r="V91" i="31" s="1"/>
  <c r="S92" i="31"/>
  <c r="V92" i="31" s="1"/>
  <c r="S93" i="31"/>
  <c r="V93" i="31" s="1"/>
  <c r="S94" i="31"/>
  <c r="V94" i="31" s="1"/>
  <c r="S95" i="31"/>
  <c r="V95" i="31" s="1"/>
  <c r="S96" i="31"/>
  <c r="V96" i="31" s="1"/>
  <c r="S97" i="31"/>
  <c r="V97" i="31" s="1"/>
  <c r="S98" i="31"/>
  <c r="V98" i="31" s="1"/>
  <c r="S99" i="31"/>
  <c r="V99" i="31" s="1"/>
  <c r="S100" i="31"/>
  <c r="V100" i="31" s="1"/>
  <c r="S101" i="31"/>
  <c r="V101" i="31" s="1"/>
  <c r="S102" i="31"/>
  <c r="V102" i="31" s="1"/>
  <c r="S103" i="31"/>
  <c r="V103" i="31" s="1"/>
  <c r="S104" i="31"/>
  <c r="V104" i="31" s="1"/>
  <c r="S105" i="31"/>
  <c r="V105" i="31" s="1"/>
  <c r="S106" i="31"/>
  <c r="V106" i="31" s="1"/>
  <c r="S107" i="31"/>
  <c r="V107" i="31" s="1"/>
  <c r="S108" i="31"/>
  <c r="V108" i="31" s="1"/>
  <c r="S109" i="31"/>
  <c r="V109" i="31" s="1"/>
  <c r="S110" i="31"/>
  <c r="V110" i="31" s="1"/>
  <c r="S111" i="31"/>
  <c r="V111" i="31" s="1"/>
  <c r="S112" i="31"/>
  <c r="V112" i="31" s="1"/>
  <c r="S113" i="31"/>
  <c r="V113" i="31" s="1"/>
  <c r="S114" i="31"/>
  <c r="V114" i="31" s="1"/>
  <c r="S115" i="31"/>
  <c r="V115" i="31" s="1"/>
  <c r="S116" i="31"/>
  <c r="V116" i="31" s="1"/>
  <c r="S117" i="31"/>
  <c r="V117" i="31" s="1"/>
  <c r="S118" i="31"/>
  <c r="V118" i="31" s="1"/>
  <c r="S119" i="31"/>
  <c r="V119" i="31" s="1"/>
  <c r="S120" i="31"/>
  <c r="V120" i="31" s="1"/>
  <c r="S121" i="31"/>
  <c r="V121" i="31" s="1"/>
  <c r="S122" i="31"/>
  <c r="V122" i="31" s="1"/>
  <c r="S123" i="31"/>
  <c r="V123" i="31" s="1"/>
  <c r="S124" i="31"/>
  <c r="V124" i="31" s="1"/>
  <c r="S125" i="31"/>
  <c r="V125" i="31" s="1"/>
  <c r="S126" i="31"/>
  <c r="V126" i="31" s="1"/>
  <c r="S127" i="31"/>
  <c r="V127" i="31" s="1"/>
  <c r="S128" i="31"/>
  <c r="V128" i="31" s="1"/>
  <c r="S129" i="31"/>
  <c r="V129" i="31" s="1"/>
  <c r="S130" i="31"/>
  <c r="V130" i="31" s="1"/>
  <c r="S131" i="31"/>
  <c r="V131" i="31" s="1"/>
  <c r="S132" i="31"/>
  <c r="V132" i="31" s="1"/>
  <c r="S133" i="31"/>
  <c r="V133" i="31" s="1"/>
  <c r="S134" i="31"/>
  <c r="V134" i="31" s="1"/>
  <c r="S135" i="31"/>
  <c r="V135" i="31" s="1"/>
  <c r="S136" i="31"/>
  <c r="V136" i="31" s="1"/>
  <c r="S137" i="31"/>
  <c r="V137" i="31" s="1"/>
  <c r="S138" i="31"/>
  <c r="V138" i="31" s="1"/>
  <c r="S139" i="31"/>
  <c r="V139" i="31" s="1"/>
  <c r="S140" i="31"/>
  <c r="V140" i="31" s="1"/>
  <c r="S141" i="31"/>
  <c r="V141" i="31" s="1"/>
  <c r="S142" i="31"/>
  <c r="V142" i="31" s="1"/>
  <c r="S143" i="31"/>
  <c r="V143" i="31" s="1"/>
  <c r="S144" i="31"/>
  <c r="V144" i="31" s="1"/>
  <c r="S145" i="31"/>
  <c r="V145" i="31" s="1"/>
  <c r="S146" i="31"/>
  <c r="V146" i="31" s="1"/>
  <c r="S147" i="31"/>
  <c r="V147" i="31" s="1"/>
  <c r="S148" i="31"/>
  <c r="V148" i="31" s="1"/>
  <c r="S149" i="31"/>
  <c r="V149" i="31" s="1"/>
  <c r="S150" i="31"/>
  <c r="V150" i="31" s="1"/>
  <c r="S151" i="31"/>
  <c r="V151" i="31" s="1"/>
  <c r="S152" i="31"/>
  <c r="V152" i="31" s="1"/>
  <c r="S153" i="31"/>
  <c r="V153" i="31" s="1"/>
  <c r="S154" i="31"/>
  <c r="V154" i="31" s="1"/>
  <c r="S155" i="31"/>
  <c r="V155" i="31" s="1"/>
  <c r="S156" i="31"/>
  <c r="V156" i="31" s="1"/>
  <c r="S157" i="31"/>
  <c r="V157" i="31" s="1"/>
  <c r="S158" i="31"/>
  <c r="V158" i="31" s="1"/>
  <c r="S159" i="31"/>
  <c r="V159" i="31" s="1"/>
  <c r="S160" i="31"/>
  <c r="V160" i="31" s="1"/>
  <c r="S161" i="31"/>
  <c r="V161" i="31" s="1"/>
  <c r="S162" i="31"/>
  <c r="V162" i="31" s="1"/>
  <c r="S163" i="31"/>
  <c r="V163" i="31" s="1"/>
  <c r="S164" i="31"/>
  <c r="V164" i="31" s="1"/>
  <c r="S165" i="31"/>
  <c r="V165" i="31" s="1"/>
  <c r="S166" i="31"/>
  <c r="V166" i="31" s="1"/>
  <c r="S167" i="31"/>
  <c r="V167" i="31" s="1"/>
  <c r="S168" i="31"/>
  <c r="V168" i="31" s="1"/>
  <c r="S169" i="31"/>
  <c r="V169" i="31" s="1"/>
  <c r="S170" i="31"/>
  <c r="V170" i="31" s="1"/>
  <c r="S171" i="31"/>
  <c r="V171" i="31" s="1"/>
  <c r="S172" i="31"/>
  <c r="V172" i="31" s="1"/>
  <c r="S173" i="31"/>
  <c r="V173" i="31" s="1"/>
  <c r="S174" i="31"/>
  <c r="V174" i="31" s="1"/>
  <c r="S175" i="31"/>
  <c r="V175" i="31" s="1"/>
  <c r="S176" i="31"/>
  <c r="V176" i="31" s="1"/>
  <c r="S177" i="31"/>
  <c r="V177" i="31" s="1"/>
  <c r="S178" i="31"/>
  <c r="V178" i="31" s="1"/>
  <c r="S179" i="31"/>
  <c r="V179" i="31" s="1"/>
  <c r="S180" i="31"/>
  <c r="V180" i="31" s="1"/>
  <c r="S181" i="31"/>
  <c r="V181" i="31" s="1"/>
  <c r="S182" i="31"/>
  <c r="V182" i="31" s="1"/>
  <c r="S183" i="31"/>
  <c r="V183" i="31" s="1"/>
  <c r="S184" i="31"/>
  <c r="V184" i="31" s="1"/>
  <c r="S185" i="31"/>
  <c r="V185" i="31" s="1"/>
  <c r="S186" i="31"/>
  <c r="V186" i="31" s="1"/>
  <c r="S187" i="31"/>
  <c r="V187" i="31" s="1"/>
  <c r="S188" i="31"/>
  <c r="V188" i="31" s="1"/>
  <c r="S189" i="31"/>
  <c r="V189" i="31" s="1"/>
  <c r="S190" i="31"/>
  <c r="V190" i="31" s="1"/>
  <c r="S191" i="31"/>
  <c r="V191" i="31" s="1"/>
  <c r="S192" i="31"/>
  <c r="V192" i="31" s="1"/>
  <c r="S193" i="31"/>
  <c r="V193" i="31" s="1"/>
  <c r="S194" i="31"/>
  <c r="V194" i="31" s="1"/>
  <c r="S195" i="31"/>
  <c r="V195" i="31" s="1"/>
  <c r="S196" i="31"/>
  <c r="V196" i="31" s="1"/>
  <c r="S197" i="31"/>
  <c r="V197" i="31" s="1"/>
  <c r="S198" i="31"/>
  <c r="V198" i="31" s="1"/>
  <c r="S199" i="31"/>
  <c r="V199" i="31" s="1"/>
  <c r="S200" i="31"/>
  <c r="V200" i="31" s="1"/>
  <c r="S201" i="31"/>
  <c r="V201" i="31" s="1"/>
  <c r="S202" i="31"/>
  <c r="V202" i="31" s="1"/>
  <c r="S203" i="31"/>
  <c r="V203" i="31" s="1"/>
  <c r="S204" i="31"/>
  <c r="V204" i="31" s="1"/>
  <c r="S205" i="31"/>
  <c r="V205" i="31" s="1"/>
  <c r="S206" i="31"/>
  <c r="V206" i="31" s="1"/>
  <c r="S207" i="31"/>
  <c r="V207" i="31" s="1"/>
  <c r="S208" i="31"/>
  <c r="V208" i="31" s="1"/>
  <c r="S209" i="31"/>
  <c r="V209" i="31" s="1"/>
  <c r="S210" i="31"/>
  <c r="V210" i="31" s="1"/>
  <c r="S211" i="31"/>
  <c r="V211" i="31" s="1"/>
  <c r="S212" i="31"/>
  <c r="V212" i="31" s="1"/>
  <c r="S213" i="31"/>
  <c r="V213" i="31" s="1"/>
  <c r="S214" i="31"/>
  <c r="V214" i="31" s="1"/>
  <c r="S215" i="31"/>
  <c r="V215" i="31" s="1"/>
  <c r="S216" i="31"/>
  <c r="V216" i="31" s="1"/>
  <c r="S217" i="31"/>
  <c r="V217" i="31" s="1"/>
  <c r="S218" i="31"/>
  <c r="V218" i="31" s="1"/>
  <c r="S219" i="31"/>
  <c r="V219" i="31" s="1"/>
  <c r="S220" i="31"/>
  <c r="V220" i="31" s="1"/>
  <c r="S221" i="31"/>
  <c r="V221" i="31" s="1"/>
  <c r="S222" i="31"/>
  <c r="V222" i="31" s="1"/>
  <c r="S223" i="31"/>
  <c r="V223" i="31" s="1"/>
  <c r="S224" i="31"/>
  <c r="V224" i="31" s="1"/>
  <c r="S225" i="31"/>
  <c r="V225" i="31" s="1"/>
  <c r="S226" i="31"/>
  <c r="V226" i="31" s="1"/>
  <c r="S227" i="31"/>
  <c r="V227" i="31" s="1"/>
  <c r="S228" i="31"/>
  <c r="V228" i="31" s="1"/>
  <c r="S229" i="31"/>
  <c r="V229" i="31" s="1"/>
  <c r="S230" i="31"/>
  <c r="V230" i="31" s="1"/>
  <c r="S231" i="31"/>
  <c r="V231" i="31" s="1"/>
  <c r="S232" i="31"/>
  <c r="V232" i="31" s="1"/>
  <c r="S233" i="31"/>
  <c r="V233" i="31" s="1"/>
  <c r="S234" i="31"/>
  <c r="V234" i="31" s="1"/>
  <c r="S235" i="31"/>
  <c r="V235" i="31" s="1"/>
  <c r="S236" i="31"/>
  <c r="V236" i="31" s="1"/>
  <c r="S237" i="31"/>
  <c r="V237" i="31" s="1"/>
  <c r="S238" i="31"/>
  <c r="V238" i="31" s="1"/>
  <c r="S239" i="31"/>
  <c r="V239" i="31" s="1"/>
  <c r="S240" i="31"/>
  <c r="V240" i="31" s="1"/>
  <c r="S241" i="31"/>
  <c r="V241" i="31" s="1"/>
  <c r="S242" i="31"/>
  <c r="V242" i="31" s="1"/>
  <c r="S243" i="31"/>
  <c r="V243" i="31" s="1"/>
  <c r="S244" i="31"/>
  <c r="V244" i="31" s="1"/>
  <c r="S245" i="31"/>
  <c r="V245" i="31" s="1"/>
  <c r="S246" i="31"/>
  <c r="V246" i="31" s="1"/>
  <c r="S247" i="31"/>
  <c r="V247" i="31" s="1"/>
  <c r="S248" i="31"/>
  <c r="V248" i="31" s="1"/>
  <c r="S249" i="31"/>
  <c r="V249" i="31" s="1"/>
  <c r="S250" i="31"/>
  <c r="S251" i="31"/>
  <c r="V251" i="31" s="1"/>
  <c r="S252" i="31"/>
  <c r="V252" i="31" s="1"/>
  <c r="S253" i="31"/>
  <c r="V253" i="31" s="1"/>
  <c r="S254" i="31"/>
  <c r="V254" i="31" s="1"/>
  <c r="S255" i="31"/>
  <c r="V255" i="31" s="1"/>
  <c r="S256" i="31"/>
  <c r="V256" i="31" s="1"/>
  <c r="S257" i="31"/>
  <c r="V257" i="31" s="1"/>
  <c r="S258" i="31"/>
  <c r="V258" i="31" s="1"/>
  <c r="S259" i="31"/>
  <c r="V259" i="31" s="1"/>
  <c r="S260" i="31"/>
  <c r="V260" i="31" s="1"/>
  <c r="S261" i="31"/>
  <c r="V261" i="31" s="1"/>
  <c r="S262" i="31"/>
  <c r="V262" i="31" s="1"/>
  <c r="S263" i="31"/>
  <c r="V263" i="31" s="1"/>
  <c r="S264" i="31"/>
  <c r="V264" i="31" s="1"/>
  <c r="S265" i="31"/>
  <c r="V265" i="31" s="1"/>
  <c r="S266" i="31"/>
  <c r="V266" i="31" s="1"/>
  <c r="S267" i="31"/>
  <c r="V267" i="31" s="1"/>
  <c r="S268" i="31"/>
  <c r="V268" i="31" s="1"/>
  <c r="S269" i="31"/>
  <c r="V269" i="31" s="1"/>
  <c r="S270" i="31"/>
  <c r="V270" i="31" s="1"/>
  <c r="S271" i="31"/>
  <c r="V271" i="31" s="1"/>
  <c r="S272" i="31"/>
  <c r="V272" i="31" s="1"/>
  <c r="S273" i="31"/>
  <c r="V273" i="31" s="1"/>
  <c r="S274" i="31"/>
  <c r="V274" i="31" s="1"/>
  <c r="S275" i="31"/>
  <c r="V275" i="31" s="1"/>
  <c r="S276" i="31"/>
  <c r="V276" i="31" s="1"/>
  <c r="S277" i="31"/>
  <c r="V277" i="31" s="1"/>
  <c r="S278" i="31"/>
  <c r="V278" i="31" s="1"/>
  <c r="S279" i="31"/>
  <c r="V279" i="31" s="1"/>
  <c r="S280" i="31"/>
  <c r="V280" i="31" s="1"/>
  <c r="S281" i="31"/>
  <c r="V281" i="31" s="1"/>
  <c r="S282" i="31"/>
  <c r="S283" i="31"/>
  <c r="V283" i="31" s="1"/>
  <c r="S284" i="31"/>
  <c r="V284" i="31" s="1"/>
  <c r="S285" i="31"/>
  <c r="V285" i="31" s="1"/>
  <c r="S286" i="31"/>
  <c r="V286" i="31" s="1"/>
  <c r="S287" i="31"/>
  <c r="V287" i="31" s="1"/>
  <c r="S288" i="31"/>
  <c r="V288" i="31" s="1"/>
  <c r="S289" i="31"/>
  <c r="V289" i="31" s="1"/>
  <c r="S290" i="31"/>
  <c r="V290" i="31" s="1"/>
  <c r="S291" i="31"/>
  <c r="V291" i="31" s="1"/>
  <c r="S292" i="31"/>
  <c r="V292" i="31" s="1"/>
  <c r="S293" i="31"/>
  <c r="V293" i="31" s="1"/>
  <c r="S294" i="31"/>
  <c r="V294" i="31" s="1"/>
  <c r="S295" i="31"/>
  <c r="V295" i="31" s="1"/>
  <c r="S296" i="31"/>
  <c r="V296" i="31" s="1"/>
  <c r="S297" i="31"/>
  <c r="V297" i="31" s="1"/>
  <c r="S298" i="31"/>
  <c r="V298" i="31" s="1"/>
  <c r="S299" i="31"/>
  <c r="V299" i="31" s="1"/>
  <c r="S300" i="31"/>
  <c r="V300" i="31" s="1"/>
  <c r="S301" i="31"/>
  <c r="V301" i="31" s="1"/>
  <c r="S302" i="31"/>
  <c r="V302" i="31" s="1"/>
  <c r="S303" i="31"/>
  <c r="V303" i="31" s="1"/>
  <c r="S304" i="31"/>
  <c r="V304" i="31" s="1"/>
  <c r="S305" i="31"/>
  <c r="V305" i="31" s="1"/>
  <c r="S306" i="31"/>
  <c r="V306" i="31" s="1"/>
  <c r="S307" i="31"/>
  <c r="V307" i="31" s="1"/>
  <c r="S308" i="31"/>
  <c r="S309" i="31"/>
  <c r="V309" i="31" s="1"/>
  <c r="S310" i="31"/>
  <c r="V310" i="31" s="1"/>
  <c r="S311" i="31"/>
  <c r="V311" i="31" s="1"/>
  <c r="S312" i="31"/>
  <c r="V312" i="31" s="1"/>
  <c r="S313" i="31"/>
  <c r="V313" i="31" s="1"/>
  <c r="S314" i="31"/>
  <c r="V314" i="31" s="1"/>
  <c r="S315" i="31"/>
  <c r="V315" i="31" s="1"/>
  <c r="S316" i="31"/>
  <c r="V316" i="31" s="1"/>
  <c r="S317" i="31"/>
  <c r="V317" i="31" s="1"/>
  <c r="S318" i="31"/>
  <c r="V318" i="31" s="1"/>
  <c r="S319" i="31"/>
  <c r="V319" i="31" s="1"/>
  <c r="S320" i="31"/>
  <c r="V320" i="31" s="1"/>
  <c r="S321" i="31"/>
  <c r="V321" i="31" s="1"/>
  <c r="S322" i="31"/>
  <c r="V322" i="31" s="1"/>
  <c r="S323" i="31"/>
  <c r="V323" i="31" s="1"/>
  <c r="S324" i="31"/>
  <c r="V324" i="31" s="1"/>
  <c r="S325" i="31"/>
  <c r="V325" i="31" s="1"/>
  <c r="S326" i="31"/>
  <c r="V326" i="31" s="1"/>
  <c r="S327" i="31"/>
  <c r="V327" i="31" s="1"/>
  <c r="S328" i="31"/>
  <c r="V328" i="31" s="1"/>
  <c r="S329" i="31"/>
  <c r="V329" i="31" s="1"/>
  <c r="S330" i="31"/>
  <c r="V330" i="31" s="1"/>
  <c r="S331" i="31"/>
  <c r="V331" i="31" s="1"/>
  <c r="S332" i="31"/>
  <c r="V332" i="31" s="1"/>
  <c r="S333" i="31"/>
  <c r="V333" i="31" s="1"/>
  <c r="S334" i="31"/>
  <c r="V334" i="31" s="1"/>
  <c r="S335" i="31"/>
  <c r="V335" i="31" s="1"/>
  <c r="S336" i="31"/>
  <c r="V336" i="31" s="1"/>
  <c r="S337" i="31"/>
  <c r="V337" i="31" s="1"/>
  <c r="S338" i="31"/>
  <c r="V338" i="31" s="1"/>
  <c r="S339" i="31"/>
  <c r="V339" i="31" s="1"/>
  <c r="S340" i="31"/>
  <c r="V340" i="31" s="1"/>
  <c r="S341" i="31"/>
  <c r="V341" i="31" s="1"/>
  <c r="S342" i="31"/>
  <c r="V342" i="31" s="1"/>
  <c r="S343" i="31"/>
  <c r="V343" i="31" s="1"/>
  <c r="S344" i="31"/>
  <c r="V344" i="31" s="1"/>
  <c r="S345" i="31"/>
  <c r="V345" i="31" s="1"/>
  <c r="S346" i="31"/>
  <c r="V346" i="31" s="1"/>
  <c r="S347" i="31"/>
  <c r="V347" i="31" s="1"/>
  <c r="S348" i="31"/>
  <c r="V348" i="31" s="1"/>
  <c r="S349" i="31"/>
  <c r="V349" i="31" s="1"/>
  <c r="S350" i="31"/>
  <c r="V350" i="31" s="1"/>
  <c r="S351" i="31"/>
  <c r="V351" i="31" s="1"/>
  <c r="S352" i="31"/>
  <c r="V352" i="31" s="1"/>
  <c r="S353" i="31"/>
  <c r="V353" i="31" s="1"/>
  <c r="S354" i="31"/>
  <c r="V354" i="31" s="1"/>
  <c r="S355" i="31"/>
  <c r="V355" i="31" s="1"/>
  <c r="S356" i="31"/>
  <c r="V356" i="31" s="1"/>
  <c r="S357" i="31"/>
  <c r="V357" i="31" s="1"/>
  <c r="S358" i="31"/>
  <c r="V358" i="31" s="1"/>
  <c r="S359" i="31"/>
  <c r="V359" i="31" s="1"/>
  <c r="S360" i="31"/>
  <c r="V360" i="31" s="1"/>
  <c r="S361" i="31"/>
  <c r="V361" i="31" s="1"/>
  <c r="S362" i="31"/>
  <c r="V362" i="31" s="1"/>
  <c r="S363" i="31"/>
  <c r="V363" i="31" s="1"/>
  <c r="S364" i="31"/>
  <c r="V364" i="31" s="1"/>
  <c r="S365" i="31"/>
  <c r="V365" i="31" s="1"/>
  <c r="S366" i="31"/>
  <c r="V366" i="31" s="1"/>
  <c r="S367" i="31"/>
  <c r="V367" i="31" s="1"/>
  <c r="S368" i="31"/>
  <c r="V368" i="31" s="1"/>
  <c r="S369" i="31"/>
  <c r="V369" i="31" s="1"/>
  <c r="S370" i="31"/>
  <c r="V370" i="31" s="1"/>
  <c r="S371" i="31"/>
  <c r="V371" i="31" s="1"/>
  <c r="S372" i="31"/>
  <c r="V372" i="31" s="1"/>
  <c r="S373" i="31"/>
  <c r="V373" i="31" s="1"/>
  <c r="S374" i="31"/>
  <c r="V374" i="31" s="1"/>
  <c r="S375" i="31"/>
  <c r="V375" i="31" s="1"/>
  <c r="S376" i="31"/>
  <c r="V376" i="31" s="1"/>
  <c r="S377" i="31"/>
  <c r="V377" i="31" s="1"/>
  <c r="S378" i="31"/>
  <c r="V378" i="31" s="1"/>
  <c r="S379" i="31"/>
  <c r="V379" i="31" s="1"/>
  <c r="S380" i="31"/>
  <c r="V380" i="31" s="1"/>
  <c r="S381" i="31"/>
  <c r="V381" i="31" s="1"/>
  <c r="S382" i="31"/>
  <c r="V382" i="31" s="1"/>
  <c r="S383" i="31"/>
  <c r="V383" i="31" s="1"/>
  <c r="S384" i="31"/>
  <c r="V384" i="31" s="1"/>
  <c r="S385" i="31"/>
  <c r="V385" i="31" s="1"/>
  <c r="S386" i="31"/>
  <c r="V386" i="31" s="1"/>
  <c r="S387" i="31"/>
  <c r="V387" i="31" s="1"/>
  <c r="S388" i="31"/>
  <c r="V388" i="31" s="1"/>
  <c r="S389" i="31"/>
  <c r="V389" i="31" s="1"/>
  <c r="S390" i="31"/>
  <c r="V390" i="31" s="1"/>
  <c r="S391" i="31"/>
  <c r="V391" i="31" s="1"/>
  <c r="S392" i="31"/>
  <c r="V392" i="31" s="1"/>
  <c r="S393" i="31"/>
  <c r="V393" i="31" s="1"/>
  <c r="S394" i="31"/>
  <c r="V394" i="31" s="1"/>
  <c r="S395" i="31"/>
  <c r="V395" i="31" s="1"/>
  <c r="S396" i="31"/>
  <c r="V396" i="31" s="1"/>
  <c r="S397" i="31"/>
  <c r="V397" i="31" s="1"/>
  <c r="S398" i="31"/>
  <c r="V398" i="31" s="1"/>
  <c r="S399" i="31"/>
  <c r="V399" i="31" s="1"/>
  <c r="S400" i="31"/>
  <c r="V400" i="31" s="1"/>
  <c r="S401" i="31"/>
  <c r="V401" i="31" s="1"/>
  <c r="S402" i="31"/>
  <c r="V402" i="31" s="1"/>
  <c r="S403" i="31"/>
  <c r="V403" i="31" s="1"/>
  <c r="S404" i="31"/>
  <c r="V404" i="31" s="1"/>
  <c r="S405" i="31"/>
  <c r="V405" i="31" s="1"/>
  <c r="S406" i="31"/>
  <c r="V406" i="31" s="1"/>
  <c r="S407" i="31"/>
  <c r="V407" i="31" s="1"/>
  <c r="S408" i="31"/>
  <c r="V408" i="31" s="1"/>
  <c r="S409" i="31"/>
  <c r="V409" i="31" s="1"/>
  <c r="S410" i="31"/>
  <c r="V410" i="31" s="1"/>
  <c r="S411" i="31"/>
  <c r="V411" i="31" s="1"/>
  <c r="S412" i="31"/>
  <c r="V412" i="31" s="1"/>
  <c r="S413" i="31"/>
  <c r="V413" i="31" s="1"/>
  <c r="S414" i="31"/>
  <c r="V414" i="31" s="1"/>
  <c r="S415" i="31"/>
  <c r="V415" i="31" s="1"/>
  <c r="S416" i="31"/>
  <c r="V416" i="31" s="1"/>
  <c r="S417" i="31"/>
  <c r="V417" i="31" s="1"/>
  <c r="S418" i="31"/>
  <c r="V418" i="31" s="1"/>
  <c r="S419" i="31"/>
  <c r="V419" i="31" s="1"/>
  <c r="S420" i="31"/>
  <c r="V420" i="31" s="1"/>
  <c r="S421" i="31"/>
  <c r="V421" i="31" s="1"/>
  <c r="S422" i="31"/>
  <c r="V422" i="31" s="1"/>
  <c r="S423" i="31"/>
  <c r="V423" i="31" s="1"/>
  <c r="S424" i="31"/>
  <c r="V424" i="31" s="1"/>
  <c r="S425" i="31"/>
  <c r="V425" i="31" s="1"/>
  <c r="S426" i="31"/>
  <c r="V426" i="31" s="1"/>
  <c r="S427" i="31"/>
  <c r="V427" i="31" s="1"/>
  <c r="S428" i="31"/>
  <c r="V428" i="31" s="1"/>
  <c r="S429" i="31"/>
  <c r="V429" i="31" s="1"/>
  <c r="S430" i="31"/>
  <c r="V430" i="31" s="1"/>
  <c r="S431" i="31"/>
  <c r="V431" i="31" s="1"/>
  <c r="S432" i="31"/>
  <c r="V432" i="31" s="1"/>
  <c r="S433" i="31"/>
  <c r="V433" i="31" s="1"/>
  <c r="S434" i="31"/>
  <c r="V434" i="31" s="1"/>
  <c r="S435" i="31"/>
  <c r="V435" i="31" s="1"/>
  <c r="S436" i="31"/>
  <c r="V436" i="31" s="1"/>
  <c r="S437" i="31"/>
  <c r="V437" i="31" s="1"/>
  <c r="S438" i="31"/>
  <c r="V438" i="31" s="1"/>
  <c r="S439" i="31"/>
  <c r="V439" i="31" s="1"/>
  <c r="S440" i="31"/>
  <c r="V440" i="31" s="1"/>
  <c r="S441" i="31"/>
  <c r="V441" i="31" s="1"/>
  <c r="S442" i="31"/>
  <c r="V442" i="31" s="1"/>
  <c r="S443" i="31"/>
  <c r="V443" i="31" s="1"/>
  <c r="S444" i="31"/>
  <c r="V444" i="31" s="1"/>
  <c r="S445" i="31"/>
  <c r="V445" i="31" s="1"/>
  <c r="S446" i="31"/>
  <c r="V446" i="31" s="1"/>
  <c r="S447" i="31"/>
  <c r="V447" i="31" s="1"/>
  <c r="S448" i="31"/>
  <c r="V448" i="31" s="1"/>
  <c r="S449" i="31"/>
  <c r="V449" i="31" s="1"/>
  <c r="S450" i="31"/>
  <c r="V450" i="31" s="1"/>
  <c r="S451" i="31"/>
  <c r="V451" i="31" s="1"/>
  <c r="S452" i="31"/>
  <c r="V452" i="31" s="1"/>
  <c r="S453" i="31"/>
  <c r="V453" i="31" s="1"/>
  <c r="S454" i="31"/>
  <c r="V454" i="31" s="1"/>
  <c r="S455" i="31"/>
  <c r="V455" i="31" s="1"/>
  <c r="S456" i="31"/>
  <c r="V456" i="31" s="1"/>
  <c r="S457" i="31"/>
  <c r="V457" i="31" s="1"/>
  <c r="S458" i="31"/>
  <c r="V458" i="31" s="1"/>
  <c r="S459" i="31"/>
  <c r="V459" i="31" s="1"/>
  <c r="S460" i="31"/>
  <c r="S461" i="31"/>
  <c r="V461" i="31" s="1"/>
  <c r="S462" i="31"/>
  <c r="V462" i="31" s="1"/>
  <c r="S463" i="31"/>
  <c r="V463" i="31" s="1"/>
  <c r="S464" i="31"/>
  <c r="V464" i="31" s="1"/>
  <c r="S465" i="31"/>
  <c r="V465" i="31" s="1"/>
  <c r="S466" i="31"/>
  <c r="V466" i="31" s="1"/>
  <c r="S467" i="31"/>
  <c r="V467" i="31" s="1"/>
  <c r="S468" i="31"/>
  <c r="S469" i="31"/>
  <c r="V469" i="31" s="1"/>
  <c r="S470" i="31"/>
  <c r="V470" i="31" s="1"/>
  <c r="S471" i="31"/>
  <c r="V471" i="31" s="1"/>
  <c r="S472" i="31"/>
  <c r="V472" i="31" s="1"/>
  <c r="S473" i="31"/>
  <c r="V473" i="31" s="1"/>
  <c r="S474" i="31"/>
  <c r="V474" i="31" s="1"/>
  <c r="S475" i="31"/>
  <c r="V475" i="31" s="1"/>
  <c r="S476" i="31"/>
  <c r="S477" i="31"/>
  <c r="V477" i="31" s="1"/>
  <c r="S478" i="31"/>
  <c r="V478" i="31" s="1"/>
  <c r="S479" i="31"/>
  <c r="V479" i="31" s="1"/>
  <c r="S480" i="31"/>
  <c r="V480" i="31" s="1"/>
  <c r="S481" i="31"/>
  <c r="V481" i="31" s="1"/>
  <c r="S482" i="31"/>
  <c r="V482" i="31" s="1"/>
  <c r="S483" i="31"/>
  <c r="V483" i="31" s="1"/>
  <c r="S484" i="31"/>
  <c r="S485" i="31"/>
  <c r="V485" i="31" s="1"/>
  <c r="S486" i="31"/>
  <c r="V486" i="31" s="1"/>
  <c r="S487" i="31"/>
  <c r="V487" i="31" s="1"/>
  <c r="S488" i="31"/>
  <c r="V488" i="31" s="1"/>
  <c r="S489" i="31"/>
  <c r="V489" i="31" s="1"/>
  <c r="S490" i="31"/>
  <c r="V490" i="31" s="1"/>
  <c r="S491" i="31"/>
  <c r="V491" i="31" s="1"/>
  <c r="S492" i="31"/>
  <c r="S493" i="31"/>
  <c r="V493" i="31" s="1"/>
  <c r="S494" i="31"/>
  <c r="V494" i="31" s="1"/>
  <c r="S495" i="31"/>
  <c r="V495" i="31" s="1"/>
  <c r="S496" i="31"/>
  <c r="V496" i="31" s="1"/>
  <c r="S497" i="31"/>
  <c r="V497" i="31" s="1"/>
  <c r="S498" i="31"/>
  <c r="V498" i="31" s="1"/>
  <c r="S499" i="31"/>
  <c r="V499" i="31" s="1"/>
  <c r="S500" i="31"/>
  <c r="S501" i="31"/>
  <c r="V501" i="31" s="1"/>
  <c r="S502" i="31"/>
  <c r="V502" i="31" s="1"/>
  <c r="S503" i="31"/>
  <c r="V503" i="31" s="1"/>
  <c r="S504" i="31"/>
  <c r="V504" i="31" s="1"/>
  <c r="S505" i="31"/>
  <c r="V505" i="31" s="1"/>
  <c r="S506" i="31"/>
  <c r="V506" i="31" s="1"/>
  <c r="S507" i="31"/>
  <c r="V507" i="31" s="1"/>
  <c r="S508" i="31"/>
  <c r="S509" i="31"/>
  <c r="V509" i="31" s="1"/>
  <c r="S510" i="31"/>
  <c r="V510" i="31" s="1"/>
  <c r="S511" i="31"/>
  <c r="V511" i="31" s="1"/>
  <c r="S512" i="31"/>
  <c r="V512" i="31" s="1"/>
  <c r="S513" i="31"/>
  <c r="V513" i="31" s="1"/>
  <c r="S514" i="31"/>
  <c r="V514" i="31" s="1"/>
  <c r="S515" i="31"/>
  <c r="V515" i="31" s="1"/>
  <c r="S516" i="31"/>
  <c r="S517" i="31"/>
  <c r="V517" i="31" s="1"/>
  <c r="S518" i="31"/>
  <c r="V518" i="31" s="1"/>
  <c r="S519" i="31"/>
  <c r="V519" i="31" s="1"/>
  <c r="S520" i="31"/>
  <c r="V520" i="31" s="1"/>
  <c r="S521" i="31"/>
  <c r="V521" i="31" s="1"/>
  <c r="S522" i="31"/>
  <c r="V522" i="31" s="1"/>
  <c r="S523" i="31"/>
  <c r="V523" i="31" s="1"/>
  <c r="S524" i="31"/>
  <c r="S525" i="31"/>
  <c r="V525" i="31" s="1"/>
  <c r="S526" i="31"/>
  <c r="V526" i="31" s="1"/>
  <c r="S527" i="31"/>
  <c r="V527" i="31" s="1"/>
  <c r="S528" i="31"/>
  <c r="V528" i="31" s="1"/>
  <c r="S529" i="31"/>
  <c r="V529" i="31" s="1"/>
  <c r="S530" i="31"/>
  <c r="V530" i="31" s="1"/>
  <c r="S531" i="31"/>
  <c r="V531" i="31" s="1"/>
  <c r="S532" i="31"/>
  <c r="S533" i="31"/>
  <c r="V533" i="31" s="1"/>
  <c r="S534" i="31"/>
  <c r="V534" i="31" s="1"/>
  <c r="S535" i="31"/>
  <c r="V535" i="31" s="1"/>
  <c r="S536" i="31"/>
  <c r="V536" i="31" s="1"/>
  <c r="S537" i="31"/>
  <c r="V537" i="31" s="1"/>
  <c r="S538" i="31"/>
  <c r="V538" i="31" s="1"/>
  <c r="S539" i="31"/>
  <c r="V539" i="31" s="1"/>
  <c r="S540" i="31"/>
  <c r="S541" i="31"/>
  <c r="V541" i="31" s="1"/>
  <c r="S542" i="31"/>
  <c r="V542" i="31" s="1"/>
  <c r="S543" i="31"/>
  <c r="V543" i="31" s="1"/>
  <c r="S544" i="31"/>
  <c r="V544" i="31" s="1"/>
  <c r="S545" i="31"/>
  <c r="V545" i="31" s="1"/>
  <c r="S546" i="31"/>
  <c r="V546" i="31" s="1"/>
  <c r="S547" i="31"/>
  <c r="V547" i="31" s="1"/>
  <c r="S548" i="31"/>
  <c r="S549" i="31"/>
  <c r="V549" i="31" s="1"/>
  <c r="S550" i="31"/>
  <c r="V550" i="31" s="1"/>
  <c r="S551" i="31"/>
  <c r="V551" i="31" s="1"/>
  <c r="S552" i="31"/>
  <c r="V552" i="31" s="1"/>
  <c r="S553" i="31"/>
  <c r="V553" i="31" s="1"/>
  <c r="S554" i="31"/>
  <c r="V554" i="31" s="1"/>
  <c r="S555" i="31"/>
  <c r="V555" i="31" s="1"/>
  <c r="S556" i="31"/>
  <c r="S557" i="31"/>
  <c r="V557" i="31" s="1"/>
  <c r="S558" i="31"/>
  <c r="V558" i="31" s="1"/>
  <c r="S559" i="31"/>
  <c r="V559" i="31" s="1"/>
  <c r="S560" i="31"/>
  <c r="V560" i="31" s="1"/>
  <c r="S561" i="31"/>
  <c r="V561" i="31" s="1"/>
  <c r="S562" i="31"/>
  <c r="S563" i="31"/>
  <c r="V563" i="31" s="1"/>
  <c r="S564" i="31"/>
  <c r="V564" i="31" s="1"/>
  <c r="S565" i="31"/>
  <c r="V565" i="31" s="1"/>
  <c r="S566" i="31"/>
  <c r="V566" i="31" s="1"/>
  <c r="S567" i="31"/>
  <c r="V567" i="31" s="1"/>
  <c r="S568" i="31"/>
  <c r="S569" i="31"/>
  <c r="V569" i="31" s="1"/>
  <c r="S570" i="31"/>
  <c r="V570" i="31" s="1"/>
  <c r="S571" i="31"/>
  <c r="V571" i="31" s="1"/>
  <c r="S572" i="31"/>
  <c r="V572" i="31" s="1"/>
  <c r="S573" i="31"/>
  <c r="V573" i="31" s="1"/>
  <c r="S574" i="31"/>
  <c r="V574" i="31" s="1"/>
  <c r="S575" i="31"/>
  <c r="V575" i="31" s="1"/>
  <c r="S576" i="31"/>
  <c r="V576" i="31" s="1"/>
  <c r="S577" i="31"/>
  <c r="V577" i="31" s="1"/>
  <c r="S578" i="31"/>
  <c r="S579" i="31"/>
  <c r="V579" i="31" s="1"/>
  <c r="S580" i="31"/>
  <c r="V580" i="31" s="1"/>
  <c r="S581" i="31"/>
  <c r="V581" i="31" s="1"/>
  <c r="S582" i="31"/>
  <c r="V582" i="31" s="1"/>
  <c r="S583" i="31"/>
  <c r="V583" i="31" s="1"/>
  <c r="S584" i="31"/>
  <c r="S585" i="31"/>
  <c r="V585" i="31" s="1"/>
  <c r="S586" i="31"/>
  <c r="V586" i="31" s="1"/>
  <c r="S587" i="31"/>
  <c r="V587" i="31" s="1"/>
  <c r="S588" i="31"/>
  <c r="V588" i="31" s="1"/>
  <c r="S589" i="31"/>
  <c r="V589" i="31" s="1"/>
  <c r="S590" i="31"/>
  <c r="V590" i="31" s="1"/>
  <c r="S591" i="31"/>
  <c r="V591" i="31" s="1"/>
  <c r="S592" i="31"/>
  <c r="V592" i="31" s="1"/>
  <c r="S593" i="31"/>
  <c r="V593" i="31" s="1"/>
  <c r="S594" i="31"/>
  <c r="V594" i="31" s="1"/>
  <c r="S595" i="31"/>
  <c r="V595" i="31" s="1"/>
  <c r="S596" i="31"/>
  <c r="V596" i="31" s="1"/>
  <c r="S597" i="31"/>
  <c r="V597" i="31" s="1"/>
  <c r="S598" i="31"/>
  <c r="V598" i="31" s="1"/>
  <c r="S599" i="31"/>
  <c r="V599" i="31" s="1"/>
  <c r="S600" i="31"/>
  <c r="V600" i="31" s="1"/>
  <c r="S601" i="31"/>
  <c r="V601" i="31" s="1"/>
  <c r="S602" i="31"/>
  <c r="V602" i="31" s="1"/>
  <c r="S603" i="31"/>
  <c r="V603" i="31" s="1"/>
  <c r="S604" i="31"/>
  <c r="V604" i="31" s="1"/>
  <c r="S605" i="31"/>
  <c r="V605" i="31" s="1"/>
  <c r="W5" i="31"/>
  <c r="T5" i="31"/>
  <c r="S5" i="31"/>
  <c r="V5" i="31" s="1"/>
  <c r="W6" i="30"/>
  <c r="W7" i="30"/>
  <c r="W8" i="30"/>
  <c r="W9" i="30"/>
  <c r="W10" i="30"/>
  <c r="W11" i="30"/>
  <c r="W12" i="30"/>
  <c r="W13" i="30"/>
  <c r="S13" i="30" s="1"/>
  <c r="V13" i="30" s="1"/>
  <c r="W14" i="30"/>
  <c r="W15" i="30"/>
  <c r="W16" i="30"/>
  <c r="W17" i="30"/>
  <c r="S17" i="30" s="1"/>
  <c r="V17" i="30" s="1"/>
  <c r="W18" i="30"/>
  <c r="W19" i="30"/>
  <c r="W20" i="30"/>
  <c r="W21" i="30"/>
  <c r="W22" i="30"/>
  <c r="W23" i="30"/>
  <c r="W24" i="30"/>
  <c r="W25" i="30"/>
  <c r="W26" i="30"/>
  <c r="W27" i="30"/>
  <c r="W28" i="30"/>
  <c r="W29" i="30"/>
  <c r="W30" i="30"/>
  <c r="W31" i="30"/>
  <c r="W32" i="30"/>
  <c r="W33" i="30"/>
  <c r="W34" i="30"/>
  <c r="W35" i="30"/>
  <c r="W36" i="30"/>
  <c r="W37" i="30"/>
  <c r="W38" i="30"/>
  <c r="W39" i="30"/>
  <c r="W40" i="30"/>
  <c r="W41" i="30"/>
  <c r="W42" i="30"/>
  <c r="W43" i="30"/>
  <c r="W44" i="30"/>
  <c r="W45" i="30"/>
  <c r="W46" i="30"/>
  <c r="W47" i="30"/>
  <c r="W48" i="30"/>
  <c r="W49" i="30"/>
  <c r="W50" i="30"/>
  <c r="W51" i="30"/>
  <c r="W52" i="30"/>
  <c r="W53" i="30"/>
  <c r="W54" i="30"/>
  <c r="W55" i="30"/>
  <c r="W56" i="30"/>
  <c r="W57" i="30"/>
  <c r="W58" i="30"/>
  <c r="W59" i="30"/>
  <c r="W60" i="30"/>
  <c r="W61" i="30"/>
  <c r="W62" i="30"/>
  <c r="W63" i="30"/>
  <c r="W64" i="30"/>
  <c r="W65" i="30"/>
  <c r="W66" i="30"/>
  <c r="W67" i="30"/>
  <c r="W68" i="30"/>
  <c r="W69" i="30"/>
  <c r="W70" i="30"/>
  <c r="W71" i="30"/>
  <c r="W72" i="30"/>
  <c r="W73" i="30"/>
  <c r="W74" i="30"/>
  <c r="W75" i="30"/>
  <c r="W76" i="30"/>
  <c r="W77" i="30"/>
  <c r="W78" i="30"/>
  <c r="W79" i="30"/>
  <c r="W80" i="30"/>
  <c r="W81" i="30"/>
  <c r="W82" i="30"/>
  <c r="W83" i="30"/>
  <c r="W84" i="30"/>
  <c r="W85" i="30"/>
  <c r="W86" i="30"/>
  <c r="W87" i="30"/>
  <c r="W88" i="30"/>
  <c r="W89" i="30"/>
  <c r="W90" i="30"/>
  <c r="W91" i="30"/>
  <c r="W92" i="30"/>
  <c r="W93" i="30"/>
  <c r="W94" i="30"/>
  <c r="W95" i="30"/>
  <c r="W96" i="30"/>
  <c r="W97" i="30"/>
  <c r="W98" i="30"/>
  <c r="W99" i="30"/>
  <c r="W100" i="30"/>
  <c r="W101" i="30"/>
  <c r="W102" i="30"/>
  <c r="W103" i="30"/>
  <c r="W104" i="30"/>
  <c r="W105" i="30"/>
  <c r="W106" i="30"/>
  <c r="W107" i="30"/>
  <c r="W108" i="30"/>
  <c r="W109" i="30"/>
  <c r="S109" i="30" s="1"/>
  <c r="V109" i="30" s="1"/>
  <c r="W110" i="30"/>
  <c r="W111" i="30"/>
  <c r="W112" i="30"/>
  <c r="W113" i="30"/>
  <c r="W114" i="30"/>
  <c r="W115" i="30"/>
  <c r="W116" i="30"/>
  <c r="W117" i="30"/>
  <c r="S117" i="30" s="1"/>
  <c r="V117" i="30" s="1"/>
  <c r="W118" i="30"/>
  <c r="W119" i="30"/>
  <c r="W120" i="30"/>
  <c r="W121" i="30"/>
  <c r="W122" i="30"/>
  <c r="W123" i="30"/>
  <c r="W124" i="30"/>
  <c r="W125" i="30"/>
  <c r="S125" i="30" s="1"/>
  <c r="V125" i="30" s="1"/>
  <c r="W126" i="30"/>
  <c r="W127" i="30"/>
  <c r="W128" i="30"/>
  <c r="W129" i="30"/>
  <c r="S129" i="30" s="1"/>
  <c r="V129" i="30" s="1"/>
  <c r="W130" i="30"/>
  <c r="W131" i="30"/>
  <c r="W132" i="30"/>
  <c r="W133" i="30"/>
  <c r="W134" i="30"/>
  <c r="W135" i="30"/>
  <c r="W136" i="30"/>
  <c r="W137" i="30"/>
  <c r="S137" i="30" s="1"/>
  <c r="V137" i="30" s="1"/>
  <c r="W138" i="30"/>
  <c r="W139" i="30"/>
  <c r="W140" i="30"/>
  <c r="W141" i="30"/>
  <c r="S141" i="30" s="1"/>
  <c r="V141" i="30" s="1"/>
  <c r="W142" i="30"/>
  <c r="W143" i="30"/>
  <c r="W144" i="30"/>
  <c r="W145" i="30"/>
  <c r="W146" i="30"/>
  <c r="W147" i="30"/>
  <c r="W148" i="30"/>
  <c r="W149" i="30"/>
  <c r="S149" i="30" s="1"/>
  <c r="V149" i="30" s="1"/>
  <c r="W150" i="30"/>
  <c r="W151" i="30"/>
  <c r="W152" i="30"/>
  <c r="W153" i="30"/>
  <c r="S153" i="30" s="1"/>
  <c r="V153" i="30" s="1"/>
  <c r="W154" i="30"/>
  <c r="W155" i="30"/>
  <c r="W156" i="30"/>
  <c r="W157" i="30"/>
  <c r="W158" i="30"/>
  <c r="W159" i="30"/>
  <c r="W160" i="30"/>
  <c r="W161" i="30"/>
  <c r="S161" i="30" s="1"/>
  <c r="V161" i="30" s="1"/>
  <c r="W162" i="30"/>
  <c r="W163" i="30"/>
  <c r="W164" i="30"/>
  <c r="W165" i="30"/>
  <c r="S165" i="30" s="1"/>
  <c r="V165" i="30" s="1"/>
  <c r="W166" i="30"/>
  <c r="W167" i="30"/>
  <c r="W168" i="30"/>
  <c r="W169" i="30"/>
  <c r="W170" i="30"/>
  <c r="W171" i="30"/>
  <c r="W172" i="30"/>
  <c r="W173" i="30"/>
  <c r="S173" i="30" s="1"/>
  <c r="V173" i="30" s="1"/>
  <c r="W174" i="30"/>
  <c r="W175" i="30"/>
  <c r="W176" i="30"/>
  <c r="W177" i="30"/>
  <c r="S177" i="30" s="1"/>
  <c r="V177" i="30" s="1"/>
  <c r="W178" i="30"/>
  <c r="W179" i="30"/>
  <c r="W180" i="30"/>
  <c r="W181" i="30"/>
  <c r="W182" i="30"/>
  <c r="W183" i="30"/>
  <c r="W184" i="30"/>
  <c r="W185" i="30"/>
  <c r="S185" i="30" s="1"/>
  <c r="V185" i="30" s="1"/>
  <c r="W186" i="30"/>
  <c r="W187" i="30"/>
  <c r="W188" i="30"/>
  <c r="W189" i="30"/>
  <c r="S189" i="30" s="1"/>
  <c r="V189" i="30" s="1"/>
  <c r="W190" i="30"/>
  <c r="W191" i="30"/>
  <c r="W192" i="30"/>
  <c r="W193" i="30"/>
  <c r="W194" i="30"/>
  <c r="W195" i="30"/>
  <c r="W196" i="30"/>
  <c r="W197" i="30"/>
  <c r="S197" i="30" s="1"/>
  <c r="V197" i="30" s="1"/>
  <c r="W198" i="30"/>
  <c r="W199" i="30"/>
  <c r="W200" i="30"/>
  <c r="W201" i="30"/>
  <c r="S201" i="30" s="1"/>
  <c r="V201" i="30" s="1"/>
  <c r="W202" i="30"/>
  <c r="W203" i="30"/>
  <c r="W204" i="30"/>
  <c r="W205" i="30"/>
  <c r="W206" i="30"/>
  <c r="W207" i="30"/>
  <c r="W208" i="30"/>
  <c r="W209" i="30"/>
  <c r="S209" i="30" s="1"/>
  <c r="V209" i="30" s="1"/>
  <c r="W210" i="30"/>
  <c r="W211" i="30"/>
  <c r="W212" i="30"/>
  <c r="W213" i="30"/>
  <c r="S213" i="30" s="1"/>
  <c r="V213" i="30" s="1"/>
  <c r="W214" i="30"/>
  <c r="W215" i="30"/>
  <c r="W216" i="30"/>
  <c r="W217" i="30"/>
  <c r="W218" i="30"/>
  <c r="W219" i="30"/>
  <c r="W220" i="30"/>
  <c r="W221" i="30"/>
  <c r="S221" i="30" s="1"/>
  <c r="V221" i="30" s="1"/>
  <c r="W222" i="30"/>
  <c r="W223" i="30"/>
  <c r="W224" i="30"/>
  <c r="W225" i="30"/>
  <c r="S225" i="30" s="1"/>
  <c r="V225" i="30" s="1"/>
  <c r="W226" i="30"/>
  <c r="W227" i="30"/>
  <c r="W228" i="30"/>
  <c r="W229" i="30"/>
  <c r="W230" i="30"/>
  <c r="W231" i="30"/>
  <c r="W232" i="30"/>
  <c r="W233" i="30"/>
  <c r="S233" i="30" s="1"/>
  <c r="V233" i="30" s="1"/>
  <c r="W234" i="30"/>
  <c r="W235" i="30"/>
  <c r="W236" i="30"/>
  <c r="W237" i="30"/>
  <c r="S237" i="30" s="1"/>
  <c r="V237" i="30" s="1"/>
  <c r="W238" i="30"/>
  <c r="W239" i="30"/>
  <c r="W240" i="30"/>
  <c r="W241" i="30"/>
  <c r="W242" i="30"/>
  <c r="W243" i="30"/>
  <c r="W244" i="30"/>
  <c r="W245" i="30"/>
  <c r="S245" i="30" s="1"/>
  <c r="V245" i="30" s="1"/>
  <c r="W246" i="30"/>
  <c r="W247" i="30"/>
  <c r="W248" i="30"/>
  <c r="W249" i="30"/>
  <c r="S249" i="30" s="1"/>
  <c r="V249" i="30" s="1"/>
  <c r="W250" i="30"/>
  <c r="W251" i="30"/>
  <c r="W252" i="30"/>
  <c r="W253" i="30"/>
  <c r="W254" i="30"/>
  <c r="W255" i="30"/>
  <c r="W256" i="30"/>
  <c r="W257" i="30"/>
  <c r="S257" i="30" s="1"/>
  <c r="V257" i="30" s="1"/>
  <c r="W258" i="30"/>
  <c r="W259" i="30"/>
  <c r="W260" i="30"/>
  <c r="W261" i="30"/>
  <c r="S261" i="30" s="1"/>
  <c r="V261" i="30" s="1"/>
  <c r="W262" i="30"/>
  <c r="W263" i="30"/>
  <c r="W264" i="30"/>
  <c r="W265" i="30"/>
  <c r="W266" i="30"/>
  <c r="W267" i="30"/>
  <c r="W268" i="30"/>
  <c r="W269" i="30"/>
  <c r="S269" i="30" s="1"/>
  <c r="V269" i="30" s="1"/>
  <c r="W270" i="30"/>
  <c r="W271" i="30"/>
  <c r="W272" i="30"/>
  <c r="W273" i="30"/>
  <c r="S273" i="30" s="1"/>
  <c r="V273" i="30" s="1"/>
  <c r="W274" i="30"/>
  <c r="W275" i="30"/>
  <c r="W276" i="30"/>
  <c r="W277" i="30"/>
  <c r="W278" i="30"/>
  <c r="W279" i="30"/>
  <c r="W280" i="30"/>
  <c r="W281" i="30"/>
  <c r="S281" i="30" s="1"/>
  <c r="V281" i="30" s="1"/>
  <c r="W282" i="30"/>
  <c r="W283" i="30"/>
  <c r="W284" i="30"/>
  <c r="W285" i="30"/>
  <c r="S285" i="30" s="1"/>
  <c r="V285" i="30" s="1"/>
  <c r="W286" i="30"/>
  <c r="W287" i="30"/>
  <c r="W288" i="30"/>
  <c r="W289" i="30"/>
  <c r="W290" i="30"/>
  <c r="W291" i="30"/>
  <c r="W292" i="30"/>
  <c r="W293" i="30"/>
  <c r="S293" i="30" s="1"/>
  <c r="V293" i="30" s="1"/>
  <c r="W294" i="30"/>
  <c r="W295" i="30"/>
  <c r="W296" i="30"/>
  <c r="W297" i="30"/>
  <c r="S297" i="30" s="1"/>
  <c r="V297" i="30" s="1"/>
  <c r="W298" i="30"/>
  <c r="W299" i="30"/>
  <c r="W300" i="30"/>
  <c r="W301" i="30"/>
  <c r="W302" i="30"/>
  <c r="W303" i="30"/>
  <c r="W304" i="30"/>
  <c r="W305" i="30"/>
  <c r="W306" i="30"/>
  <c r="W307" i="30"/>
  <c r="W308" i="30"/>
  <c r="W309" i="30"/>
  <c r="W310" i="30"/>
  <c r="W311" i="30"/>
  <c r="W312" i="30"/>
  <c r="W313" i="30"/>
  <c r="W314" i="30"/>
  <c r="W315" i="30"/>
  <c r="W316" i="30"/>
  <c r="W317" i="30"/>
  <c r="W318" i="30"/>
  <c r="W319" i="30"/>
  <c r="W320" i="30"/>
  <c r="W321" i="30"/>
  <c r="W322" i="30"/>
  <c r="W323" i="30"/>
  <c r="W324" i="30"/>
  <c r="W325" i="30"/>
  <c r="W326" i="30"/>
  <c r="W327" i="30"/>
  <c r="W328" i="30"/>
  <c r="W329" i="30"/>
  <c r="W330" i="30"/>
  <c r="W331" i="30"/>
  <c r="W332" i="30"/>
  <c r="W333" i="30"/>
  <c r="W334" i="30"/>
  <c r="W335" i="30"/>
  <c r="W336" i="30"/>
  <c r="W337" i="30"/>
  <c r="W338" i="30"/>
  <c r="W339" i="30"/>
  <c r="W340" i="30"/>
  <c r="W341" i="30"/>
  <c r="W342" i="30"/>
  <c r="W343" i="30"/>
  <c r="W344" i="30"/>
  <c r="W345" i="30"/>
  <c r="W346" i="30"/>
  <c r="W347" i="30"/>
  <c r="W348" i="30"/>
  <c r="W349" i="30"/>
  <c r="W350" i="30"/>
  <c r="W351" i="30"/>
  <c r="W352" i="30"/>
  <c r="W353" i="30"/>
  <c r="W354" i="30"/>
  <c r="W355" i="30"/>
  <c r="W356" i="30"/>
  <c r="W357" i="30"/>
  <c r="W358" i="30"/>
  <c r="W359" i="30"/>
  <c r="W360" i="30"/>
  <c r="W361" i="30"/>
  <c r="W362" i="30"/>
  <c r="W363" i="30"/>
  <c r="W364" i="30"/>
  <c r="W365" i="30"/>
  <c r="W366" i="30"/>
  <c r="W367" i="30"/>
  <c r="W368" i="30"/>
  <c r="W369" i="30"/>
  <c r="W370" i="30"/>
  <c r="W371" i="30"/>
  <c r="W372" i="30"/>
  <c r="W373" i="30"/>
  <c r="W374" i="30"/>
  <c r="W375" i="30"/>
  <c r="W376" i="30"/>
  <c r="W377" i="30"/>
  <c r="W378" i="30"/>
  <c r="W379" i="30"/>
  <c r="W380" i="30"/>
  <c r="W381" i="30"/>
  <c r="W382" i="30"/>
  <c r="W383" i="30"/>
  <c r="W384" i="30"/>
  <c r="W385" i="30"/>
  <c r="W386" i="30"/>
  <c r="W387" i="30"/>
  <c r="W388" i="30"/>
  <c r="W389" i="30"/>
  <c r="W390" i="30"/>
  <c r="W391" i="30"/>
  <c r="W392" i="30"/>
  <c r="W393" i="30"/>
  <c r="W394" i="30"/>
  <c r="W395" i="30"/>
  <c r="W396" i="30"/>
  <c r="W397" i="30"/>
  <c r="W398" i="30"/>
  <c r="W399" i="30"/>
  <c r="W400" i="30"/>
  <c r="W401" i="30"/>
  <c r="W402" i="30"/>
  <c r="W403" i="30"/>
  <c r="W404" i="30"/>
  <c r="W405" i="30"/>
  <c r="W406" i="30"/>
  <c r="W407" i="30"/>
  <c r="W408" i="30"/>
  <c r="W409" i="30"/>
  <c r="W410" i="30"/>
  <c r="W411" i="30"/>
  <c r="W412" i="30"/>
  <c r="W413" i="30"/>
  <c r="W414" i="30"/>
  <c r="W415" i="30"/>
  <c r="W416" i="30"/>
  <c r="W417" i="30"/>
  <c r="W418" i="30"/>
  <c r="W419" i="30"/>
  <c r="W420" i="30"/>
  <c r="W421" i="30"/>
  <c r="W422" i="30"/>
  <c r="W423" i="30"/>
  <c r="W424" i="30"/>
  <c r="W425" i="30"/>
  <c r="W426" i="30"/>
  <c r="W427" i="30"/>
  <c r="W428" i="30"/>
  <c r="W429" i="30"/>
  <c r="W430" i="30"/>
  <c r="W431" i="30"/>
  <c r="W432" i="30"/>
  <c r="W433" i="30"/>
  <c r="W434" i="30"/>
  <c r="W435" i="30"/>
  <c r="W436" i="30"/>
  <c r="W437" i="30"/>
  <c r="W438" i="30"/>
  <c r="W439" i="30"/>
  <c r="W440" i="30"/>
  <c r="W441" i="30"/>
  <c r="W442" i="30"/>
  <c r="W443" i="30"/>
  <c r="W444" i="30"/>
  <c r="W445" i="30"/>
  <c r="W446" i="30"/>
  <c r="W447" i="30"/>
  <c r="W448" i="30"/>
  <c r="W449" i="30"/>
  <c r="W450" i="30"/>
  <c r="W451" i="30"/>
  <c r="W452" i="30"/>
  <c r="W453" i="30"/>
  <c r="W454" i="30"/>
  <c r="W455" i="30"/>
  <c r="W456" i="30"/>
  <c r="W457" i="30"/>
  <c r="W458" i="30"/>
  <c r="W459" i="30"/>
  <c r="W460" i="30"/>
  <c r="W461" i="30"/>
  <c r="W462" i="30"/>
  <c r="W463" i="30"/>
  <c r="W464" i="30"/>
  <c r="W465" i="30"/>
  <c r="W466" i="30"/>
  <c r="W467" i="30"/>
  <c r="W468" i="30"/>
  <c r="W469" i="30"/>
  <c r="W470" i="30"/>
  <c r="W471" i="30"/>
  <c r="W472" i="30"/>
  <c r="W473" i="30"/>
  <c r="W474" i="30"/>
  <c r="W475" i="30"/>
  <c r="W476" i="30"/>
  <c r="W477" i="30"/>
  <c r="W478" i="30"/>
  <c r="W479" i="30"/>
  <c r="W480" i="30"/>
  <c r="W481" i="30"/>
  <c r="W482" i="30"/>
  <c r="W483" i="30"/>
  <c r="W484" i="30"/>
  <c r="W485" i="30"/>
  <c r="W486" i="30"/>
  <c r="W487" i="30"/>
  <c r="W488" i="30"/>
  <c r="W489" i="30"/>
  <c r="W490" i="30"/>
  <c r="W491" i="30"/>
  <c r="W492" i="30"/>
  <c r="W493" i="30"/>
  <c r="W494" i="30"/>
  <c r="W495" i="30"/>
  <c r="W496" i="30"/>
  <c r="W497" i="30"/>
  <c r="W498" i="30"/>
  <c r="W499" i="30"/>
  <c r="W500" i="30"/>
  <c r="W501" i="30"/>
  <c r="W502" i="30"/>
  <c r="W503" i="30"/>
  <c r="W504" i="30"/>
  <c r="W505" i="30"/>
  <c r="W506" i="30"/>
  <c r="W507" i="30"/>
  <c r="W508" i="30"/>
  <c r="W509" i="30"/>
  <c r="W510" i="30"/>
  <c r="W511" i="30"/>
  <c r="W512" i="30"/>
  <c r="W513" i="30"/>
  <c r="W514" i="30"/>
  <c r="W515" i="30"/>
  <c r="W516" i="30"/>
  <c r="W517" i="30"/>
  <c r="W518" i="30"/>
  <c r="W519" i="30"/>
  <c r="W520" i="30"/>
  <c r="W521" i="30"/>
  <c r="W522" i="30"/>
  <c r="W523" i="30"/>
  <c r="W524" i="30"/>
  <c r="W525" i="30"/>
  <c r="W526" i="30"/>
  <c r="W527" i="30"/>
  <c r="W528" i="30"/>
  <c r="W529" i="30"/>
  <c r="W530" i="30"/>
  <c r="W531" i="30"/>
  <c r="W532" i="30"/>
  <c r="W533" i="30"/>
  <c r="W534" i="30"/>
  <c r="W535" i="30"/>
  <c r="W536" i="30"/>
  <c r="W537" i="30"/>
  <c r="W538" i="30"/>
  <c r="W539" i="30"/>
  <c r="W540" i="30"/>
  <c r="W541" i="30"/>
  <c r="W542" i="30"/>
  <c r="W543" i="30"/>
  <c r="W544" i="30"/>
  <c r="W545" i="30"/>
  <c r="W546" i="30"/>
  <c r="W547" i="30"/>
  <c r="W548" i="30"/>
  <c r="W549" i="30"/>
  <c r="W550" i="30"/>
  <c r="W551" i="30"/>
  <c r="W552" i="30"/>
  <c r="W553" i="30"/>
  <c r="W554" i="30"/>
  <c r="W555" i="30"/>
  <c r="W556" i="30"/>
  <c r="W557" i="30"/>
  <c r="W558" i="30"/>
  <c r="W559" i="30"/>
  <c r="W560" i="30"/>
  <c r="W561" i="30"/>
  <c r="W562" i="30"/>
  <c r="W563" i="30"/>
  <c r="W564" i="30"/>
  <c r="W565" i="30"/>
  <c r="W566" i="30"/>
  <c r="W567" i="30"/>
  <c r="W568" i="30"/>
  <c r="W569" i="30"/>
  <c r="W570" i="30"/>
  <c r="W571" i="30"/>
  <c r="W572" i="30"/>
  <c r="W573" i="30"/>
  <c r="W574" i="30"/>
  <c r="W575" i="30"/>
  <c r="W576" i="30"/>
  <c r="W577" i="30"/>
  <c r="W578" i="30"/>
  <c r="W579" i="30"/>
  <c r="W580" i="30"/>
  <c r="W581" i="30"/>
  <c r="W582" i="30"/>
  <c r="W583" i="30"/>
  <c r="W584" i="30"/>
  <c r="W585" i="30"/>
  <c r="W586" i="30"/>
  <c r="W587" i="30"/>
  <c r="W588" i="30"/>
  <c r="W589" i="30"/>
  <c r="W590" i="30"/>
  <c r="W591" i="30"/>
  <c r="W592" i="30"/>
  <c r="W593" i="30"/>
  <c r="W594" i="30"/>
  <c r="W595" i="30"/>
  <c r="W596" i="30"/>
  <c r="T6" i="30"/>
  <c r="T7" i="30"/>
  <c r="T8" i="30"/>
  <c r="T10" i="30"/>
  <c r="T11" i="30"/>
  <c r="T12" i="30"/>
  <c r="T14" i="30"/>
  <c r="T15" i="30"/>
  <c r="T16" i="30"/>
  <c r="T18" i="30"/>
  <c r="T19" i="30"/>
  <c r="T20" i="30"/>
  <c r="T22" i="30"/>
  <c r="T23" i="30"/>
  <c r="T24" i="30"/>
  <c r="T26" i="30"/>
  <c r="T27" i="30"/>
  <c r="T28" i="30"/>
  <c r="T30" i="30"/>
  <c r="T31" i="30"/>
  <c r="T32" i="30"/>
  <c r="T34" i="30"/>
  <c r="T35" i="30"/>
  <c r="T36" i="30"/>
  <c r="T38" i="30"/>
  <c r="T39" i="30"/>
  <c r="T40" i="30"/>
  <c r="T42" i="30"/>
  <c r="T43" i="30"/>
  <c r="T44" i="30"/>
  <c r="T46" i="30"/>
  <c r="T47" i="30"/>
  <c r="T48" i="30"/>
  <c r="T50" i="30"/>
  <c r="T51" i="30"/>
  <c r="T52" i="30"/>
  <c r="T54" i="30"/>
  <c r="T55" i="30"/>
  <c r="T56" i="30"/>
  <c r="T58" i="30"/>
  <c r="T59" i="30"/>
  <c r="T60" i="30"/>
  <c r="T62" i="30"/>
  <c r="T63" i="30"/>
  <c r="T64" i="30"/>
  <c r="T66" i="30"/>
  <c r="T67" i="30"/>
  <c r="T68" i="30"/>
  <c r="T70" i="30"/>
  <c r="T71" i="30"/>
  <c r="T72" i="30"/>
  <c r="T74" i="30"/>
  <c r="T75" i="30"/>
  <c r="T76" i="30"/>
  <c r="T78" i="30"/>
  <c r="T79" i="30"/>
  <c r="T80" i="30"/>
  <c r="T82" i="30"/>
  <c r="T83" i="30"/>
  <c r="T84" i="30"/>
  <c r="T86" i="30"/>
  <c r="T87" i="30"/>
  <c r="T88" i="30"/>
  <c r="T90" i="30"/>
  <c r="T91" i="30"/>
  <c r="T92" i="30"/>
  <c r="T94" i="30"/>
  <c r="T95" i="30"/>
  <c r="T96" i="30"/>
  <c r="T98" i="30"/>
  <c r="T99" i="30"/>
  <c r="T100" i="30"/>
  <c r="T102" i="30"/>
  <c r="T103" i="30"/>
  <c r="T104" i="30"/>
  <c r="T106" i="30"/>
  <c r="T107" i="30"/>
  <c r="T108" i="30"/>
  <c r="T110" i="30"/>
  <c r="T111" i="30"/>
  <c r="T112" i="30"/>
  <c r="T114" i="30"/>
  <c r="T115" i="30"/>
  <c r="T116" i="30"/>
  <c r="T118" i="30"/>
  <c r="T119" i="30"/>
  <c r="T120" i="30"/>
  <c r="T122" i="30"/>
  <c r="T123" i="30"/>
  <c r="T124" i="30"/>
  <c r="T126" i="30"/>
  <c r="T127" i="30"/>
  <c r="T128" i="30"/>
  <c r="T130" i="30"/>
  <c r="T131" i="30"/>
  <c r="T132" i="30"/>
  <c r="T134" i="30"/>
  <c r="T135" i="30"/>
  <c r="T136" i="30"/>
  <c r="T138" i="30"/>
  <c r="T139" i="30"/>
  <c r="T140" i="30"/>
  <c r="T142" i="30"/>
  <c r="T143" i="30"/>
  <c r="T144" i="30"/>
  <c r="T146" i="30"/>
  <c r="T147" i="30"/>
  <c r="T148" i="30"/>
  <c r="T150" i="30"/>
  <c r="T151" i="30"/>
  <c r="T152" i="30"/>
  <c r="T154" i="30"/>
  <c r="T155" i="30"/>
  <c r="T156" i="30"/>
  <c r="T158" i="30"/>
  <c r="T159" i="30"/>
  <c r="T160" i="30"/>
  <c r="T162" i="30"/>
  <c r="T163" i="30"/>
  <c r="T164" i="30"/>
  <c r="T166" i="30"/>
  <c r="T167" i="30"/>
  <c r="T168" i="30"/>
  <c r="T170" i="30"/>
  <c r="T171" i="30"/>
  <c r="T172" i="30"/>
  <c r="T174" i="30"/>
  <c r="T175" i="30"/>
  <c r="T176" i="30"/>
  <c r="T178" i="30"/>
  <c r="T179" i="30"/>
  <c r="T180" i="30"/>
  <c r="T182" i="30"/>
  <c r="T183" i="30"/>
  <c r="T184" i="30"/>
  <c r="T186" i="30"/>
  <c r="T187" i="30"/>
  <c r="T188" i="30"/>
  <c r="T190" i="30"/>
  <c r="T191" i="30"/>
  <c r="T192" i="30"/>
  <c r="T194" i="30"/>
  <c r="T195" i="30"/>
  <c r="T196" i="30"/>
  <c r="T198" i="30"/>
  <c r="T199" i="30"/>
  <c r="T200" i="30"/>
  <c r="T202" i="30"/>
  <c r="T203" i="30"/>
  <c r="T204" i="30"/>
  <c r="T206" i="30"/>
  <c r="T207" i="30"/>
  <c r="T208" i="30"/>
  <c r="T210" i="30"/>
  <c r="T211" i="30"/>
  <c r="T212" i="30"/>
  <c r="T214" i="30"/>
  <c r="T215" i="30"/>
  <c r="T216" i="30"/>
  <c r="T218" i="30"/>
  <c r="T219" i="30"/>
  <c r="T220" i="30"/>
  <c r="T222" i="30"/>
  <c r="T223" i="30"/>
  <c r="T224" i="30"/>
  <c r="T226" i="30"/>
  <c r="T227" i="30"/>
  <c r="T228" i="30"/>
  <c r="T230" i="30"/>
  <c r="T231" i="30"/>
  <c r="T232" i="30"/>
  <c r="T234" i="30"/>
  <c r="T235" i="30"/>
  <c r="T236" i="30"/>
  <c r="T238" i="30"/>
  <c r="T239" i="30"/>
  <c r="T240" i="30"/>
  <c r="T242" i="30"/>
  <c r="T243" i="30"/>
  <c r="T244" i="30"/>
  <c r="T246" i="30"/>
  <c r="T247" i="30"/>
  <c r="T248" i="30"/>
  <c r="T250" i="30"/>
  <c r="T251" i="30"/>
  <c r="T252" i="30"/>
  <c r="T254" i="30"/>
  <c r="T255" i="30"/>
  <c r="T256" i="30"/>
  <c r="T258" i="30"/>
  <c r="T259" i="30"/>
  <c r="T260" i="30"/>
  <c r="T262" i="30"/>
  <c r="T263" i="30"/>
  <c r="T264" i="30"/>
  <c r="T266" i="30"/>
  <c r="T267" i="30"/>
  <c r="T268" i="30"/>
  <c r="T270" i="30"/>
  <c r="T271" i="30"/>
  <c r="T272" i="30"/>
  <c r="T274" i="30"/>
  <c r="T275" i="30"/>
  <c r="T276" i="30"/>
  <c r="T278" i="30"/>
  <c r="T279" i="30"/>
  <c r="T280" i="30"/>
  <c r="T282" i="30"/>
  <c r="T283" i="30"/>
  <c r="T284" i="30"/>
  <c r="T286" i="30"/>
  <c r="T287" i="30"/>
  <c r="T288" i="30"/>
  <c r="T290" i="30"/>
  <c r="T291" i="30"/>
  <c r="T292" i="30"/>
  <c r="T294" i="30"/>
  <c r="T295" i="30"/>
  <c r="T296" i="30"/>
  <c r="T298" i="30"/>
  <c r="T299" i="30"/>
  <c r="T300" i="30"/>
  <c r="T302" i="30"/>
  <c r="T303" i="30"/>
  <c r="T304" i="30"/>
  <c r="T305" i="30"/>
  <c r="T306" i="30"/>
  <c r="T307" i="30"/>
  <c r="T308" i="30"/>
  <c r="T309" i="30"/>
  <c r="T310" i="30"/>
  <c r="T311" i="30"/>
  <c r="T312" i="30"/>
  <c r="T313" i="30"/>
  <c r="T314" i="30"/>
  <c r="T315" i="30"/>
  <c r="T316" i="30"/>
  <c r="T317" i="30"/>
  <c r="T318" i="30"/>
  <c r="T319" i="30"/>
  <c r="T320" i="30"/>
  <c r="T321" i="30"/>
  <c r="T322" i="30"/>
  <c r="T323" i="30"/>
  <c r="T324" i="30"/>
  <c r="T325" i="30"/>
  <c r="T326" i="30"/>
  <c r="T327" i="30"/>
  <c r="T328" i="30"/>
  <c r="T329" i="30"/>
  <c r="T330" i="30"/>
  <c r="T331" i="30"/>
  <c r="T332" i="30"/>
  <c r="T333" i="30"/>
  <c r="T334" i="30"/>
  <c r="T335" i="30"/>
  <c r="T336" i="30"/>
  <c r="T337" i="30"/>
  <c r="T338" i="30"/>
  <c r="T339" i="30"/>
  <c r="T340" i="30"/>
  <c r="T341" i="30"/>
  <c r="T342" i="30"/>
  <c r="T343" i="30"/>
  <c r="T344" i="30"/>
  <c r="T345" i="30"/>
  <c r="T346" i="30"/>
  <c r="T347" i="30"/>
  <c r="T348" i="30"/>
  <c r="T349" i="30"/>
  <c r="T350" i="30"/>
  <c r="T351" i="30"/>
  <c r="T352" i="30"/>
  <c r="T353" i="30"/>
  <c r="T354" i="30"/>
  <c r="T355" i="30"/>
  <c r="T356" i="30"/>
  <c r="T357" i="30"/>
  <c r="T358" i="30"/>
  <c r="T359" i="30"/>
  <c r="T360" i="30"/>
  <c r="T361" i="30"/>
  <c r="T362" i="30"/>
  <c r="T363" i="30"/>
  <c r="T364" i="30"/>
  <c r="T365" i="30"/>
  <c r="T366" i="30"/>
  <c r="T367" i="30"/>
  <c r="T368" i="30"/>
  <c r="T369" i="30"/>
  <c r="T370" i="30"/>
  <c r="T371" i="30"/>
  <c r="T372" i="30"/>
  <c r="T373" i="30"/>
  <c r="T374" i="30"/>
  <c r="T375" i="30"/>
  <c r="T376" i="30"/>
  <c r="T377" i="30"/>
  <c r="T378" i="30"/>
  <c r="T379" i="30"/>
  <c r="T380" i="30"/>
  <c r="T381" i="30"/>
  <c r="T382" i="30"/>
  <c r="T383" i="30"/>
  <c r="T384" i="30"/>
  <c r="T385" i="30"/>
  <c r="T386" i="30"/>
  <c r="T387" i="30"/>
  <c r="T388" i="30"/>
  <c r="T389" i="30"/>
  <c r="T390" i="30"/>
  <c r="T391" i="30"/>
  <c r="T392" i="30"/>
  <c r="T393" i="30"/>
  <c r="T394" i="30"/>
  <c r="T395" i="30"/>
  <c r="T396" i="30"/>
  <c r="T397" i="30"/>
  <c r="T398" i="30"/>
  <c r="T399" i="30"/>
  <c r="T400" i="30"/>
  <c r="T401" i="30"/>
  <c r="T402" i="30"/>
  <c r="T403" i="30"/>
  <c r="T404" i="30"/>
  <c r="T405" i="30"/>
  <c r="T406" i="30"/>
  <c r="T407" i="30"/>
  <c r="T408" i="30"/>
  <c r="T409" i="30"/>
  <c r="T410" i="30"/>
  <c r="T411" i="30"/>
  <c r="T412" i="30"/>
  <c r="T413" i="30"/>
  <c r="T414" i="30"/>
  <c r="T415" i="30"/>
  <c r="T416" i="30"/>
  <c r="T417" i="30"/>
  <c r="T418" i="30"/>
  <c r="T419" i="30"/>
  <c r="T420" i="30"/>
  <c r="T421" i="30"/>
  <c r="T422" i="30"/>
  <c r="T423" i="30"/>
  <c r="T424" i="30"/>
  <c r="T425" i="30"/>
  <c r="T426" i="30"/>
  <c r="T427" i="30"/>
  <c r="T428" i="30"/>
  <c r="T429" i="30"/>
  <c r="T430" i="30"/>
  <c r="T431" i="30"/>
  <c r="T432" i="30"/>
  <c r="T433" i="30"/>
  <c r="T434" i="30"/>
  <c r="T435" i="30"/>
  <c r="T436" i="30"/>
  <c r="T437" i="30"/>
  <c r="T438" i="30"/>
  <c r="T439" i="30"/>
  <c r="T440" i="30"/>
  <c r="T441" i="30"/>
  <c r="T442" i="30"/>
  <c r="T443" i="30"/>
  <c r="T444" i="30"/>
  <c r="T445" i="30"/>
  <c r="T446" i="30"/>
  <c r="T447" i="30"/>
  <c r="T448" i="30"/>
  <c r="T449" i="30"/>
  <c r="T450" i="30"/>
  <c r="T451" i="30"/>
  <c r="T452" i="30"/>
  <c r="T453" i="30"/>
  <c r="T454" i="30"/>
  <c r="T455" i="30"/>
  <c r="T456" i="30"/>
  <c r="T457" i="30"/>
  <c r="T458" i="30"/>
  <c r="T459" i="30"/>
  <c r="T460" i="30"/>
  <c r="T461" i="30"/>
  <c r="T462" i="30"/>
  <c r="T463" i="30"/>
  <c r="T464" i="30"/>
  <c r="T465" i="30"/>
  <c r="T466" i="30"/>
  <c r="T467" i="30"/>
  <c r="T468" i="30"/>
  <c r="T469" i="30"/>
  <c r="T470" i="30"/>
  <c r="T471" i="30"/>
  <c r="T472" i="30"/>
  <c r="T473" i="30"/>
  <c r="T474" i="30"/>
  <c r="T475" i="30"/>
  <c r="T476" i="30"/>
  <c r="T477" i="30"/>
  <c r="T478" i="30"/>
  <c r="T479" i="30"/>
  <c r="T480" i="30"/>
  <c r="T481" i="30"/>
  <c r="T482" i="30"/>
  <c r="T483" i="30"/>
  <c r="T484" i="30"/>
  <c r="T485" i="30"/>
  <c r="T486" i="30"/>
  <c r="T487" i="30"/>
  <c r="T488" i="30"/>
  <c r="T489" i="30"/>
  <c r="T490" i="30"/>
  <c r="T491" i="30"/>
  <c r="T492" i="30"/>
  <c r="T493" i="30"/>
  <c r="T494" i="30"/>
  <c r="T495" i="30"/>
  <c r="T496" i="30"/>
  <c r="T497" i="30"/>
  <c r="T498" i="30"/>
  <c r="T499" i="30"/>
  <c r="T500" i="30"/>
  <c r="T501" i="30"/>
  <c r="T502" i="30"/>
  <c r="T503" i="30"/>
  <c r="T504" i="30"/>
  <c r="T505" i="30"/>
  <c r="T506" i="30"/>
  <c r="T507" i="30"/>
  <c r="T508" i="30"/>
  <c r="T509" i="30"/>
  <c r="T510" i="30"/>
  <c r="T511" i="30"/>
  <c r="T512" i="30"/>
  <c r="T513" i="30"/>
  <c r="T514" i="30"/>
  <c r="T515" i="30"/>
  <c r="T516" i="30"/>
  <c r="T517" i="30"/>
  <c r="T518" i="30"/>
  <c r="T519" i="30"/>
  <c r="T520" i="30"/>
  <c r="T521" i="30"/>
  <c r="T522" i="30"/>
  <c r="T523" i="30"/>
  <c r="T524" i="30"/>
  <c r="T525" i="30"/>
  <c r="T526" i="30"/>
  <c r="T527" i="30"/>
  <c r="T528" i="30"/>
  <c r="T529" i="30"/>
  <c r="T530" i="30"/>
  <c r="T531" i="30"/>
  <c r="T532" i="30"/>
  <c r="T533" i="30"/>
  <c r="T534" i="30"/>
  <c r="T535" i="30"/>
  <c r="T536" i="30"/>
  <c r="T537" i="30"/>
  <c r="T538" i="30"/>
  <c r="T539" i="30"/>
  <c r="T540" i="30"/>
  <c r="T541" i="30"/>
  <c r="T542" i="30"/>
  <c r="T543" i="30"/>
  <c r="T544" i="30"/>
  <c r="T545" i="30"/>
  <c r="T546" i="30"/>
  <c r="T547" i="30"/>
  <c r="T548" i="30"/>
  <c r="T549" i="30"/>
  <c r="T550" i="30"/>
  <c r="T551" i="30"/>
  <c r="T552" i="30"/>
  <c r="T553" i="30"/>
  <c r="T554" i="30"/>
  <c r="T555" i="30"/>
  <c r="T556" i="30"/>
  <c r="T557" i="30"/>
  <c r="T558" i="30"/>
  <c r="T559" i="30"/>
  <c r="T560" i="30"/>
  <c r="T561" i="30"/>
  <c r="T562" i="30"/>
  <c r="T563" i="30"/>
  <c r="T564" i="30"/>
  <c r="T565" i="30"/>
  <c r="T566" i="30"/>
  <c r="T567" i="30"/>
  <c r="T568" i="30"/>
  <c r="T569" i="30"/>
  <c r="T570" i="30"/>
  <c r="T571" i="30"/>
  <c r="T572" i="30"/>
  <c r="T573" i="30"/>
  <c r="T574" i="30"/>
  <c r="T575" i="30"/>
  <c r="T576" i="30"/>
  <c r="T577" i="30"/>
  <c r="T578" i="30"/>
  <c r="T579" i="30"/>
  <c r="T580" i="30"/>
  <c r="T581" i="30"/>
  <c r="T582" i="30"/>
  <c r="T583" i="30"/>
  <c r="T584" i="30"/>
  <c r="T585" i="30"/>
  <c r="T586" i="30"/>
  <c r="T587" i="30"/>
  <c r="T588" i="30"/>
  <c r="T589" i="30"/>
  <c r="T590" i="30"/>
  <c r="T591" i="30"/>
  <c r="T592" i="30"/>
  <c r="T593" i="30"/>
  <c r="T594" i="30"/>
  <c r="T595" i="30"/>
  <c r="T596" i="30"/>
  <c r="S6" i="30"/>
  <c r="V6" i="30" s="1"/>
  <c r="S7" i="30"/>
  <c r="V7" i="30" s="1"/>
  <c r="S8" i="30"/>
  <c r="V8" i="30" s="1"/>
  <c r="S10" i="30"/>
  <c r="V10" i="30" s="1"/>
  <c r="S11" i="30"/>
  <c r="V11" i="30" s="1"/>
  <c r="S12" i="30"/>
  <c r="V12" i="30" s="1"/>
  <c r="S14" i="30"/>
  <c r="V14" i="30" s="1"/>
  <c r="S15" i="30"/>
  <c r="V15" i="30" s="1"/>
  <c r="S16" i="30"/>
  <c r="V16" i="30" s="1"/>
  <c r="S18" i="30"/>
  <c r="V18" i="30" s="1"/>
  <c r="S19" i="30"/>
  <c r="V19" i="30" s="1"/>
  <c r="S20" i="30"/>
  <c r="V20" i="30" s="1"/>
  <c r="S22" i="30"/>
  <c r="V22" i="30" s="1"/>
  <c r="S23" i="30"/>
  <c r="V23" i="30" s="1"/>
  <c r="S24" i="30"/>
  <c r="V24" i="30" s="1"/>
  <c r="S26" i="30"/>
  <c r="V26" i="30" s="1"/>
  <c r="S27" i="30"/>
  <c r="V27" i="30" s="1"/>
  <c r="S28" i="30"/>
  <c r="V28" i="30" s="1"/>
  <c r="S30" i="30"/>
  <c r="V30" i="30" s="1"/>
  <c r="S31" i="30"/>
  <c r="V31" i="30" s="1"/>
  <c r="S32" i="30"/>
  <c r="V32" i="30" s="1"/>
  <c r="S34" i="30"/>
  <c r="V34" i="30" s="1"/>
  <c r="S35" i="30"/>
  <c r="V35" i="30" s="1"/>
  <c r="S36" i="30"/>
  <c r="V36" i="30" s="1"/>
  <c r="S38" i="30"/>
  <c r="V38" i="30" s="1"/>
  <c r="S39" i="30"/>
  <c r="V39" i="30" s="1"/>
  <c r="S40" i="30"/>
  <c r="V40" i="30" s="1"/>
  <c r="S42" i="30"/>
  <c r="V42" i="30" s="1"/>
  <c r="S43" i="30"/>
  <c r="V43" i="30" s="1"/>
  <c r="S44" i="30"/>
  <c r="V44" i="30" s="1"/>
  <c r="S46" i="30"/>
  <c r="V46" i="30" s="1"/>
  <c r="S47" i="30"/>
  <c r="V47" i="30" s="1"/>
  <c r="S48" i="30"/>
  <c r="V48" i="30" s="1"/>
  <c r="S50" i="30"/>
  <c r="V50" i="30" s="1"/>
  <c r="S51" i="30"/>
  <c r="V51" i="30" s="1"/>
  <c r="S52" i="30"/>
  <c r="V52" i="30" s="1"/>
  <c r="S54" i="30"/>
  <c r="V54" i="30" s="1"/>
  <c r="S55" i="30"/>
  <c r="V55" i="30" s="1"/>
  <c r="S56" i="30"/>
  <c r="V56" i="30" s="1"/>
  <c r="S58" i="30"/>
  <c r="V58" i="30" s="1"/>
  <c r="S59" i="30"/>
  <c r="V59" i="30" s="1"/>
  <c r="S60" i="30"/>
  <c r="V60" i="30" s="1"/>
  <c r="S62" i="30"/>
  <c r="V62" i="30" s="1"/>
  <c r="S63" i="30"/>
  <c r="V63" i="30" s="1"/>
  <c r="S64" i="30"/>
  <c r="V64" i="30" s="1"/>
  <c r="S66" i="30"/>
  <c r="V66" i="30" s="1"/>
  <c r="S67" i="30"/>
  <c r="V67" i="30" s="1"/>
  <c r="S68" i="30"/>
  <c r="V68" i="30" s="1"/>
  <c r="S70" i="30"/>
  <c r="V70" i="30" s="1"/>
  <c r="S71" i="30"/>
  <c r="V71" i="30" s="1"/>
  <c r="S72" i="30"/>
  <c r="V72" i="30" s="1"/>
  <c r="S74" i="30"/>
  <c r="V74" i="30" s="1"/>
  <c r="S75" i="30"/>
  <c r="V75" i="30" s="1"/>
  <c r="S76" i="30"/>
  <c r="V76" i="30" s="1"/>
  <c r="S78" i="30"/>
  <c r="V78" i="30" s="1"/>
  <c r="S79" i="30"/>
  <c r="V79" i="30" s="1"/>
  <c r="S80" i="30"/>
  <c r="V80" i="30" s="1"/>
  <c r="S82" i="30"/>
  <c r="V82" i="30" s="1"/>
  <c r="S83" i="30"/>
  <c r="V83" i="30" s="1"/>
  <c r="S84" i="30"/>
  <c r="V84" i="30" s="1"/>
  <c r="S86" i="30"/>
  <c r="V86" i="30" s="1"/>
  <c r="S87" i="30"/>
  <c r="V87" i="30" s="1"/>
  <c r="S88" i="30"/>
  <c r="V88" i="30" s="1"/>
  <c r="S90" i="30"/>
  <c r="V90" i="30" s="1"/>
  <c r="S91" i="30"/>
  <c r="V91" i="30" s="1"/>
  <c r="S92" i="30"/>
  <c r="V92" i="30" s="1"/>
  <c r="S94" i="30"/>
  <c r="V94" i="30" s="1"/>
  <c r="S95" i="30"/>
  <c r="V95" i="30" s="1"/>
  <c r="S96" i="30"/>
  <c r="V96" i="30" s="1"/>
  <c r="S98" i="30"/>
  <c r="V98" i="30" s="1"/>
  <c r="S99" i="30"/>
  <c r="V99" i="30" s="1"/>
  <c r="S100" i="30"/>
  <c r="V100" i="30" s="1"/>
  <c r="S102" i="30"/>
  <c r="V102" i="30" s="1"/>
  <c r="S103" i="30"/>
  <c r="V103" i="30" s="1"/>
  <c r="S104" i="30"/>
  <c r="V104" i="30" s="1"/>
  <c r="S106" i="30"/>
  <c r="V106" i="30" s="1"/>
  <c r="S107" i="30"/>
  <c r="V107" i="30" s="1"/>
  <c r="S108" i="30"/>
  <c r="V108" i="30" s="1"/>
  <c r="S110" i="30"/>
  <c r="V110" i="30" s="1"/>
  <c r="S111" i="30"/>
  <c r="V111" i="30" s="1"/>
  <c r="S112" i="30"/>
  <c r="V112" i="30" s="1"/>
  <c r="S114" i="30"/>
  <c r="V114" i="30" s="1"/>
  <c r="S115" i="30"/>
  <c r="V115" i="30" s="1"/>
  <c r="S116" i="30"/>
  <c r="V116" i="30" s="1"/>
  <c r="S118" i="30"/>
  <c r="V118" i="30" s="1"/>
  <c r="S119" i="30"/>
  <c r="V119" i="30" s="1"/>
  <c r="S120" i="30"/>
  <c r="V120" i="30" s="1"/>
  <c r="S122" i="30"/>
  <c r="V122" i="30" s="1"/>
  <c r="S123" i="30"/>
  <c r="V123" i="30" s="1"/>
  <c r="S124" i="30"/>
  <c r="V124" i="30" s="1"/>
  <c r="S126" i="30"/>
  <c r="V126" i="30" s="1"/>
  <c r="S127" i="30"/>
  <c r="V127" i="30" s="1"/>
  <c r="S128" i="30"/>
  <c r="V128" i="30" s="1"/>
  <c r="S130" i="30"/>
  <c r="V130" i="30" s="1"/>
  <c r="S131" i="30"/>
  <c r="V131" i="30" s="1"/>
  <c r="S132" i="30"/>
  <c r="V132" i="30" s="1"/>
  <c r="S134" i="30"/>
  <c r="V134" i="30" s="1"/>
  <c r="S135" i="30"/>
  <c r="V135" i="30" s="1"/>
  <c r="S136" i="30"/>
  <c r="V136" i="30" s="1"/>
  <c r="S138" i="30"/>
  <c r="V138" i="30" s="1"/>
  <c r="S139" i="30"/>
  <c r="V139" i="30" s="1"/>
  <c r="S140" i="30"/>
  <c r="V140" i="30" s="1"/>
  <c r="S142" i="30"/>
  <c r="V142" i="30" s="1"/>
  <c r="S143" i="30"/>
  <c r="V143" i="30" s="1"/>
  <c r="S144" i="30"/>
  <c r="V144" i="30" s="1"/>
  <c r="S146" i="30"/>
  <c r="V146" i="30" s="1"/>
  <c r="S147" i="30"/>
  <c r="V147" i="30" s="1"/>
  <c r="S148" i="30"/>
  <c r="V148" i="30" s="1"/>
  <c r="S150" i="30"/>
  <c r="V150" i="30" s="1"/>
  <c r="S151" i="30"/>
  <c r="V151" i="30" s="1"/>
  <c r="S152" i="30"/>
  <c r="V152" i="30" s="1"/>
  <c r="S154" i="30"/>
  <c r="V154" i="30" s="1"/>
  <c r="S155" i="30"/>
  <c r="V155" i="30" s="1"/>
  <c r="S156" i="30"/>
  <c r="V156" i="30" s="1"/>
  <c r="S158" i="30"/>
  <c r="V158" i="30" s="1"/>
  <c r="S159" i="30"/>
  <c r="V159" i="30" s="1"/>
  <c r="S160" i="30"/>
  <c r="V160" i="30" s="1"/>
  <c r="S162" i="30"/>
  <c r="V162" i="30" s="1"/>
  <c r="S163" i="30"/>
  <c r="V163" i="30" s="1"/>
  <c r="S164" i="30"/>
  <c r="V164" i="30" s="1"/>
  <c r="S166" i="30"/>
  <c r="V166" i="30" s="1"/>
  <c r="S167" i="30"/>
  <c r="V167" i="30" s="1"/>
  <c r="S168" i="30"/>
  <c r="V168" i="30" s="1"/>
  <c r="S170" i="30"/>
  <c r="V170" i="30" s="1"/>
  <c r="S171" i="30"/>
  <c r="V171" i="30" s="1"/>
  <c r="S172" i="30"/>
  <c r="V172" i="30" s="1"/>
  <c r="S174" i="30"/>
  <c r="V174" i="30" s="1"/>
  <c r="S175" i="30"/>
  <c r="V175" i="30" s="1"/>
  <c r="S176" i="30"/>
  <c r="V176" i="30" s="1"/>
  <c r="S178" i="30"/>
  <c r="V178" i="30" s="1"/>
  <c r="S179" i="30"/>
  <c r="V179" i="30" s="1"/>
  <c r="S180" i="30"/>
  <c r="V180" i="30" s="1"/>
  <c r="S182" i="30"/>
  <c r="V182" i="30" s="1"/>
  <c r="S183" i="30"/>
  <c r="V183" i="30" s="1"/>
  <c r="S184" i="30"/>
  <c r="V184" i="30" s="1"/>
  <c r="S186" i="30"/>
  <c r="V186" i="30" s="1"/>
  <c r="S187" i="30"/>
  <c r="V187" i="30" s="1"/>
  <c r="S188" i="30"/>
  <c r="V188" i="30" s="1"/>
  <c r="S190" i="30"/>
  <c r="V190" i="30" s="1"/>
  <c r="S191" i="30"/>
  <c r="V191" i="30" s="1"/>
  <c r="S192" i="30"/>
  <c r="V192" i="30" s="1"/>
  <c r="S194" i="30"/>
  <c r="V194" i="30" s="1"/>
  <c r="S195" i="30"/>
  <c r="V195" i="30" s="1"/>
  <c r="S196" i="30"/>
  <c r="V196" i="30" s="1"/>
  <c r="S198" i="30"/>
  <c r="V198" i="30" s="1"/>
  <c r="S199" i="30"/>
  <c r="V199" i="30" s="1"/>
  <c r="S200" i="30"/>
  <c r="V200" i="30" s="1"/>
  <c r="S202" i="30"/>
  <c r="V202" i="30" s="1"/>
  <c r="S203" i="30"/>
  <c r="V203" i="30" s="1"/>
  <c r="S204" i="30"/>
  <c r="V204" i="30" s="1"/>
  <c r="S206" i="30"/>
  <c r="V206" i="30" s="1"/>
  <c r="S207" i="30"/>
  <c r="V207" i="30" s="1"/>
  <c r="S208" i="30"/>
  <c r="V208" i="30" s="1"/>
  <c r="S210" i="30"/>
  <c r="V210" i="30" s="1"/>
  <c r="S211" i="30"/>
  <c r="V211" i="30" s="1"/>
  <c r="S212" i="30"/>
  <c r="V212" i="30" s="1"/>
  <c r="S214" i="30"/>
  <c r="V214" i="30" s="1"/>
  <c r="S215" i="30"/>
  <c r="V215" i="30" s="1"/>
  <c r="S216" i="30"/>
  <c r="V216" i="30" s="1"/>
  <c r="S218" i="30"/>
  <c r="V218" i="30" s="1"/>
  <c r="S219" i="30"/>
  <c r="V219" i="30" s="1"/>
  <c r="S220" i="30"/>
  <c r="V220" i="30" s="1"/>
  <c r="S222" i="30"/>
  <c r="V222" i="30" s="1"/>
  <c r="S223" i="30"/>
  <c r="V223" i="30" s="1"/>
  <c r="S224" i="30"/>
  <c r="V224" i="30" s="1"/>
  <c r="S226" i="30"/>
  <c r="V226" i="30" s="1"/>
  <c r="S227" i="30"/>
  <c r="V227" i="30" s="1"/>
  <c r="S228" i="30"/>
  <c r="V228" i="30" s="1"/>
  <c r="S230" i="30"/>
  <c r="V230" i="30" s="1"/>
  <c r="S231" i="30"/>
  <c r="V231" i="30" s="1"/>
  <c r="S232" i="30"/>
  <c r="V232" i="30" s="1"/>
  <c r="S234" i="30"/>
  <c r="V234" i="30" s="1"/>
  <c r="S235" i="30"/>
  <c r="V235" i="30" s="1"/>
  <c r="S236" i="30"/>
  <c r="V236" i="30" s="1"/>
  <c r="S238" i="30"/>
  <c r="V238" i="30" s="1"/>
  <c r="S239" i="30"/>
  <c r="V239" i="30" s="1"/>
  <c r="S240" i="30"/>
  <c r="V240" i="30" s="1"/>
  <c r="S242" i="30"/>
  <c r="V242" i="30" s="1"/>
  <c r="S243" i="30"/>
  <c r="V243" i="30" s="1"/>
  <c r="S244" i="30"/>
  <c r="V244" i="30" s="1"/>
  <c r="S246" i="30"/>
  <c r="V246" i="30" s="1"/>
  <c r="S247" i="30"/>
  <c r="V247" i="30" s="1"/>
  <c r="S248" i="30"/>
  <c r="V248" i="30" s="1"/>
  <c r="S250" i="30"/>
  <c r="V250" i="30" s="1"/>
  <c r="S251" i="30"/>
  <c r="V251" i="30" s="1"/>
  <c r="S252" i="30"/>
  <c r="V252" i="30" s="1"/>
  <c r="S254" i="30"/>
  <c r="V254" i="30" s="1"/>
  <c r="S255" i="30"/>
  <c r="V255" i="30" s="1"/>
  <c r="S256" i="30"/>
  <c r="V256" i="30" s="1"/>
  <c r="S258" i="30"/>
  <c r="V258" i="30" s="1"/>
  <c r="S259" i="30"/>
  <c r="V259" i="30" s="1"/>
  <c r="S260" i="30"/>
  <c r="V260" i="30" s="1"/>
  <c r="S262" i="30"/>
  <c r="V262" i="30" s="1"/>
  <c r="S263" i="30"/>
  <c r="V263" i="30" s="1"/>
  <c r="S264" i="30"/>
  <c r="V264" i="30" s="1"/>
  <c r="S266" i="30"/>
  <c r="V266" i="30" s="1"/>
  <c r="S267" i="30"/>
  <c r="V267" i="30" s="1"/>
  <c r="S268" i="30"/>
  <c r="V268" i="30" s="1"/>
  <c r="S270" i="30"/>
  <c r="V270" i="30" s="1"/>
  <c r="S271" i="30"/>
  <c r="V271" i="30" s="1"/>
  <c r="S272" i="30"/>
  <c r="V272" i="30" s="1"/>
  <c r="S274" i="30"/>
  <c r="V274" i="30" s="1"/>
  <c r="S275" i="30"/>
  <c r="V275" i="30" s="1"/>
  <c r="S276" i="30"/>
  <c r="V276" i="30" s="1"/>
  <c r="S278" i="30"/>
  <c r="V278" i="30" s="1"/>
  <c r="S279" i="30"/>
  <c r="V279" i="30" s="1"/>
  <c r="S280" i="30"/>
  <c r="V280" i="30" s="1"/>
  <c r="S282" i="30"/>
  <c r="V282" i="30" s="1"/>
  <c r="S283" i="30"/>
  <c r="V283" i="30" s="1"/>
  <c r="S284" i="30"/>
  <c r="V284" i="30" s="1"/>
  <c r="S286" i="30"/>
  <c r="V286" i="30" s="1"/>
  <c r="S287" i="30"/>
  <c r="V287" i="30" s="1"/>
  <c r="S288" i="30"/>
  <c r="V288" i="30" s="1"/>
  <c r="S290" i="30"/>
  <c r="V290" i="30" s="1"/>
  <c r="S291" i="30"/>
  <c r="V291" i="30" s="1"/>
  <c r="S292" i="30"/>
  <c r="V292" i="30" s="1"/>
  <c r="S294" i="30"/>
  <c r="V294" i="30" s="1"/>
  <c r="S295" i="30"/>
  <c r="V295" i="30" s="1"/>
  <c r="S296" i="30"/>
  <c r="V296" i="30" s="1"/>
  <c r="S298" i="30"/>
  <c r="V298" i="30" s="1"/>
  <c r="S299" i="30"/>
  <c r="V299" i="30" s="1"/>
  <c r="S300" i="30"/>
  <c r="V300" i="30" s="1"/>
  <c r="S302" i="30"/>
  <c r="V302" i="30" s="1"/>
  <c r="S303" i="30"/>
  <c r="V303" i="30" s="1"/>
  <c r="S304" i="30"/>
  <c r="V304" i="30" s="1"/>
  <c r="S306" i="30"/>
  <c r="V306" i="30" s="1"/>
  <c r="S307" i="30"/>
  <c r="V307" i="30" s="1"/>
  <c r="S308" i="30"/>
  <c r="V308" i="30" s="1"/>
  <c r="S310" i="30"/>
  <c r="V310" i="30" s="1"/>
  <c r="S311" i="30"/>
  <c r="V311" i="30" s="1"/>
  <c r="S312" i="30"/>
  <c r="V312" i="30" s="1"/>
  <c r="S314" i="30"/>
  <c r="V314" i="30" s="1"/>
  <c r="S315" i="30"/>
  <c r="V315" i="30" s="1"/>
  <c r="S316" i="30"/>
  <c r="V316" i="30" s="1"/>
  <c r="S318" i="30"/>
  <c r="V318" i="30" s="1"/>
  <c r="S319" i="30"/>
  <c r="V319" i="30" s="1"/>
  <c r="S320" i="30"/>
  <c r="V320" i="30" s="1"/>
  <c r="S322" i="30"/>
  <c r="V322" i="30" s="1"/>
  <c r="S323" i="30"/>
  <c r="V323" i="30" s="1"/>
  <c r="S324" i="30"/>
  <c r="V324" i="30" s="1"/>
  <c r="S326" i="30"/>
  <c r="V326" i="30" s="1"/>
  <c r="S327" i="30"/>
  <c r="V327" i="30" s="1"/>
  <c r="S328" i="30"/>
  <c r="V328" i="30" s="1"/>
  <c r="S330" i="30"/>
  <c r="V330" i="30" s="1"/>
  <c r="S331" i="30"/>
  <c r="V331" i="30" s="1"/>
  <c r="S332" i="30"/>
  <c r="V332" i="30" s="1"/>
  <c r="S334" i="30"/>
  <c r="V334" i="30" s="1"/>
  <c r="S335" i="30"/>
  <c r="V335" i="30" s="1"/>
  <c r="S336" i="30"/>
  <c r="V336" i="30" s="1"/>
  <c r="S338" i="30"/>
  <c r="V338" i="30" s="1"/>
  <c r="S339" i="30"/>
  <c r="V339" i="30" s="1"/>
  <c r="S340" i="30"/>
  <c r="V340" i="30" s="1"/>
  <c r="S342" i="30"/>
  <c r="V342" i="30" s="1"/>
  <c r="S343" i="30"/>
  <c r="V343" i="30" s="1"/>
  <c r="S344" i="30"/>
  <c r="V344" i="30" s="1"/>
  <c r="S346" i="30"/>
  <c r="V346" i="30" s="1"/>
  <c r="S347" i="30"/>
  <c r="V347" i="30" s="1"/>
  <c r="S348" i="30"/>
  <c r="V348" i="30" s="1"/>
  <c r="S350" i="30"/>
  <c r="V350" i="30" s="1"/>
  <c r="S351" i="30"/>
  <c r="V351" i="30" s="1"/>
  <c r="S352" i="30"/>
  <c r="V352" i="30" s="1"/>
  <c r="S354" i="30"/>
  <c r="V354" i="30" s="1"/>
  <c r="S355" i="30"/>
  <c r="V355" i="30" s="1"/>
  <c r="S356" i="30"/>
  <c r="V356" i="30" s="1"/>
  <c r="S358" i="30"/>
  <c r="V358" i="30" s="1"/>
  <c r="S359" i="30"/>
  <c r="V359" i="30" s="1"/>
  <c r="S360" i="30"/>
  <c r="V360" i="30" s="1"/>
  <c r="S362" i="30"/>
  <c r="V362" i="30" s="1"/>
  <c r="S363" i="30"/>
  <c r="V363" i="30" s="1"/>
  <c r="S364" i="30"/>
  <c r="V364" i="30" s="1"/>
  <c r="S366" i="30"/>
  <c r="V366" i="30" s="1"/>
  <c r="S367" i="30"/>
  <c r="V367" i="30" s="1"/>
  <c r="S368" i="30"/>
  <c r="V368" i="30" s="1"/>
  <c r="S370" i="30"/>
  <c r="V370" i="30" s="1"/>
  <c r="S371" i="30"/>
  <c r="V371" i="30" s="1"/>
  <c r="S372" i="30"/>
  <c r="V372" i="30" s="1"/>
  <c r="S374" i="30"/>
  <c r="V374" i="30" s="1"/>
  <c r="S375" i="30"/>
  <c r="V375" i="30" s="1"/>
  <c r="S376" i="30"/>
  <c r="V376" i="30" s="1"/>
  <c r="S378" i="30"/>
  <c r="V378" i="30" s="1"/>
  <c r="S379" i="30"/>
  <c r="V379" i="30" s="1"/>
  <c r="S380" i="30"/>
  <c r="V380" i="30" s="1"/>
  <c r="S382" i="30"/>
  <c r="V382" i="30" s="1"/>
  <c r="S383" i="30"/>
  <c r="V383" i="30" s="1"/>
  <c r="S384" i="30"/>
  <c r="V384" i="30" s="1"/>
  <c r="S386" i="30"/>
  <c r="V386" i="30" s="1"/>
  <c r="S387" i="30"/>
  <c r="V387" i="30" s="1"/>
  <c r="S388" i="30"/>
  <c r="V388" i="30" s="1"/>
  <c r="S390" i="30"/>
  <c r="V390" i="30" s="1"/>
  <c r="S391" i="30"/>
  <c r="V391" i="30" s="1"/>
  <c r="S392" i="30"/>
  <c r="V392" i="30" s="1"/>
  <c r="S394" i="30"/>
  <c r="V394" i="30" s="1"/>
  <c r="S395" i="30"/>
  <c r="V395" i="30" s="1"/>
  <c r="S396" i="30"/>
  <c r="V396" i="30" s="1"/>
  <c r="S398" i="30"/>
  <c r="V398" i="30" s="1"/>
  <c r="S399" i="30"/>
  <c r="V399" i="30" s="1"/>
  <c r="S400" i="30"/>
  <c r="V400" i="30" s="1"/>
  <c r="S402" i="30"/>
  <c r="V402" i="30" s="1"/>
  <c r="S403" i="30"/>
  <c r="V403" i="30" s="1"/>
  <c r="S404" i="30"/>
  <c r="V404" i="30" s="1"/>
  <c r="S406" i="30"/>
  <c r="V406" i="30" s="1"/>
  <c r="S407" i="30"/>
  <c r="V407" i="30" s="1"/>
  <c r="S408" i="30"/>
  <c r="V408" i="30" s="1"/>
  <c r="S410" i="30"/>
  <c r="V410" i="30" s="1"/>
  <c r="S411" i="30"/>
  <c r="V411" i="30" s="1"/>
  <c r="S412" i="30"/>
  <c r="V412" i="30" s="1"/>
  <c r="S414" i="30"/>
  <c r="V414" i="30" s="1"/>
  <c r="S415" i="30"/>
  <c r="V415" i="30" s="1"/>
  <c r="S416" i="30"/>
  <c r="V416" i="30" s="1"/>
  <c r="S418" i="30"/>
  <c r="V418" i="30" s="1"/>
  <c r="S419" i="30"/>
  <c r="V419" i="30" s="1"/>
  <c r="S420" i="30"/>
  <c r="V420" i="30" s="1"/>
  <c r="S422" i="30"/>
  <c r="V422" i="30" s="1"/>
  <c r="S423" i="30"/>
  <c r="V423" i="30" s="1"/>
  <c r="S424" i="30"/>
  <c r="V424" i="30" s="1"/>
  <c r="S426" i="30"/>
  <c r="V426" i="30" s="1"/>
  <c r="S427" i="30"/>
  <c r="V427" i="30" s="1"/>
  <c r="S428" i="30"/>
  <c r="V428" i="30" s="1"/>
  <c r="S430" i="30"/>
  <c r="V430" i="30" s="1"/>
  <c r="S431" i="30"/>
  <c r="V431" i="30" s="1"/>
  <c r="S432" i="30"/>
  <c r="V432" i="30" s="1"/>
  <c r="S434" i="30"/>
  <c r="V434" i="30" s="1"/>
  <c r="S435" i="30"/>
  <c r="V435" i="30" s="1"/>
  <c r="S436" i="30"/>
  <c r="V436" i="30" s="1"/>
  <c r="S438" i="30"/>
  <c r="V438" i="30" s="1"/>
  <c r="S439" i="30"/>
  <c r="V439" i="30" s="1"/>
  <c r="S440" i="30"/>
  <c r="V440" i="30" s="1"/>
  <c r="S442" i="30"/>
  <c r="V442" i="30" s="1"/>
  <c r="S443" i="30"/>
  <c r="V443" i="30" s="1"/>
  <c r="S444" i="30"/>
  <c r="V444" i="30" s="1"/>
  <c r="S446" i="30"/>
  <c r="V446" i="30" s="1"/>
  <c r="S447" i="30"/>
  <c r="V447" i="30" s="1"/>
  <c r="S448" i="30"/>
  <c r="V448" i="30" s="1"/>
  <c r="S450" i="30"/>
  <c r="V450" i="30" s="1"/>
  <c r="S451" i="30"/>
  <c r="V451" i="30" s="1"/>
  <c r="S452" i="30"/>
  <c r="V452" i="30" s="1"/>
  <c r="S454" i="30"/>
  <c r="V454" i="30" s="1"/>
  <c r="S455" i="30"/>
  <c r="V455" i="30" s="1"/>
  <c r="S456" i="30"/>
  <c r="V456" i="30" s="1"/>
  <c r="S458" i="30"/>
  <c r="V458" i="30" s="1"/>
  <c r="S459" i="30"/>
  <c r="V459" i="30" s="1"/>
  <c r="S460" i="30"/>
  <c r="V460" i="30" s="1"/>
  <c r="S462" i="30"/>
  <c r="V462" i="30" s="1"/>
  <c r="S463" i="30"/>
  <c r="V463" i="30" s="1"/>
  <c r="S464" i="30"/>
  <c r="V464" i="30" s="1"/>
  <c r="S466" i="30"/>
  <c r="V466" i="30" s="1"/>
  <c r="S467" i="30"/>
  <c r="V467" i="30" s="1"/>
  <c r="S468" i="30"/>
  <c r="V468" i="30" s="1"/>
  <c r="S470" i="30"/>
  <c r="V470" i="30" s="1"/>
  <c r="S471" i="30"/>
  <c r="V471" i="30" s="1"/>
  <c r="S472" i="30"/>
  <c r="V472" i="30" s="1"/>
  <c r="S474" i="30"/>
  <c r="V474" i="30" s="1"/>
  <c r="S475" i="30"/>
  <c r="V475" i="30" s="1"/>
  <c r="S476" i="30"/>
  <c r="V476" i="30" s="1"/>
  <c r="S478" i="30"/>
  <c r="V478" i="30" s="1"/>
  <c r="S479" i="30"/>
  <c r="V479" i="30" s="1"/>
  <c r="S480" i="30"/>
  <c r="V480" i="30" s="1"/>
  <c r="S482" i="30"/>
  <c r="V482" i="30" s="1"/>
  <c r="S483" i="30"/>
  <c r="V483" i="30" s="1"/>
  <c r="S484" i="30"/>
  <c r="V484" i="30" s="1"/>
  <c r="S486" i="30"/>
  <c r="V486" i="30" s="1"/>
  <c r="S487" i="30"/>
  <c r="V487" i="30" s="1"/>
  <c r="S488" i="30"/>
  <c r="V488" i="30" s="1"/>
  <c r="S490" i="30"/>
  <c r="V490" i="30" s="1"/>
  <c r="S491" i="30"/>
  <c r="V491" i="30" s="1"/>
  <c r="S492" i="30"/>
  <c r="V492" i="30" s="1"/>
  <c r="S494" i="30"/>
  <c r="V494" i="30" s="1"/>
  <c r="S495" i="30"/>
  <c r="V495" i="30" s="1"/>
  <c r="S496" i="30"/>
  <c r="V496" i="30" s="1"/>
  <c r="S498" i="30"/>
  <c r="V498" i="30" s="1"/>
  <c r="S499" i="30"/>
  <c r="V499" i="30" s="1"/>
  <c r="S500" i="30"/>
  <c r="V500" i="30" s="1"/>
  <c r="S502" i="30"/>
  <c r="V502" i="30" s="1"/>
  <c r="S503" i="30"/>
  <c r="V503" i="30" s="1"/>
  <c r="S504" i="30"/>
  <c r="V504" i="30" s="1"/>
  <c r="S506" i="30"/>
  <c r="V506" i="30" s="1"/>
  <c r="S507" i="30"/>
  <c r="V507" i="30" s="1"/>
  <c r="S508" i="30"/>
  <c r="V508" i="30" s="1"/>
  <c r="S510" i="30"/>
  <c r="V510" i="30" s="1"/>
  <c r="S511" i="30"/>
  <c r="V511" i="30" s="1"/>
  <c r="S512" i="30"/>
  <c r="V512" i="30" s="1"/>
  <c r="S514" i="30"/>
  <c r="V514" i="30" s="1"/>
  <c r="S515" i="30"/>
  <c r="V515" i="30" s="1"/>
  <c r="S516" i="30"/>
  <c r="V516" i="30" s="1"/>
  <c r="S518" i="30"/>
  <c r="V518" i="30" s="1"/>
  <c r="S519" i="30"/>
  <c r="V519" i="30" s="1"/>
  <c r="S520" i="30"/>
  <c r="V520" i="30" s="1"/>
  <c r="S522" i="30"/>
  <c r="V522" i="30" s="1"/>
  <c r="S523" i="30"/>
  <c r="V523" i="30" s="1"/>
  <c r="S524" i="30"/>
  <c r="V524" i="30" s="1"/>
  <c r="S526" i="30"/>
  <c r="V526" i="30" s="1"/>
  <c r="S527" i="30"/>
  <c r="V527" i="30" s="1"/>
  <c r="S528" i="30"/>
  <c r="V528" i="30" s="1"/>
  <c r="S530" i="30"/>
  <c r="V530" i="30" s="1"/>
  <c r="S531" i="30"/>
  <c r="V531" i="30" s="1"/>
  <c r="S532" i="30"/>
  <c r="V532" i="30" s="1"/>
  <c r="S534" i="30"/>
  <c r="V534" i="30" s="1"/>
  <c r="S535" i="30"/>
  <c r="V535" i="30" s="1"/>
  <c r="S536" i="30"/>
  <c r="V536" i="30" s="1"/>
  <c r="S538" i="30"/>
  <c r="V538" i="30" s="1"/>
  <c r="S539" i="30"/>
  <c r="V539" i="30" s="1"/>
  <c r="S540" i="30"/>
  <c r="V540" i="30" s="1"/>
  <c r="S542" i="30"/>
  <c r="V542" i="30" s="1"/>
  <c r="S543" i="30"/>
  <c r="V543" i="30" s="1"/>
  <c r="S544" i="30"/>
  <c r="V544" i="30" s="1"/>
  <c r="S546" i="30"/>
  <c r="V546" i="30" s="1"/>
  <c r="S547" i="30"/>
  <c r="V547" i="30" s="1"/>
  <c r="S548" i="30"/>
  <c r="V548" i="30" s="1"/>
  <c r="S550" i="30"/>
  <c r="V550" i="30" s="1"/>
  <c r="S551" i="30"/>
  <c r="V551" i="30" s="1"/>
  <c r="S552" i="30"/>
  <c r="V552" i="30" s="1"/>
  <c r="S554" i="30"/>
  <c r="V554" i="30" s="1"/>
  <c r="S555" i="30"/>
  <c r="V555" i="30" s="1"/>
  <c r="S556" i="30"/>
  <c r="V556" i="30" s="1"/>
  <c r="S558" i="30"/>
  <c r="V558" i="30" s="1"/>
  <c r="S559" i="30"/>
  <c r="V559" i="30" s="1"/>
  <c r="S560" i="30"/>
  <c r="V560" i="30" s="1"/>
  <c r="S562" i="30"/>
  <c r="V562" i="30" s="1"/>
  <c r="S563" i="30"/>
  <c r="V563" i="30" s="1"/>
  <c r="S564" i="30"/>
  <c r="V564" i="30" s="1"/>
  <c r="S566" i="30"/>
  <c r="V566" i="30" s="1"/>
  <c r="S567" i="30"/>
  <c r="V567" i="30" s="1"/>
  <c r="S568" i="30"/>
  <c r="V568" i="30" s="1"/>
  <c r="S570" i="30"/>
  <c r="V570" i="30" s="1"/>
  <c r="S571" i="30"/>
  <c r="V571" i="30" s="1"/>
  <c r="S572" i="30"/>
  <c r="V572" i="30" s="1"/>
  <c r="S574" i="30"/>
  <c r="V574" i="30" s="1"/>
  <c r="S575" i="30"/>
  <c r="V575" i="30" s="1"/>
  <c r="S576" i="30"/>
  <c r="V576" i="30" s="1"/>
  <c r="S578" i="30"/>
  <c r="V578" i="30" s="1"/>
  <c r="S579" i="30"/>
  <c r="V579" i="30" s="1"/>
  <c r="S580" i="30"/>
  <c r="V580" i="30" s="1"/>
  <c r="S582" i="30"/>
  <c r="V582" i="30" s="1"/>
  <c r="S583" i="30"/>
  <c r="V583" i="30" s="1"/>
  <c r="S584" i="30"/>
  <c r="V584" i="30" s="1"/>
  <c r="S586" i="30"/>
  <c r="V586" i="30" s="1"/>
  <c r="S587" i="30"/>
  <c r="V587" i="30" s="1"/>
  <c r="S588" i="30"/>
  <c r="V588" i="30" s="1"/>
  <c r="S590" i="30"/>
  <c r="V590" i="30" s="1"/>
  <c r="S591" i="30"/>
  <c r="V591" i="30" s="1"/>
  <c r="S592" i="30"/>
  <c r="V592" i="30" s="1"/>
  <c r="S594" i="30"/>
  <c r="V594" i="30" s="1"/>
  <c r="S595" i="30"/>
  <c r="V595" i="30" s="1"/>
  <c r="S596" i="30"/>
  <c r="V596" i="30" s="1"/>
  <c r="W5" i="30"/>
  <c r="T5" i="30"/>
  <c r="S5" i="30"/>
  <c r="V5" i="30" s="1"/>
  <c r="W6" i="55"/>
  <c r="W7" i="55"/>
  <c r="W8" i="55"/>
  <c r="W9" i="55"/>
  <c r="W10" i="55"/>
  <c r="W11" i="55"/>
  <c r="W12" i="55"/>
  <c r="W13" i="55"/>
  <c r="W14" i="55"/>
  <c r="W15" i="55"/>
  <c r="W16" i="55"/>
  <c r="W17" i="55"/>
  <c r="W18" i="55"/>
  <c r="W19" i="55"/>
  <c r="W20" i="55"/>
  <c r="W21" i="55"/>
  <c r="W22" i="55"/>
  <c r="W23" i="55"/>
  <c r="W24" i="55"/>
  <c r="W25" i="55"/>
  <c r="W26" i="55"/>
  <c r="W27" i="55"/>
  <c r="W28" i="55"/>
  <c r="W29" i="55"/>
  <c r="W30" i="55"/>
  <c r="W31" i="55"/>
  <c r="W32" i="55"/>
  <c r="W33" i="55"/>
  <c r="W34" i="55"/>
  <c r="W35" i="55"/>
  <c r="W36" i="55"/>
  <c r="W37" i="55"/>
  <c r="W38" i="55"/>
  <c r="W39" i="55"/>
  <c r="W40" i="55"/>
  <c r="W41" i="55"/>
  <c r="W42" i="55"/>
  <c r="W43" i="55"/>
  <c r="W44" i="55"/>
  <c r="W45" i="55"/>
  <c r="W46" i="55"/>
  <c r="W47" i="55"/>
  <c r="W48" i="55"/>
  <c r="W49" i="55"/>
  <c r="W50" i="55"/>
  <c r="W51" i="55"/>
  <c r="W52" i="55"/>
  <c r="W53" i="55"/>
  <c r="W54" i="55"/>
  <c r="W55" i="55"/>
  <c r="W56" i="55"/>
  <c r="W57" i="55"/>
  <c r="W58" i="55"/>
  <c r="W59" i="55"/>
  <c r="W60" i="55"/>
  <c r="W61" i="55"/>
  <c r="W62" i="55"/>
  <c r="W63" i="55"/>
  <c r="W64" i="55"/>
  <c r="W65" i="55"/>
  <c r="W66" i="55"/>
  <c r="W67" i="55"/>
  <c r="W68" i="55"/>
  <c r="W69" i="55"/>
  <c r="W70" i="55"/>
  <c r="W71" i="55"/>
  <c r="W72" i="55"/>
  <c r="W73" i="55"/>
  <c r="W74" i="55"/>
  <c r="W75" i="55"/>
  <c r="W76" i="55"/>
  <c r="W77" i="55"/>
  <c r="W78" i="55"/>
  <c r="W79" i="55"/>
  <c r="W80" i="55"/>
  <c r="W81" i="55"/>
  <c r="W82" i="55"/>
  <c r="W83" i="55"/>
  <c r="W84" i="55"/>
  <c r="W85" i="55"/>
  <c r="W86" i="55"/>
  <c r="W87" i="55"/>
  <c r="W88" i="55"/>
  <c r="W89" i="55"/>
  <c r="W90" i="55"/>
  <c r="W91" i="55"/>
  <c r="W92" i="55"/>
  <c r="W93" i="55"/>
  <c r="W94" i="55"/>
  <c r="W95" i="55"/>
  <c r="W96" i="55"/>
  <c r="W97" i="55"/>
  <c r="W98" i="55"/>
  <c r="W99" i="55"/>
  <c r="W100" i="55"/>
  <c r="W101" i="55"/>
  <c r="W102" i="55"/>
  <c r="W103" i="55"/>
  <c r="W104" i="55"/>
  <c r="W105" i="55"/>
  <c r="W106" i="55"/>
  <c r="W107" i="55"/>
  <c r="W108" i="55"/>
  <c r="W109" i="55"/>
  <c r="W110" i="55"/>
  <c r="W111" i="55"/>
  <c r="W112" i="55"/>
  <c r="W113" i="55"/>
  <c r="W114" i="55"/>
  <c r="W115" i="55"/>
  <c r="W116" i="55"/>
  <c r="W117" i="55"/>
  <c r="W118" i="55"/>
  <c r="W119" i="55"/>
  <c r="W120" i="55"/>
  <c r="W121" i="55"/>
  <c r="W122" i="55"/>
  <c r="W123" i="55"/>
  <c r="W124" i="55"/>
  <c r="W125" i="55"/>
  <c r="W126" i="55"/>
  <c r="W127" i="55"/>
  <c r="W128" i="55"/>
  <c r="W129" i="55"/>
  <c r="W130" i="55"/>
  <c r="W131" i="55"/>
  <c r="W132" i="55"/>
  <c r="W133" i="55"/>
  <c r="W134" i="55"/>
  <c r="W135" i="55"/>
  <c r="W136" i="55"/>
  <c r="W137" i="55"/>
  <c r="W138" i="55"/>
  <c r="W139" i="55"/>
  <c r="W140" i="55"/>
  <c r="W141" i="55"/>
  <c r="W142" i="55"/>
  <c r="W143" i="55"/>
  <c r="W144" i="55"/>
  <c r="W145" i="55"/>
  <c r="W146" i="55"/>
  <c r="W147" i="55"/>
  <c r="W148" i="55"/>
  <c r="W149" i="55"/>
  <c r="W150" i="55"/>
  <c r="W151" i="55"/>
  <c r="W152" i="55"/>
  <c r="W153" i="55"/>
  <c r="W154" i="55"/>
  <c r="W155" i="55"/>
  <c r="W156" i="55"/>
  <c r="W157" i="55"/>
  <c r="W158" i="55"/>
  <c r="W159" i="55"/>
  <c r="W160" i="55"/>
  <c r="W161" i="55"/>
  <c r="W162" i="55"/>
  <c r="W163" i="55"/>
  <c r="W164" i="55"/>
  <c r="W165" i="55"/>
  <c r="W166" i="55"/>
  <c r="W167" i="55"/>
  <c r="W168" i="55"/>
  <c r="W169" i="55"/>
  <c r="W170" i="55"/>
  <c r="W171" i="55"/>
  <c r="W172" i="55"/>
  <c r="W173" i="55"/>
  <c r="W174" i="55"/>
  <c r="W175" i="55"/>
  <c r="W176" i="55"/>
  <c r="W177" i="55"/>
  <c r="W178" i="55"/>
  <c r="W179" i="55"/>
  <c r="W180" i="55"/>
  <c r="W181" i="55"/>
  <c r="W182" i="55"/>
  <c r="W183" i="55"/>
  <c r="W184" i="55"/>
  <c r="W185" i="55"/>
  <c r="W186" i="55"/>
  <c r="W187" i="55"/>
  <c r="W188" i="55"/>
  <c r="W189" i="55"/>
  <c r="W190" i="55"/>
  <c r="W191" i="55"/>
  <c r="W192" i="55"/>
  <c r="W193" i="55"/>
  <c r="W194" i="55"/>
  <c r="W195" i="55"/>
  <c r="W196" i="55"/>
  <c r="W197" i="55"/>
  <c r="W198" i="55"/>
  <c r="W199" i="55"/>
  <c r="W200" i="55"/>
  <c r="W201" i="55"/>
  <c r="W202" i="55"/>
  <c r="W203" i="55"/>
  <c r="W204" i="55"/>
  <c r="W205" i="55"/>
  <c r="W206" i="55"/>
  <c r="W207" i="55"/>
  <c r="W208" i="55"/>
  <c r="W209" i="55"/>
  <c r="W210" i="55"/>
  <c r="W211" i="55"/>
  <c r="W212" i="55"/>
  <c r="W213" i="55"/>
  <c r="W214" i="55"/>
  <c r="W215" i="55"/>
  <c r="W216" i="55"/>
  <c r="W217" i="55"/>
  <c r="W218" i="55"/>
  <c r="W219" i="55"/>
  <c r="W220" i="55"/>
  <c r="W221" i="55"/>
  <c r="W222" i="55"/>
  <c r="W223" i="55"/>
  <c r="W224" i="55"/>
  <c r="W225" i="55"/>
  <c r="W226" i="55"/>
  <c r="W227" i="55"/>
  <c r="W228" i="55"/>
  <c r="W229" i="55"/>
  <c r="W230" i="55"/>
  <c r="W231" i="55"/>
  <c r="W232" i="55"/>
  <c r="W233" i="55"/>
  <c r="W234" i="55"/>
  <c r="W235" i="55"/>
  <c r="W236" i="55"/>
  <c r="W237" i="55"/>
  <c r="W238" i="55"/>
  <c r="W239" i="55"/>
  <c r="W240" i="55"/>
  <c r="W241" i="55"/>
  <c r="W242" i="55"/>
  <c r="W243" i="55"/>
  <c r="W244" i="55"/>
  <c r="W245" i="55"/>
  <c r="W246" i="55"/>
  <c r="W247" i="55"/>
  <c r="W248" i="55"/>
  <c r="W249" i="55"/>
  <c r="W250" i="55"/>
  <c r="W251" i="55"/>
  <c r="W252" i="55"/>
  <c r="W253" i="55"/>
  <c r="W254" i="55"/>
  <c r="W255" i="55"/>
  <c r="W256" i="55"/>
  <c r="W257" i="55"/>
  <c r="W258" i="55"/>
  <c r="W259" i="55"/>
  <c r="W260" i="55"/>
  <c r="W261" i="55"/>
  <c r="W262" i="55"/>
  <c r="W263" i="55"/>
  <c r="W264" i="55"/>
  <c r="W265" i="55"/>
  <c r="W266" i="55"/>
  <c r="W267" i="55"/>
  <c r="W268" i="55"/>
  <c r="W269" i="55"/>
  <c r="W270" i="55"/>
  <c r="W271" i="55"/>
  <c r="W272" i="55"/>
  <c r="W273" i="55"/>
  <c r="W274" i="55"/>
  <c r="W275" i="55"/>
  <c r="W276" i="55"/>
  <c r="W277" i="55"/>
  <c r="W278" i="55"/>
  <c r="W279" i="55"/>
  <c r="W280" i="55"/>
  <c r="W281" i="55"/>
  <c r="W282" i="55"/>
  <c r="W283" i="55"/>
  <c r="W284" i="55"/>
  <c r="W285" i="55"/>
  <c r="W286" i="55"/>
  <c r="W287" i="55"/>
  <c r="W288" i="55"/>
  <c r="W289" i="55"/>
  <c r="W290" i="55"/>
  <c r="W291" i="55"/>
  <c r="W292" i="55"/>
  <c r="W293" i="55"/>
  <c r="W294" i="55"/>
  <c r="W295" i="55"/>
  <c r="W296" i="55"/>
  <c r="W297" i="55"/>
  <c r="W298" i="55"/>
  <c r="W299" i="55"/>
  <c r="W300" i="55"/>
  <c r="W301" i="55"/>
  <c r="W302" i="55"/>
  <c r="W303" i="55"/>
  <c r="W304" i="55"/>
  <c r="W305" i="55"/>
  <c r="W306" i="55"/>
  <c r="W307" i="55"/>
  <c r="W308" i="55"/>
  <c r="W309" i="55"/>
  <c r="W310" i="55"/>
  <c r="W311" i="55"/>
  <c r="W312" i="55"/>
  <c r="W313" i="55"/>
  <c r="W314" i="55"/>
  <c r="W315" i="55"/>
  <c r="W316" i="55"/>
  <c r="W317" i="55"/>
  <c r="W318" i="55"/>
  <c r="W319" i="55"/>
  <c r="W320" i="55"/>
  <c r="W321" i="55"/>
  <c r="W322" i="55"/>
  <c r="W323" i="55"/>
  <c r="W324" i="55"/>
  <c r="W325" i="55"/>
  <c r="W326" i="55"/>
  <c r="W327" i="55"/>
  <c r="W328" i="55"/>
  <c r="W329" i="55"/>
  <c r="W330" i="55"/>
  <c r="W331" i="55"/>
  <c r="W332" i="55"/>
  <c r="W333" i="55"/>
  <c r="W334" i="55"/>
  <c r="W335" i="55"/>
  <c r="W336" i="55"/>
  <c r="W337" i="55"/>
  <c r="W338" i="55"/>
  <c r="W339" i="55"/>
  <c r="W340" i="55"/>
  <c r="W341" i="55"/>
  <c r="W342" i="55"/>
  <c r="W343" i="55"/>
  <c r="W344" i="55"/>
  <c r="W345" i="55"/>
  <c r="W346" i="55"/>
  <c r="W347" i="55"/>
  <c r="W348" i="55"/>
  <c r="W349" i="55"/>
  <c r="W350" i="55"/>
  <c r="W351" i="55"/>
  <c r="W352" i="55"/>
  <c r="W353" i="55"/>
  <c r="W354" i="55"/>
  <c r="W355" i="55"/>
  <c r="W356" i="55"/>
  <c r="W357" i="55"/>
  <c r="W358" i="55"/>
  <c r="W359" i="55"/>
  <c r="W360" i="55"/>
  <c r="W361" i="55"/>
  <c r="W362" i="55"/>
  <c r="W363" i="55"/>
  <c r="W364" i="55"/>
  <c r="W365" i="55"/>
  <c r="W366" i="55"/>
  <c r="W367" i="55"/>
  <c r="W368" i="55"/>
  <c r="W369" i="55"/>
  <c r="W370" i="55"/>
  <c r="W371" i="55"/>
  <c r="W372" i="55"/>
  <c r="W373" i="55"/>
  <c r="W374" i="55"/>
  <c r="W375" i="55"/>
  <c r="W376" i="55"/>
  <c r="W377" i="55"/>
  <c r="W378" i="55"/>
  <c r="W379" i="55"/>
  <c r="W380" i="55"/>
  <c r="W381" i="55"/>
  <c r="W382" i="55"/>
  <c r="W383" i="55"/>
  <c r="W384" i="55"/>
  <c r="W385" i="55"/>
  <c r="W386" i="55"/>
  <c r="W387" i="55"/>
  <c r="W388" i="55"/>
  <c r="W389" i="55"/>
  <c r="W390" i="55"/>
  <c r="W391" i="55"/>
  <c r="W392" i="55"/>
  <c r="W393" i="55"/>
  <c r="W394" i="55"/>
  <c r="W395" i="55"/>
  <c r="W396" i="55"/>
  <c r="W397" i="55"/>
  <c r="W398" i="55"/>
  <c r="W399" i="55"/>
  <c r="W400" i="55"/>
  <c r="W401" i="55"/>
  <c r="W402" i="55"/>
  <c r="W403" i="55"/>
  <c r="W404" i="55"/>
  <c r="W405" i="55"/>
  <c r="W406" i="55"/>
  <c r="W407" i="55"/>
  <c r="W408" i="55"/>
  <c r="W409" i="55"/>
  <c r="W410" i="55"/>
  <c r="W411" i="55"/>
  <c r="W412" i="55"/>
  <c r="W413" i="55"/>
  <c r="W414" i="55"/>
  <c r="W415" i="55"/>
  <c r="W416" i="55"/>
  <c r="W417" i="55"/>
  <c r="W418" i="55"/>
  <c r="W419" i="55"/>
  <c r="W420" i="55"/>
  <c r="W421" i="55"/>
  <c r="W422" i="55"/>
  <c r="W423" i="55"/>
  <c r="W424" i="55"/>
  <c r="W425" i="55"/>
  <c r="W426" i="55"/>
  <c r="W427" i="55"/>
  <c r="W428" i="55"/>
  <c r="W429" i="55"/>
  <c r="W430" i="55"/>
  <c r="W431" i="55"/>
  <c r="W432" i="55"/>
  <c r="W433" i="55"/>
  <c r="W434" i="55"/>
  <c r="W435" i="55"/>
  <c r="W436" i="55"/>
  <c r="W437" i="55"/>
  <c r="W438" i="55"/>
  <c r="W439" i="55"/>
  <c r="W440" i="55"/>
  <c r="W441" i="55"/>
  <c r="W442" i="55"/>
  <c r="W443" i="55"/>
  <c r="W444" i="55"/>
  <c r="W445" i="55"/>
  <c r="W446" i="55"/>
  <c r="W447" i="55"/>
  <c r="W448" i="55"/>
  <c r="W449" i="55"/>
  <c r="W450" i="55"/>
  <c r="W451" i="55"/>
  <c r="W452" i="55"/>
  <c r="W453" i="55"/>
  <c r="W454" i="55"/>
  <c r="W455" i="55"/>
  <c r="W456" i="55"/>
  <c r="W457" i="55"/>
  <c r="W458" i="55"/>
  <c r="W459" i="55"/>
  <c r="W460" i="55"/>
  <c r="W461" i="55"/>
  <c r="W462" i="55"/>
  <c r="W463" i="55"/>
  <c r="W464" i="55"/>
  <c r="W465" i="55"/>
  <c r="W466" i="55"/>
  <c r="W467" i="55"/>
  <c r="W468" i="55"/>
  <c r="W469" i="55"/>
  <c r="W470" i="55"/>
  <c r="W471" i="55"/>
  <c r="W472" i="55"/>
  <c r="W473" i="55"/>
  <c r="W474" i="55"/>
  <c r="W475" i="55"/>
  <c r="W476" i="55"/>
  <c r="W477" i="55"/>
  <c r="W478" i="55"/>
  <c r="W479" i="55"/>
  <c r="W480" i="55"/>
  <c r="W481" i="55"/>
  <c r="W482" i="55"/>
  <c r="W483" i="55"/>
  <c r="W484" i="55"/>
  <c r="W485" i="55"/>
  <c r="W486" i="55"/>
  <c r="W487" i="55"/>
  <c r="W488" i="55"/>
  <c r="W489" i="55"/>
  <c r="W490" i="55"/>
  <c r="W491" i="55"/>
  <c r="W492" i="55"/>
  <c r="W493" i="55"/>
  <c r="W494" i="55"/>
  <c r="W495" i="55"/>
  <c r="W496" i="55"/>
  <c r="W497" i="55"/>
  <c r="W498" i="55"/>
  <c r="W499" i="55"/>
  <c r="W500" i="55"/>
  <c r="W501" i="55"/>
  <c r="W502" i="55"/>
  <c r="W503" i="55"/>
  <c r="W504" i="55"/>
  <c r="W505" i="55"/>
  <c r="W506" i="55"/>
  <c r="W507" i="55"/>
  <c r="W508" i="55"/>
  <c r="W509" i="55"/>
  <c r="W510" i="55"/>
  <c r="W511" i="55"/>
  <c r="W512" i="55"/>
  <c r="W513" i="55"/>
  <c r="W514" i="55"/>
  <c r="W515" i="55"/>
  <c r="W516" i="55"/>
  <c r="W517" i="55"/>
  <c r="W518" i="55"/>
  <c r="W519" i="55"/>
  <c r="W520" i="55"/>
  <c r="W521" i="55"/>
  <c r="W522" i="55"/>
  <c r="W523" i="55"/>
  <c r="W524" i="55"/>
  <c r="W525" i="55"/>
  <c r="W526" i="55"/>
  <c r="W527" i="55"/>
  <c r="W528" i="55"/>
  <c r="W529" i="55"/>
  <c r="W530" i="55"/>
  <c r="W531" i="55"/>
  <c r="W532" i="55"/>
  <c r="W533" i="55"/>
  <c r="W534" i="55"/>
  <c r="W535" i="55"/>
  <c r="W536" i="55"/>
  <c r="W537" i="55"/>
  <c r="W538" i="55"/>
  <c r="W539" i="55"/>
  <c r="W540" i="55"/>
  <c r="W541" i="55"/>
  <c r="W542" i="55"/>
  <c r="W543" i="55"/>
  <c r="W544" i="55"/>
  <c r="W545" i="55"/>
  <c r="W546" i="55"/>
  <c r="W547" i="55"/>
  <c r="W548" i="55"/>
  <c r="W549" i="55"/>
  <c r="W550" i="55"/>
  <c r="W551" i="55"/>
  <c r="W552" i="55"/>
  <c r="W553" i="55"/>
  <c r="W554" i="55"/>
  <c r="W555" i="55"/>
  <c r="W556" i="55"/>
  <c r="W557" i="55"/>
  <c r="W558" i="55"/>
  <c r="W559" i="55"/>
  <c r="W560" i="55"/>
  <c r="W561" i="55"/>
  <c r="W562" i="55"/>
  <c r="W563" i="55"/>
  <c r="W564" i="55"/>
  <c r="W565" i="55"/>
  <c r="W566" i="55"/>
  <c r="W567" i="55"/>
  <c r="W568" i="55"/>
  <c r="W569" i="55"/>
  <c r="W570" i="55"/>
  <c r="W571" i="55"/>
  <c r="W572" i="55"/>
  <c r="W573" i="55"/>
  <c r="W574" i="55"/>
  <c r="W575" i="55"/>
  <c r="W576" i="55"/>
  <c r="W577" i="55"/>
  <c r="W578" i="55"/>
  <c r="W579" i="55"/>
  <c r="W580" i="55"/>
  <c r="W581" i="55"/>
  <c r="W582" i="55"/>
  <c r="W583" i="55"/>
  <c r="W584" i="55"/>
  <c r="W585" i="55"/>
  <c r="W586" i="55"/>
  <c r="W587" i="55"/>
  <c r="W588" i="55"/>
  <c r="W589" i="55"/>
  <c r="W590" i="55"/>
  <c r="W591" i="55"/>
  <c r="W592" i="55"/>
  <c r="W593" i="55"/>
  <c r="W594" i="55"/>
  <c r="W595" i="55"/>
  <c r="W596" i="55"/>
  <c r="W597" i="55"/>
  <c r="W598" i="55"/>
  <c r="W599" i="55"/>
  <c r="W600" i="55"/>
  <c r="W601" i="55"/>
  <c r="W602" i="55"/>
  <c r="W603" i="55"/>
  <c r="W604" i="55"/>
  <c r="W605" i="55"/>
  <c r="V319" i="55"/>
  <c r="V348" i="55"/>
  <c r="V364" i="55"/>
  <c r="V380" i="55"/>
  <c r="V396" i="55"/>
  <c r="V412" i="55"/>
  <c r="V428" i="55"/>
  <c r="V444" i="55"/>
  <c r="V460" i="55"/>
  <c r="V474" i="55"/>
  <c r="V482" i="55"/>
  <c r="V490" i="55"/>
  <c r="V498" i="55"/>
  <c r="V506" i="55"/>
  <c r="V514" i="55"/>
  <c r="V522" i="55"/>
  <c r="V530" i="55"/>
  <c r="V538" i="55"/>
  <c r="V546" i="55"/>
  <c r="V554" i="55"/>
  <c r="V562" i="55"/>
  <c r="V570" i="55"/>
  <c r="V578" i="55"/>
  <c r="V586" i="55"/>
  <c r="T6" i="55"/>
  <c r="T7" i="55"/>
  <c r="T8" i="55"/>
  <c r="T10" i="55"/>
  <c r="T11" i="55"/>
  <c r="T12" i="55"/>
  <c r="T13" i="55"/>
  <c r="T14" i="55"/>
  <c r="T15" i="55"/>
  <c r="T16" i="55"/>
  <c r="T17" i="55"/>
  <c r="T18" i="55"/>
  <c r="T19" i="55"/>
  <c r="T20" i="55"/>
  <c r="T21" i="55"/>
  <c r="T22" i="55"/>
  <c r="T23" i="55"/>
  <c r="T24" i="55"/>
  <c r="T25" i="55"/>
  <c r="T26" i="55"/>
  <c r="T27" i="55"/>
  <c r="T28" i="55"/>
  <c r="T29" i="55"/>
  <c r="T30" i="55"/>
  <c r="T31" i="55"/>
  <c r="T32" i="55"/>
  <c r="T33" i="55"/>
  <c r="T34" i="55"/>
  <c r="T35" i="55"/>
  <c r="T36" i="55"/>
  <c r="T37" i="55"/>
  <c r="T38" i="55"/>
  <c r="T39" i="55"/>
  <c r="T40" i="55"/>
  <c r="T41" i="55"/>
  <c r="T42" i="55"/>
  <c r="T43" i="55"/>
  <c r="T44" i="55"/>
  <c r="T45" i="55"/>
  <c r="T46" i="55"/>
  <c r="T47" i="55"/>
  <c r="T48" i="55"/>
  <c r="T49" i="55"/>
  <c r="T50" i="55"/>
  <c r="T51" i="55"/>
  <c r="T52" i="55"/>
  <c r="T53" i="55"/>
  <c r="T54" i="55"/>
  <c r="T55" i="55"/>
  <c r="T56" i="55"/>
  <c r="T57" i="55"/>
  <c r="T58" i="55"/>
  <c r="T59" i="55"/>
  <c r="T60" i="55"/>
  <c r="T61" i="55"/>
  <c r="T62" i="55"/>
  <c r="T63" i="55"/>
  <c r="T64" i="55"/>
  <c r="T65" i="55"/>
  <c r="T66" i="55"/>
  <c r="T67" i="55"/>
  <c r="T68" i="55"/>
  <c r="T69" i="55"/>
  <c r="T70" i="55"/>
  <c r="T71" i="55"/>
  <c r="T72" i="55"/>
  <c r="T73" i="55"/>
  <c r="T74" i="55"/>
  <c r="T75" i="55"/>
  <c r="T76" i="55"/>
  <c r="T77" i="55"/>
  <c r="T78" i="55"/>
  <c r="T79" i="55"/>
  <c r="T80" i="55"/>
  <c r="T81" i="55"/>
  <c r="T82" i="55"/>
  <c r="T83" i="55"/>
  <c r="T84" i="55"/>
  <c r="T85" i="55"/>
  <c r="T86" i="55"/>
  <c r="T87" i="55"/>
  <c r="T88" i="55"/>
  <c r="T89" i="55"/>
  <c r="T90" i="55"/>
  <c r="T91" i="55"/>
  <c r="T92" i="55"/>
  <c r="T93" i="55"/>
  <c r="T94" i="55"/>
  <c r="T95" i="55"/>
  <c r="T96" i="55"/>
  <c r="T97" i="55"/>
  <c r="T98" i="55"/>
  <c r="T99" i="55"/>
  <c r="T100" i="55"/>
  <c r="T101" i="55"/>
  <c r="T102" i="55"/>
  <c r="T103" i="55"/>
  <c r="T104" i="55"/>
  <c r="T105" i="55"/>
  <c r="T106" i="55"/>
  <c r="T107" i="55"/>
  <c r="T108" i="55"/>
  <c r="T109" i="55"/>
  <c r="T110" i="55"/>
  <c r="T111" i="55"/>
  <c r="T112" i="55"/>
  <c r="T113" i="55"/>
  <c r="T114" i="55"/>
  <c r="T115" i="55"/>
  <c r="T116" i="55"/>
  <c r="T117" i="55"/>
  <c r="T118" i="55"/>
  <c r="T119" i="55"/>
  <c r="T120" i="55"/>
  <c r="T121" i="55"/>
  <c r="T122" i="55"/>
  <c r="T123" i="55"/>
  <c r="T124" i="55"/>
  <c r="T125" i="55"/>
  <c r="T126" i="55"/>
  <c r="T127" i="55"/>
  <c r="T128" i="55"/>
  <c r="T129" i="55"/>
  <c r="T130" i="55"/>
  <c r="T131" i="55"/>
  <c r="T132" i="55"/>
  <c r="T133" i="55"/>
  <c r="T134" i="55"/>
  <c r="T135" i="55"/>
  <c r="T136" i="55"/>
  <c r="T137" i="55"/>
  <c r="T138" i="55"/>
  <c r="T139" i="55"/>
  <c r="T140" i="55"/>
  <c r="T141" i="55"/>
  <c r="T142" i="55"/>
  <c r="T143" i="55"/>
  <c r="T144" i="55"/>
  <c r="T145" i="55"/>
  <c r="T146" i="55"/>
  <c r="T147" i="55"/>
  <c r="T148" i="55"/>
  <c r="T149" i="55"/>
  <c r="T150" i="55"/>
  <c r="T151" i="55"/>
  <c r="T152" i="55"/>
  <c r="T153" i="55"/>
  <c r="T154" i="55"/>
  <c r="T155" i="55"/>
  <c r="T156" i="55"/>
  <c r="T157" i="55"/>
  <c r="T158" i="55"/>
  <c r="T159" i="55"/>
  <c r="T160" i="55"/>
  <c r="T161" i="55"/>
  <c r="T162" i="55"/>
  <c r="T163" i="55"/>
  <c r="T164" i="55"/>
  <c r="T165" i="55"/>
  <c r="T166" i="55"/>
  <c r="T167" i="55"/>
  <c r="T168" i="55"/>
  <c r="T169" i="55"/>
  <c r="T170" i="55"/>
  <c r="T171" i="55"/>
  <c r="T172" i="55"/>
  <c r="T173" i="55"/>
  <c r="T174" i="55"/>
  <c r="T175" i="55"/>
  <c r="T176" i="55"/>
  <c r="T177" i="55"/>
  <c r="T178" i="55"/>
  <c r="T179" i="55"/>
  <c r="T180" i="55"/>
  <c r="T181" i="55"/>
  <c r="T182" i="55"/>
  <c r="T183" i="55"/>
  <c r="T184" i="55"/>
  <c r="T185" i="55"/>
  <c r="T186" i="55"/>
  <c r="T187" i="55"/>
  <c r="T188" i="55"/>
  <c r="T189" i="55"/>
  <c r="T190" i="55"/>
  <c r="T191" i="55"/>
  <c r="T192" i="55"/>
  <c r="T193" i="55"/>
  <c r="T194" i="55"/>
  <c r="T195" i="55"/>
  <c r="T196" i="55"/>
  <c r="T197" i="55"/>
  <c r="T198" i="55"/>
  <c r="T199" i="55"/>
  <c r="T200" i="55"/>
  <c r="T201" i="55"/>
  <c r="T202" i="55"/>
  <c r="T203" i="55"/>
  <c r="T204" i="55"/>
  <c r="T205" i="55"/>
  <c r="T206" i="55"/>
  <c r="T207" i="55"/>
  <c r="T208" i="55"/>
  <c r="T209" i="55"/>
  <c r="T210" i="55"/>
  <c r="T211" i="55"/>
  <c r="T212" i="55"/>
  <c r="T213" i="55"/>
  <c r="T214" i="55"/>
  <c r="T215" i="55"/>
  <c r="T216" i="55"/>
  <c r="T217" i="55"/>
  <c r="T218" i="55"/>
  <c r="T219" i="55"/>
  <c r="T220" i="55"/>
  <c r="T221" i="55"/>
  <c r="T222" i="55"/>
  <c r="T223" i="55"/>
  <c r="T224" i="55"/>
  <c r="T225" i="55"/>
  <c r="T226" i="55"/>
  <c r="T227" i="55"/>
  <c r="T228" i="55"/>
  <c r="T229" i="55"/>
  <c r="T230" i="55"/>
  <c r="T231" i="55"/>
  <c r="T232" i="55"/>
  <c r="T233" i="55"/>
  <c r="T234" i="55"/>
  <c r="T235" i="55"/>
  <c r="T236" i="55"/>
  <c r="T237" i="55"/>
  <c r="T238" i="55"/>
  <c r="T239" i="55"/>
  <c r="T240" i="55"/>
  <c r="T241" i="55"/>
  <c r="T242" i="55"/>
  <c r="T243" i="55"/>
  <c r="T244" i="55"/>
  <c r="T245" i="55"/>
  <c r="T246" i="55"/>
  <c r="T247" i="55"/>
  <c r="T248" i="55"/>
  <c r="T249" i="55"/>
  <c r="T250" i="55"/>
  <c r="T251" i="55"/>
  <c r="T252" i="55"/>
  <c r="T253" i="55"/>
  <c r="T254" i="55"/>
  <c r="T255" i="55"/>
  <c r="T256" i="55"/>
  <c r="T257" i="55"/>
  <c r="T258" i="55"/>
  <c r="T259" i="55"/>
  <c r="T260" i="55"/>
  <c r="T261" i="55"/>
  <c r="T262" i="55"/>
  <c r="T263" i="55"/>
  <c r="T264" i="55"/>
  <c r="T265" i="55"/>
  <c r="T266" i="55"/>
  <c r="T267" i="55"/>
  <c r="T268" i="55"/>
  <c r="T269" i="55"/>
  <c r="T270" i="55"/>
  <c r="T271" i="55"/>
  <c r="T272" i="55"/>
  <c r="T273" i="55"/>
  <c r="T274" i="55"/>
  <c r="T275" i="55"/>
  <c r="T276" i="55"/>
  <c r="T277" i="55"/>
  <c r="T278" i="55"/>
  <c r="T279" i="55"/>
  <c r="T280" i="55"/>
  <c r="T281" i="55"/>
  <c r="T282" i="55"/>
  <c r="T283" i="55"/>
  <c r="T284" i="55"/>
  <c r="T285" i="55"/>
  <c r="T286" i="55"/>
  <c r="T287" i="55"/>
  <c r="T288" i="55"/>
  <c r="T289" i="55"/>
  <c r="T290" i="55"/>
  <c r="T291" i="55"/>
  <c r="T292" i="55"/>
  <c r="T293" i="55"/>
  <c r="T294" i="55"/>
  <c r="T295" i="55"/>
  <c r="T296" i="55"/>
  <c r="T297" i="55"/>
  <c r="T298" i="55"/>
  <c r="T299" i="55"/>
  <c r="T300" i="55"/>
  <c r="T301" i="55"/>
  <c r="T302" i="55"/>
  <c r="T303" i="55"/>
  <c r="T304" i="55"/>
  <c r="T305" i="55"/>
  <c r="T306" i="55"/>
  <c r="T307" i="55"/>
  <c r="T308" i="55"/>
  <c r="T309" i="55"/>
  <c r="T310" i="55"/>
  <c r="T311" i="55"/>
  <c r="T312" i="55"/>
  <c r="T313" i="55"/>
  <c r="T314" i="55"/>
  <c r="T315" i="55"/>
  <c r="T316" i="55"/>
  <c r="T317" i="55"/>
  <c r="T318" i="55"/>
  <c r="T319" i="55"/>
  <c r="T320" i="55"/>
  <c r="T321" i="55"/>
  <c r="T322" i="55"/>
  <c r="T323" i="55"/>
  <c r="T324" i="55"/>
  <c r="T325" i="55"/>
  <c r="T326" i="55"/>
  <c r="T327" i="55"/>
  <c r="T328" i="55"/>
  <c r="T329" i="55"/>
  <c r="T330" i="55"/>
  <c r="T331" i="55"/>
  <c r="T332" i="55"/>
  <c r="T333" i="55"/>
  <c r="T334" i="55"/>
  <c r="T335" i="55"/>
  <c r="T336" i="55"/>
  <c r="T337" i="55"/>
  <c r="T338" i="55"/>
  <c r="T339" i="55"/>
  <c r="T340" i="55"/>
  <c r="T341" i="55"/>
  <c r="T342" i="55"/>
  <c r="T343" i="55"/>
  <c r="T344" i="55"/>
  <c r="T345" i="55"/>
  <c r="T346" i="55"/>
  <c r="T347" i="55"/>
  <c r="T348" i="55"/>
  <c r="T349" i="55"/>
  <c r="T350" i="55"/>
  <c r="T351" i="55"/>
  <c r="T352" i="55"/>
  <c r="T353" i="55"/>
  <c r="T354" i="55"/>
  <c r="T355" i="55"/>
  <c r="T356" i="55"/>
  <c r="T357" i="55"/>
  <c r="T358" i="55"/>
  <c r="T359" i="55"/>
  <c r="T360" i="55"/>
  <c r="T361" i="55"/>
  <c r="T362" i="55"/>
  <c r="T363" i="55"/>
  <c r="T364" i="55"/>
  <c r="T365" i="55"/>
  <c r="T366" i="55"/>
  <c r="T367" i="55"/>
  <c r="T368" i="55"/>
  <c r="T369" i="55"/>
  <c r="T370" i="55"/>
  <c r="T371" i="55"/>
  <c r="T372" i="55"/>
  <c r="T373" i="55"/>
  <c r="T374" i="55"/>
  <c r="T375" i="55"/>
  <c r="T376" i="55"/>
  <c r="T377" i="55"/>
  <c r="T378" i="55"/>
  <c r="T379" i="55"/>
  <c r="T380" i="55"/>
  <c r="T381" i="55"/>
  <c r="T382" i="55"/>
  <c r="T383" i="55"/>
  <c r="T384" i="55"/>
  <c r="T385" i="55"/>
  <c r="T386" i="55"/>
  <c r="T387" i="55"/>
  <c r="T388" i="55"/>
  <c r="T389" i="55"/>
  <c r="T390" i="55"/>
  <c r="T391" i="55"/>
  <c r="T392" i="55"/>
  <c r="T393" i="55"/>
  <c r="T394" i="55"/>
  <c r="T395" i="55"/>
  <c r="T396" i="55"/>
  <c r="T397" i="55"/>
  <c r="T398" i="55"/>
  <c r="T399" i="55"/>
  <c r="T400" i="55"/>
  <c r="T401" i="55"/>
  <c r="T402" i="55"/>
  <c r="T403" i="55"/>
  <c r="T404" i="55"/>
  <c r="T405" i="55"/>
  <c r="T406" i="55"/>
  <c r="T407" i="55"/>
  <c r="T408" i="55"/>
  <c r="T409" i="55"/>
  <c r="T410" i="55"/>
  <c r="T411" i="55"/>
  <c r="T412" i="55"/>
  <c r="T413" i="55"/>
  <c r="T414" i="55"/>
  <c r="T415" i="55"/>
  <c r="T416" i="55"/>
  <c r="T417" i="55"/>
  <c r="T418" i="55"/>
  <c r="T419" i="55"/>
  <c r="T420" i="55"/>
  <c r="T421" i="55"/>
  <c r="T422" i="55"/>
  <c r="T423" i="55"/>
  <c r="T424" i="55"/>
  <c r="T425" i="55"/>
  <c r="T426" i="55"/>
  <c r="T427" i="55"/>
  <c r="T428" i="55"/>
  <c r="T429" i="55"/>
  <c r="T430" i="55"/>
  <c r="T431" i="55"/>
  <c r="T432" i="55"/>
  <c r="T433" i="55"/>
  <c r="T434" i="55"/>
  <c r="T435" i="55"/>
  <c r="T436" i="55"/>
  <c r="T437" i="55"/>
  <c r="T438" i="55"/>
  <c r="T439" i="55"/>
  <c r="T440" i="55"/>
  <c r="T441" i="55"/>
  <c r="T442" i="55"/>
  <c r="T443" i="55"/>
  <c r="T444" i="55"/>
  <c r="T445" i="55"/>
  <c r="T446" i="55"/>
  <c r="T447" i="55"/>
  <c r="T448" i="55"/>
  <c r="T449" i="55"/>
  <c r="T450" i="55"/>
  <c r="T451" i="55"/>
  <c r="T452" i="55"/>
  <c r="T453" i="55"/>
  <c r="T454" i="55"/>
  <c r="T455" i="55"/>
  <c r="T456" i="55"/>
  <c r="T457" i="55"/>
  <c r="T458" i="55"/>
  <c r="T459" i="55"/>
  <c r="T460" i="55"/>
  <c r="T461" i="55"/>
  <c r="T462" i="55"/>
  <c r="T463" i="55"/>
  <c r="T464" i="55"/>
  <c r="T465" i="55"/>
  <c r="T466" i="55"/>
  <c r="T467" i="55"/>
  <c r="T468" i="55"/>
  <c r="T469" i="55"/>
  <c r="T470" i="55"/>
  <c r="T471" i="55"/>
  <c r="T472" i="55"/>
  <c r="T473" i="55"/>
  <c r="T474" i="55"/>
  <c r="T475" i="55"/>
  <c r="T476" i="55"/>
  <c r="T477" i="55"/>
  <c r="T478" i="55"/>
  <c r="T479" i="55"/>
  <c r="T480" i="55"/>
  <c r="T481" i="55"/>
  <c r="T482" i="55"/>
  <c r="T483" i="55"/>
  <c r="T484" i="55"/>
  <c r="T485" i="55"/>
  <c r="T486" i="55"/>
  <c r="T487" i="55"/>
  <c r="T488" i="55"/>
  <c r="T489" i="55"/>
  <c r="T490" i="55"/>
  <c r="T491" i="55"/>
  <c r="T492" i="55"/>
  <c r="T493" i="55"/>
  <c r="T494" i="55"/>
  <c r="T495" i="55"/>
  <c r="T496" i="55"/>
  <c r="T497" i="55"/>
  <c r="T498" i="55"/>
  <c r="T499" i="55"/>
  <c r="T500" i="55"/>
  <c r="T501" i="55"/>
  <c r="T502" i="55"/>
  <c r="T503" i="55"/>
  <c r="T504" i="55"/>
  <c r="T505" i="55"/>
  <c r="T506" i="55"/>
  <c r="T507" i="55"/>
  <c r="T508" i="55"/>
  <c r="T509" i="55"/>
  <c r="T510" i="55"/>
  <c r="T511" i="55"/>
  <c r="T512" i="55"/>
  <c r="T513" i="55"/>
  <c r="T514" i="55"/>
  <c r="T515" i="55"/>
  <c r="T516" i="55"/>
  <c r="T517" i="55"/>
  <c r="T518" i="55"/>
  <c r="T519" i="55"/>
  <c r="T520" i="55"/>
  <c r="T521" i="55"/>
  <c r="T522" i="55"/>
  <c r="T523" i="55"/>
  <c r="T524" i="55"/>
  <c r="T525" i="55"/>
  <c r="T526" i="55"/>
  <c r="T527" i="55"/>
  <c r="T528" i="55"/>
  <c r="T529" i="55"/>
  <c r="T530" i="55"/>
  <c r="T531" i="55"/>
  <c r="T532" i="55"/>
  <c r="T533" i="55"/>
  <c r="T534" i="55"/>
  <c r="T535" i="55"/>
  <c r="T536" i="55"/>
  <c r="T537" i="55"/>
  <c r="T538" i="55"/>
  <c r="T539" i="55"/>
  <c r="T540" i="55"/>
  <c r="T541" i="55"/>
  <c r="T542" i="55"/>
  <c r="T543" i="55"/>
  <c r="T544" i="55"/>
  <c r="T545" i="55"/>
  <c r="T546" i="55"/>
  <c r="T547" i="55"/>
  <c r="T548" i="55"/>
  <c r="T549" i="55"/>
  <c r="T550" i="55"/>
  <c r="T551" i="55"/>
  <c r="T552" i="55"/>
  <c r="T553" i="55"/>
  <c r="T554" i="55"/>
  <c r="T555" i="55"/>
  <c r="T556" i="55"/>
  <c r="T557" i="55"/>
  <c r="T558" i="55"/>
  <c r="T559" i="55"/>
  <c r="T560" i="55"/>
  <c r="T561" i="55"/>
  <c r="T562" i="55"/>
  <c r="T563" i="55"/>
  <c r="T564" i="55"/>
  <c r="T565" i="55"/>
  <c r="T566" i="55"/>
  <c r="T567" i="55"/>
  <c r="T568" i="55"/>
  <c r="T569" i="55"/>
  <c r="T570" i="55"/>
  <c r="T571" i="55"/>
  <c r="T572" i="55"/>
  <c r="T573" i="55"/>
  <c r="T574" i="55"/>
  <c r="T575" i="55"/>
  <c r="T576" i="55"/>
  <c r="T577" i="55"/>
  <c r="T578" i="55"/>
  <c r="T579" i="55"/>
  <c r="T580" i="55"/>
  <c r="T581" i="55"/>
  <c r="T582" i="55"/>
  <c r="T583" i="55"/>
  <c r="T584" i="55"/>
  <c r="T585" i="55"/>
  <c r="T586" i="55"/>
  <c r="T587" i="55"/>
  <c r="T588" i="55"/>
  <c r="T589" i="55"/>
  <c r="T590" i="55"/>
  <c r="T591" i="55"/>
  <c r="T592" i="55"/>
  <c r="T593" i="55"/>
  <c r="T594" i="55"/>
  <c r="T595" i="55"/>
  <c r="T596" i="55"/>
  <c r="T597" i="55"/>
  <c r="T598" i="55"/>
  <c r="T599" i="55"/>
  <c r="T600" i="55"/>
  <c r="T601" i="55"/>
  <c r="T602" i="55"/>
  <c r="T603" i="55"/>
  <c r="T604" i="55"/>
  <c r="T605" i="55"/>
  <c r="S6" i="55"/>
  <c r="V6" i="55" s="1"/>
  <c r="W7" i="12" s="1"/>
  <c r="S7" i="55"/>
  <c r="V7" i="55" s="1"/>
  <c r="S8" i="55"/>
  <c r="V8" i="55" s="1"/>
  <c r="S10" i="55"/>
  <c r="V10" i="55" s="1"/>
  <c r="S11" i="55"/>
  <c r="V11" i="55" s="1"/>
  <c r="S12" i="55"/>
  <c r="V12" i="55" s="1"/>
  <c r="S13" i="55"/>
  <c r="V13" i="55" s="1"/>
  <c r="S14" i="55"/>
  <c r="V14" i="55" s="1"/>
  <c r="S15" i="55"/>
  <c r="V15" i="55" s="1"/>
  <c r="S16" i="55"/>
  <c r="V16" i="55" s="1"/>
  <c r="S17" i="55"/>
  <c r="V17" i="55" s="1"/>
  <c r="S18" i="55"/>
  <c r="V18" i="55" s="1"/>
  <c r="S19" i="55"/>
  <c r="V19" i="55" s="1"/>
  <c r="S20" i="55"/>
  <c r="V20" i="55" s="1"/>
  <c r="S21" i="55"/>
  <c r="V21" i="55" s="1"/>
  <c r="S22" i="55"/>
  <c r="V22" i="55" s="1"/>
  <c r="S23" i="55"/>
  <c r="V23" i="55" s="1"/>
  <c r="S24" i="55"/>
  <c r="V24" i="55" s="1"/>
  <c r="S25" i="55"/>
  <c r="V25" i="55" s="1"/>
  <c r="S26" i="55"/>
  <c r="V26" i="55" s="1"/>
  <c r="S27" i="55"/>
  <c r="V27" i="55" s="1"/>
  <c r="S28" i="55"/>
  <c r="V28" i="55" s="1"/>
  <c r="S29" i="55"/>
  <c r="V29" i="55" s="1"/>
  <c r="S30" i="55"/>
  <c r="V30" i="55" s="1"/>
  <c r="S31" i="55"/>
  <c r="V31" i="55" s="1"/>
  <c r="S32" i="55"/>
  <c r="V32" i="55" s="1"/>
  <c r="S33" i="55"/>
  <c r="V33" i="55" s="1"/>
  <c r="S34" i="55"/>
  <c r="V34" i="55" s="1"/>
  <c r="S35" i="55"/>
  <c r="V35" i="55" s="1"/>
  <c r="S36" i="55"/>
  <c r="V36" i="55" s="1"/>
  <c r="S37" i="55"/>
  <c r="V37" i="55" s="1"/>
  <c r="S38" i="55"/>
  <c r="V38" i="55" s="1"/>
  <c r="S39" i="55"/>
  <c r="V39" i="55" s="1"/>
  <c r="S40" i="55"/>
  <c r="V40" i="55" s="1"/>
  <c r="S41" i="55"/>
  <c r="V41" i="55" s="1"/>
  <c r="S42" i="55"/>
  <c r="V42" i="55" s="1"/>
  <c r="S43" i="55"/>
  <c r="V43" i="55" s="1"/>
  <c r="S44" i="55"/>
  <c r="V44" i="55" s="1"/>
  <c r="S45" i="55"/>
  <c r="V45" i="55" s="1"/>
  <c r="S46" i="55"/>
  <c r="V46" i="55" s="1"/>
  <c r="S47" i="55"/>
  <c r="V47" i="55" s="1"/>
  <c r="S48" i="55"/>
  <c r="V48" i="55" s="1"/>
  <c r="S49" i="55"/>
  <c r="V49" i="55" s="1"/>
  <c r="S50" i="55"/>
  <c r="V50" i="55" s="1"/>
  <c r="S51" i="55"/>
  <c r="V51" i="55" s="1"/>
  <c r="S52" i="55"/>
  <c r="V52" i="55" s="1"/>
  <c r="S53" i="55"/>
  <c r="V53" i="55" s="1"/>
  <c r="S54" i="55"/>
  <c r="V54" i="55" s="1"/>
  <c r="S55" i="55"/>
  <c r="V55" i="55" s="1"/>
  <c r="S56" i="55"/>
  <c r="V56" i="55" s="1"/>
  <c r="S57" i="55"/>
  <c r="V57" i="55" s="1"/>
  <c r="S58" i="55"/>
  <c r="V58" i="55" s="1"/>
  <c r="S59" i="55"/>
  <c r="V59" i="55" s="1"/>
  <c r="S60" i="55"/>
  <c r="V60" i="55" s="1"/>
  <c r="S61" i="55"/>
  <c r="V61" i="55" s="1"/>
  <c r="S62" i="55"/>
  <c r="V62" i="55" s="1"/>
  <c r="S63" i="55"/>
  <c r="V63" i="55" s="1"/>
  <c r="S64" i="55"/>
  <c r="V64" i="55" s="1"/>
  <c r="S65" i="55"/>
  <c r="V65" i="55" s="1"/>
  <c r="S66" i="55"/>
  <c r="V66" i="55" s="1"/>
  <c r="S67" i="55"/>
  <c r="V67" i="55" s="1"/>
  <c r="S68" i="55"/>
  <c r="V68" i="55" s="1"/>
  <c r="S69" i="55"/>
  <c r="V69" i="55" s="1"/>
  <c r="S70" i="55"/>
  <c r="V70" i="55" s="1"/>
  <c r="S71" i="55"/>
  <c r="V71" i="55" s="1"/>
  <c r="S72" i="55"/>
  <c r="V72" i="55" s="1"/>
  <c r="S73" i="55"/>
  <c r="V73" i="55" s="1"/>
  <c r="S74" i="55"/>
  <c r="V74" i="55" s="1"/>
  <c r="S75" i="55"/>
  <c r="V75" i="55" s="1"/>
  <c r="S76" i="55"/>
  <c r="V76" i="55" s="1"/>
  <c r="S77" i="55"/>
  <c r="V77" i="55" s="1"/>
  <c r="S78" i="55"/>
  <c r="V78" i="55" s="1"/>
  <c r="S79" i="55"/>
  <c r="V79" i="55" s="1"/>
  <c r="S80" i="55"/>
  <c r="V80" i="55" s="1"/>
  <c r="S81" i="55"/>
  <c r="V81" i="55" s="1"/>
  <c r="S82" i="55"/>
  <c r="V82" i="55" s="1"/>
  <c r="S83" i="55"/>
  <c r="V83" i="55" s="1"/>
  <c r="S84" i="55"/>
  <c r="V84" i="55" s="1"/>
  <c r="S85" i="55"/>
  <c r="V85" i="55" s="1"/>
  <c r="S86" i="55"/>
  <c r="V86" i="55" s="1"/>
  <c r="S87" i="55"/>
  <c r="V87" i="55" s="1"/>
  <c r="S88" i="55"/>
  <c r="V88" i="55" s="1"/>
  <c r="S89" i="55"/>
  <c r="V89" i="55" s="1"/>
  <c r="S90" i="55"/>
  <c r="V90" i="55" s="1"/>
  <c r="S91" i="55"/>
  <c r="V91" i="55" s="1"/>
  <c r="S92" i="55"/>
  <c r="V92" i="55" s="1"/>
  <c r="S93" i="55"/>
  <c r="V93" i="55" s="1"/>
  <c r="S94" i="55"/>
  <c r="V94" i="55" s="1"/>
  <c r="S95" i="55"/>
  <c r="V95" i="55" s="1"/>
  <c r="S96" i="55"/>
  <c r="V96" i="55" s="1"/>
  <c r="S97" i="55"/>
  <c r="V97" i="55" s="1"/>
  <c r="S98" i="55"/>
  <c r="V98" i="55" s="1"/>
  <c r="S99" i="55"/>
  <c r="V99" i="55" s="1"/>
  <c r="S100" i="55"/>
  <c r="V100" i="55" s="1"/>
  <c r="S101" i="55"/>
  <c r="V101" i="55" s="1"/>
  <c r="S102" i="55"/>
  <c r="V102" i="55" s="1"/>
  <c r="S103" i="55"/>
  <c r="V103" i="55" s="1"/>
  <c r="S104" i="55"/>
  <c r="V104" i="55" s="1"/>
  <c r="S105" i="55"/>
  <c r="V105" i="55" s="1"/>
  <c r="S106" i="55"/>
  <c r="V106" i="55" s="1"/>
  <c r="S107" i="55"/>
  <c r="V107" i="55" s="1"/>
  <c r="S108" i="55"/>
  <c r="V108" i="55" s="1"/>
  <c r="S109" i="55"/>
  <c r="V109" i="55" s="1"/>
  <c r="S110" i="55"/>
  <c r="V110" i="55" s="1"/>
  <c r="S111" i="55"/>
  <c r="V111" i="55" s="1"/>
  <c r="S112" i="55"/>
  <c r="V112" i="55" s="1"/>
  <c r="S113" i="55"/>
  <c r="V113" i="55" s="1"/>
  <c r="S114" i="55"/>
  <c r="V114" i="55" s="1"/>
  <c r="S115" i="55"/>
  <c r="V115" i="55" s="1"/>
  <c r="S116" i="55"/>
  <c r="V116" i="55" s="1"/>
  <c r="S117" i="55"/>
  <c r="V117" i="55" s="1"/>
  <c r="S118" i="55"/>
  <c r="V118" i="55" s="1"/>
  <c r="S119" i="55"/>
  <c r="V119" i="55" s="1"/>
  <c r="S120" i="55"/>
  <c r="V120" i="55" s="1"/>
  <c r="S121" i="55"/>
  <c r="V121" i="55" s="1"/>
  <c r="S122" i="55"/>
  <c r="V122" i="55" s="1"/>
  <c r="S123" i="55"/>
  <c r="V123" i="55" s="1"/>
  <c r="S124" i="55"/>
  <c r="V124" i="55" s="1"/>
  <c r="S125" i="55"/>
  <c r="V125" i="55" s="1"/>
  <c r="S126" i="55"/>
  <c r="V126" i="55" s="1"/>
  <c r="S127" i="55"/>
  <c r="V127" i="55" s="1"/>
  <c r="S128" i="55"/>
  <c r="V128" i="55" s="1"/>
  <c r="S129" i="55"/>
  <c r="V129" i="55" s="1"/>
  <c r="S130" i="55"/>
  <c r="V130" i="55" s="1"/>
  <c r="S131" i="55"/>
  <c r="V131" i="55" s="1"/>
  <c r="S132" i="55"/>
  <c r="V132" i="55" s="1"/>
  <c r="S133" i="55"/>
  <c r="V133" i="55" s="1"/>
  <c r="S134" i="55"/>
  <c r="V134" i="55" s="1"/>
  <c r="S135" i="55"/>
  <c r="V135" i="55" s="1"/>
  <c r="S136" i="55"/>
  <c r="V136" i="55" s="1"/>
  <c r="S137" i="55"/>
  <c r="V137" i="55" s="1"/>
  <c r="S138" i="55"/>
  <c r="V138" i="55" s="1"/>
  <c r="S139" i="55"/>
  <c r="V139" i="55" s="1"/>
  <c r="S140" i="55"/>
  <c r="V140" i="55" s="1"/>
  <c r="S141" i="55"/>
  <c r="V141" i="55" s="1"/>
  <c r="S142" i="55"/>
  <c r="V142" i="55" s="1"/>
  <c r="S143" i="55"/>
  <c r="V143" i="55" s="1"/>
  <c r="S144" i="55"/>
  <c r="V144" i="55" s="1"/>
  <c r="S145" i="55"/>
  <c r="V145" i="55" s="1"/>
  <c r="S146" i="55"/>
  <c r="V146" i="55" s="1"/>
  <c r="S147" i="55"/>
  <c r="V147" i="55" s="1"/>
  <c r="S148" i="55"/>
  <c r="V148" i="55" s="1"/>
  <c r="S149" i="55"/>
  <c r="V149" i="55" s="1"/>
  <c r="S150" i="55"/>
  <c r="V150" i="55" s="1"/>
  <c r="S151" i="55"/>
  <c r="V151" i="55" s="1"/>
  <c r="S152" i="55"/>
  <c r="V152" i="55" s="1"/>
  <c r="S153" i="55"/>
  <c r="V153" i="55" s="1"/>
  <c r="S154" i="55"/>
  <c r="V154" i="55" s="1"/>
  <c r="S155" i="55"/>
  <c r="V155" i="55" s="1"/>
  <c r="S156" i="55"/>
  <c r="V156" i="55" s="1"/>
  <c r="S157" i="55"/>
  <c r="V157" i="55" s="1"/>
  <c r="S158" i="55"/>
  <c r="V158" i="55" s="1"/>
  <c r="S159" i="55"/>
  <c r="V159" i="55" s="1"/>
  <c r="S160" i="55"/>
  <c r="V160" i="55" s="1"/>
  <c r="S161" i="55"/>
  <c r="V161" i="55" s="1"/>
  <c r="S162" i="55"/>
  <c r="V162" i="55" s="1"/>
  <c r="S163" i="55"/>
  <c r="V163" i="55" s="1"/>
  <c r="S164" i="55"/>
  <c r="V164" i="55" s="1"/>
  <c r="S165" i="55"/>
  <c r="V165" i="55" s="1"/>
  <c r="S166" i="55"/>
  <c r="V166" i="55" s="1"/>
  <c r="S167" i="55"/>
  <c r="V167" i="55" s="1"/>
  <c r="S168" i="55"/>
  <c r="V168" i="55" s="1"/>
  <c r="S169" i="55"/>
  <c r="V169" i="55" s="1"/>
  <c r="S170" i="55"/>
  <c r="V170" i="55" s="1"/>
  <c r="S171" i="55"/>
  <c r="V171" i="55" s="1"/>
  <c r="S172" i="55"/>
  <c r="V172" i="55" s="1"/>
  <c r="S173" i="55"/>
  <c r="V173" i="55" s="1"/>
  <c r="S174" i="55"/>
  <c r="V174" i="55" s="1"/>
  <c r="S175" i="55"/>
  <c r="V175" i="55" s="1"/>
  <c r="S176" i="55"/>
  <c r="V176" i="55" s="1"/>
  <c r="S177" i="55"/>
  <c r="V177" i="55" s="1"/>
  <c r="S178" i="55"/>
  <c r="V178" i="55" s="1"/>
  <c r="S179" i="55"/>
  <c r="V179" i="55" s="1"/>
  <c r="S180" i="55"/>
  <c r="V180" i="55" s="1"/>
  <c r="S181" i="55"/>
  <c r="V181" i="55" s="1"/>
  <c r="S182" i="55"/>
  <c r="V182" i="55" s="1"/>
  <c r="S183" i="55"/>
  <c r="V183" i="55" s="1"/>
  <c r="S184" i="55"/>
  <c r="V184" i="55" s="1"/>
  <c r="S185" i="55"/>
  <c r="V185" i="55" s="1"/>
  <c r="S186" i="55"/>
  <c r="V186" i="55" s="1"/>
  <c r="S187" i="55"/>
  <c r="V187" i="55" s="1"/>
  <c r="S188" i="55"/>
  <c r="V188" i="55" s="1"/>
  <c r="S189" i="55"/>
  <c r="V189" i="55" s="1"/>
  <c r="S190" i="55"/>
  <c r="V190" i="55" s="1"/>
  <c r="S191" i="55"/>
  <c r="V191" i="55" s="1"/>
  <c r="S192" i="55"/>
  <c r="V192" i="55" s="1"/>
  <c r="S193" i="55"/>
  <c r="V193" i="55" s="1"/>
  <c r="S194" i="55"/>
  <c r="V194" i="55" s="1"/>
  <c r="S195" i="55"/>
  <c r="V195" i="55" s="1"/>
  <c r="S196" i="55"/>
  <c r="V196" i="55" s="1"/>
  <c r="S197" i="55"/>
  <c r="V197" i="55" s="1"/>
  <c r="S198" i="55"/>
  <c r="V198" i="55" s="1"/>
  <c r="S199" i="55"/>
  <c r="V199" i="55" s="1"/>
  <c r="S200" i="55"/>
  <c r="V200" i="55" s="1"/>
  <c r="S201" i="55"/>
  <c r="V201" i="55" s="1"/>
  <c r="S202" i="55"/>
  <c r="V202" i="55" s="1"/>
  <c r="S203" i="55"/>
  <c r="V203" i="55" s="1"/>
  <c r="S204" i="55"/>
  <c r="V204" i="55" s="1"/>
  <c r="S205" i="55"/>
  <c r="V205" i="55" s="1"/>
  <c r="S206" i="55"/>
  <c r="V206" i="55" s="1"/>
  <c r="S207" i="55"/>
  <c r="V207" i="55" s="1"/>
  <c r="S208" i="55"/>
  <c r="V208" i="55" s="1"/>
  <c r="S209" i="55"/>
  <c r="V209" i="55" s="1"/>
  <c r="S210" i="55"/>
  <c r="V210" i="55" s="1"/>
  <c r="S211" i="55"/>
  <c r="V211" i="55" s="1"/>
  <c r="S212" i="55"/>
  <c r="V212" i="55" s="1"/>
  <c r="S213" i="55"/>
  <c r="V213" i="55" s="1"/>
  <c r="S214" i="55"/>
  <c r="V214" i="55" s="1"/>
  <c r="S215" i="55"/>
  <c r="V215" i="55" s="1"/>
  <c r="S216" i="55"/>
  <c r="V216" i="55" s="1"/>
  <c r="S217" i="55"/>
  <c r="V217" i="55" s="1"/>
  <c r="S218" i="55"/>
  <c r="V218" i="55" s="1"/>
  <c r="S219" i="55"/>
  <c r="V219" i="55" s="1"/>
  <c r="S220" i="55"/>
  <c r="V220" i="55" s="1"/>
  <c r="S221" i="55"/>
  <c r="V221" i="55" s="1"/>
  <c r="S222" i="55"/>
  <c r="V222" i="55" s="1"/>
  <c r="S223" i="55"/>
  <c r="V223" i="55" s="1"/>
  <c r="S224" i="55"/>
  <c r="V224" i="55" s="1"/>
  <c r="S225" i="55"/>
  <c r="V225" i="55" s="1"/>
  <c r="S226" i="55"/>
  <c r="V226" i="55" s="1"/>
  <c r="S227" i="55"/>
  <c r="V227" i="55" s="1"/>
  <c r="S228" i="55"/>
  <c r="V228" i="55" s="1"/>
  <c r="S229" i="55"/>
  <c r="V229" i="55" s="1"/>
  <c r="S230" i="55"/>
  <c r="V230" i="55" s="1"/>
  <c r="S231" i="55"/>
  <c r="V231" i="55" s="1"/>
  <c r="S232" i="55"/>
  <c r="V232" i="55" s="1"/>
  <c r="S233" i="55"/>
  <c r="V233" i="55" s="1"/>
  <c r="S234" i="55"/>
  <c r="V234" i="55" s="1"/>
  <c r="S235" i="55"/>
  <c r="V235" i="55" s="1"/>
  <c r="S236" i="55"/>
  <c r="V236" i="55" s="1"/>
  <c r="S237" i="55"/>
  <c r="V237" i="55" s="1"/>
  <c r="S238" i="55"/>
  <c r="V238" i="55" s="1"/>
  <c r="S239" i="55"/>
  <c r="V239" i="55" s="1"/>
  <c r="S240" i="55"/>
  <c r="V240" i="55" s="1"/>
  <c r="S241" i="55"/>
  <c r="V241" i="55" s="1"/>
  <c r="S242" i="55"/>
  <c r="V242" i="55" s="1"/>
  <c r="S243" i="55"/>
  <c r="V243" i="55" s="1"/>
  <c r="S244" i="55"/>
  <c r="V244" i="55" s="1"/>
  <c r="S245" i="55"/>
  <c r="V245" i="55" s="1"/>
  <c r="S246" i="55"/>
  <c r="V246" i="55" s="1"/>
  <c r="S247" i="55"/>
  <c r="V247" i="55" s="1"/>
  <c r="S248" i="55"/>
  <c r="V248" i="55" s="1"/>
  <c r="S249" i="55"/>
  <c r="V249" i="55" s="1"/>
  <c r="S250" i="55"/>
  <c r="V250" i="55" s="1"/>
  <c r="S251" i="55"/>
  <c r="V251" i="55" s="1"/>
  <c r="S252" i="55"/>
  <c r="V252" i="55" s="1"/>
  <c r="S253" i="55"/>
  <c r="V253" i="55" s="1"/>
  <c r="S254" i="55"/>
  <c r="V254" i="55" s="1"/>
  <c r="S255" i="55"/>
  <c r="V255" i="55" s="1"/>
  <c r="S256" i="55"/>
  <c r="V256" i="55" s="1"/>
  <c r="S257" i="55"/>
  <c r="V257" i="55" s="1"/>
  <c r="S258" i="55"/>
  <c r="V258" i="55" s="1"/>
  <c r="S259" i="55"/>
  <c r="V259" i="55" s="1"/>
  <c r="S260" i="55"/>
  <c r="V260" i="55" s="1"/>
  <c r="S261" i="55"/>
  <c r="V261" i="55" s="1"/>
  <c r="S262" i="55"/>
  <c r="V262" i="55" s="1"/>
  <c r="S263" i="55"/>
  <c r="V263" i="55" s="1"/>
  <c r="S264" i="55"/>
  <c r="V264" i="55" s="1"/>
  <c r="S265" i="55"/>
  <c r="V265" i="55" s="1"/>
  <c r="S266" i="55"/>
  <c r="V266" i="55" s="1"/>
  <c r="S267" i="55"/>
  <c r="V267" i="55" s="1"/>
  <c r="S268" i="55"/>
  <c r="V268" i="55" s="1"/>
  <c r="S269" i="55"/>
  <c r="V269" i="55" s="1"/>
  <c r="S270" i="55"/>
  <c r="V270" i="55" s="1"/>
  <c r="S271" i="55"/>
  <c r="V271" i="55" s="1"/>
  <c r="S272" i="55"/>
  <c r="V272" i="55" s="1"/>
  <c r="S273" i="55"/>
  <c r="V273" i="55" s="1"/>
  <c r="S274" i="55"/>
  <c r="V274" i="55" s="1"/>
  <c r="S275" i="55"/>
  <c r="V275" i="55" s="1"/>
  <c r="S276" i="55"/>
  <c r="V276" i="55" s="1"/>
  <c r="S277" i="55"/>
  <c r="V277" i="55" s="1"/>
  <c r="S278" i="55"/>
  <c r="V278" i="55" s="1"/>
  <c r="S279" i="55"/>
  <c r="V279" i="55" s="1"/>
  <c r="S280" i="55"/>
  <c r="V280" i="55" s="1"/>
  <c r="S281" i="55"/>
  <c r="V281" i="55" s="1"/>
  <c r="S282" i="55"/>
  <c r="V282" i="55" s="1"/>
  <c r="S283" i="55"/>
  <c r="V283" i="55" s="1"/>
  <c r="S284" i="55"/>
  <c r="V284" i="55" s="1"/>
  <c r="S285" i="55"/>
  <c r="V285" i="55" s="1"/>
  <c r="S286" i="55"/>
  <c r="V286" i="55" s="1"/>
  <c r="S287" i="55"/>
  <c r="V287" i="55" s="1"/>
  <c r="S288" i="55"/>
  <c r="V288" i="55" s="1"/>
  <c r="S289" i="55"/>
  <c r="V289" i="55" s="1"/>
  <c r="S290" i="55"/>
  <c r="V290" i="55" s="1"/>
  <c r="S291" i="55"/>
  <c r="V291" i="55" s="1"/>
  <c r="S292" i="55"/>
  <c r="V292" i="55" s="1"/>
  <c r="S293" i="55"/>
  <c r="V293" i="55" s="1"/>
  <c r="S294" i="55"/>
  <c r="V294" i="55" s="1"/>
  <c r="S295" i="55"/>
  <c r="V295" i="55" s="1"/>
  <c r="S296" i="55"/>
  <c r="V296" i="55" s="1"/>
  <c r="S297" i="55"/>
  <c r="V297" i="55" s="1"/>
  <c r="S298" i="55"/>
  <c r="V298" i="55" s="1"/>
  <c r="S299" i="55"/>
  <c r="V299" i="55" s="1"/>
  <c r="S300" i="55"/>
  <c r="V300" i="55" s="1"/>
  <c r="S301" i="55"/>
  <c r="V301" i="55" s="1"/>
  <c r="S302" i="55"/>
  <c r="V302" i="55" s="1"/>
  <c r="S303" i="55"/>
  <c r="V303" i="55" s="1"/>
  <c r="S304" i="55"/>
  <c r="V304" i="55" s="1"/>
  <c r="S305" i="55"/>
  <c r="V305" i="55" s="1"/>
  <c r="S306" i="55"/>
  <c r="V306" i="55" s="1"/>
  <c r="S307" i="55"/>
  <c r="V307" i="55" s="1"/>
  <c r="S308" i="55"/>
  <c r="V308" i="55" s="1"/>
  <c r="S309" i="55"/>
  <c r="V309" i="55" s="1"/>
  <c r="S310" i="55"/>
  <c r="V310" i="55" s="1"/>
  <c r="S311" i="55"/>
  <c r="V311" i="55" s="1"/>
  <c r="S312" i="55"/>
  <c r="V312" i="55" s="1"/>
  <c r="S313" i="55"/>
  <c r="V313" i="55" s="1"/>
  <c r="S314" i="55"/>
  <c r="V314" i="55" s="1"/>
  <c r="S315" i="55"/>
  <c r="V315" i="55" s="1"/>
  <c r="S316" i="55"/>
  <c r="V316" i="55" s="1"/>
  <c r="S317" i="55"/>
  <c r="V317" i="55" s="1"/>
  <c r="S318" i="55"/>
  <c r="V318" i="55" s="1"/>
  <c r="S319" i="55"/>
  <c r="S320" i="55"/>
  <c r="V320" i="55" s="1"/>
  <c r="S321" i="55"/>
  <c r="V321" i="55" s="1"/>
  <c r="S322" i="55"/>
  <c r="V322" i="55" s="1"/>
  <c r="S323" i="55"/>
  <c r="V323" i="55" s="1"/>
  <c r="S324" i="55"/>
  <c r="V324" i="55" s="1"/>
  <c r="S325" i="55"/>
  <c r="V325" i="55" s="1"/>
  <c r="S326" i="55"/>
  <c r="V326" i="55" s="1"/>
  <c r="S327" i="55"/>
  <c r="V327" i="55" s="1"/>
  <c r="S328" i="55"/>
  <c r="V328" i="55" s="1"/>
  <c r="S329" i="55"/>
  <c r="V329" i="55" s="1"/>
  <c r="S330" i="55"/>
  <c r="V330" i="55" s="1"/>
  <c r="S331" i="55"/>
  <c r="V331" i="55" s="1"/>
  <c r="S332" i="55"/>
  <c r="V332" i="55" s="1"/>
  <c r="S333" i="55"/>
  <c r="V333" i="55" s="1"/>
  <c r="S334" i="55"/>
  <c r="V334" i="55" s="1"/>
  <c r="S335" i="55"/>
  <c r="V335" i="55" s="1"/>
  <c r="S336" i="55"/>
  <c r="V336" i="55" s="1"/>
  <c r="S337" i="55"/>
  <c r="V337" i="55" s="1"/>
  <c r="S338" i="55"/>
  <c r="V338" i="55" s="1"/>
  <c r="S339" i="55"/>
  <c r="V339" i="55" s="1"/>
  <c r="S340" i="55"/>
  <c r="V340" i="55" s="1"/>
  <c r="S341" i="55"/>
  <c r="V341" i="55" s="1"/>
  <c r="S342" i="55"/>
  <c r="V342" i="55" s="1"/>
  <c r="S343" i="55"/>
  <c r="V343" i="55" s="1"/>
  <c r="S344" i="55"/>
  <c r="V344" i="55" s="1"/>
  <c r="S345" i="55"/>
  <c r="V345" i="55" s="1"/>
  <c r="S346" i="55"/>
  <c r="V346" i="55" s="1"/>
  <c r="S347" i="55"/>
  <c r="V347" i="55" s="1"/>
  <c r="S348" i="55"/>
  <c r="S349" i="55"/>
  <c r="V349" i="55" s="1"/>
  <c r="S350" i="55"/>
  <c r="V350" i="55" s="1"/>
  <c r="S351" i="55"/>
  <c r="V351" i="55" s="1"/>
  <c r="S352" i="55"/>
  <c r="V352" i="55" s="1"/>
  <c r="S353" i="55"/>
  <c r="V353" i="55" s="1"/>
  <c r="S354" i="55"/>
  <c r="V354" i="55" s="1"/>
  <c r="S355" i="55"/>
  <c r="V355" i="55" s="1"/>
  <c r="S356" i="55"/>
  <c r="V356" i="55" s="1"/>
  <c r="S357" i="55"/>
  <c r="V357" i="55" s="1"/>
  <c r="S358" i="55"/>
  <c r="V358" i="55" s="1"/>
  <c r="S359" i="55"/>
  <c r="V359" i="55" s="1"/>
  <c r="S360" i="55"/>
  <c r="V360" i="55" s="1"/>
  <c r="S361" i="55"/>
  <c r="V361" i="55" s="1"/>
  <c r="S362" i="55"/>
  <c r="V362" i="55" s="1"/>
  <c r="S363" i="55"/>
  <c r="V363" i="55" s="1"/>
  <c r="S364" i="55"/>
  <c r="S365" i="55"/>
  <c r="V365" i="55" s="1"/>
  <c r="S366" i="55"/>
  <c r="V366" i="55" s="1"/>
  <c r="S367" i="55"/>
  <c r="V367" i="55" s="1"/>
  <c r="S368" i="55"/>
  <c r="V368" i="55" s="1"/>
  <c r="S369" i="55"/>
  <c r="V369" i="55" s="1"/>
  <c r="S370" i="55"/>
  <c r="V370" i="55" s="1"/>
  <c r="S371" i="55"/>
  <c r="V371" i="55" s="1"/>
  <c r="S372" i="55"/>
  <c r="V372" i="55" s="1"/>
  <c r="S373" i="55"/>
  <c r="V373" i="55" s="1"/>
  <c r="S374" i="55"/>
  <c r="V374" i="55" s="1"/>
  <c r="S375" i="55"/>
  <c r="V375" i="55" s="1"/>
  <c r="S376" i="55"/>
  <c r="V376" i="55" s="1"/>
  <c r="S377" i="55"/>
  <c r="V377" i="55" s="1"/>
  <c r="S378" i="55"/>
  <c r="V378" i="55" s="1"/>
  <c r="S379" i="55"/>
  <c r="V379" i="55" s="1"/>
  <c r="S380" i="55"/>
  <c r="S381" i="55"/>
  <c r="V381" i="55" s="1"/>
  <c r="S382" i="55"/>
  <c r="V382" i="55" s="1"/>
  <c r="S383" i="55"/>
  <c r="V383" i="55" s="1"/>
  <c r="S384" i="55"/>
  <c r="V384" i="55" s="1"/>
  <c r="S385" i="55"/>
  <c r="V385" i="55" s="1"/>
  <c r="S386" i="55"/>
  <c r="V386" i="55" s="1"/>
  <c r="S387" i="55"/>
  <c r="V387" i="55" s="1"/>
  <c r="S388" i="55"/>
  <c r="V388" i="55" s="1"/>
  <c r="S389" i="55"/>
  <c r="V389" i="55" s="1"/>
  <c r="S390" i="55"/>
  <c r="V390" i="55" s="1"/>
  <c r="S391" i="55"/>
  <c r="V391" i="55" s="1"/>
  <c r="S392" i="55"/>
  <c r="V392" i="55" s="1"/>
  <c r="S393" i="55"/>
  <c r="V393" i="55" s="1"/>
  <c r="S394" i="55"/>
  <c r="V394" i="55" s="1"/>
  <c r="S395" i="55"/>
  <c r="V395" i="55" s="1"/>
  <c r="S396" i="55"/>
  <c r="S397" i="55"/>
  <c r="V397" i="55" s="1"/>
  <c r="S398" i="55"/>
  <c r="V398" i="55" s="1"/>
  <c r="S399" i="55"/>
  <c r="V399" i="55" s="1"/>
  <c r="S400" i="55"/>
  <c r="V400" i="55" s="1"/>
  <c r="S401" i="55"/>
  <c r="V401" i="55" s="1"/>
  <c r="S402" i="55"/>
  <c r="V402" i="55" s="1"/>
  <c r="S403" i="55"/>
  <c r="V403" i="55" s="1"/>
  <c r="S404" i="55"/>
  <c r="V404" i="55" s="1"/>
  <c r="S405" i="55"/>
  <c r="V405" i="55" s="1"/>
  <c r="S406" i="55"/>
  <c r="V406" i="55" s="1"/>
  <c r="S407" i="55"/>
  <c r="V407" i="55" s="1"/>
  <c r="S408" i="55"/>
  <c r="V408" i="55" s="1"/>
  <c r="S409" i="55"/>
  <c r="V409" i="55" s="1"/>
  <c r="S410" i="55"/>
  <c r="V410" i="55" s="1"/>
  <c r="S411" i="55"/>
  <c r="V411" i="55" s="1"/>
  <c r="S412" i="55"/>
  <c r="S413" i="55"/>
  <c r="V413" i="55" s="1"/>
  <c r="S414" i="55"/>
  <c r="V414" i="55" s="1"/>
  <c r="S415" i="55"/>
  <c r="V415" i="55" s="1"/>
  <c r="S416" i="55"/>
  <c r="V416" i="55" s="1"/>
  <c r="S417" i="55"/>
  <c r="V417" i="55" s="1"/>
  <c r="S418" i="55"/>
  <c r="V418" i="55" s="1"/>
  <c r="S419" i="55"/>
  <c r="V419" i="55" s="1"/>
  <c r="S420" i="55"/>
  <c r="V420" i="55" s="1"/>
  <c r="S421" i="55"/>
  <c r="V421" i="55" s="1"/>
  <c r="S422" i="55"/>
  <c r="V422" i="55" s="1"/>
  <c r="S423" i="55"/>
  <c r="V423" i="55" s="1"/>
  <c r="S424" i="55"/>
  <c r="V424" i="55" s="1"/>
  <c r="S425" i="55"/>
  <c r="V425" i="55" s="1"/>
  <c r="S426" i="55"/>
  <c r="V426" i="55" s="1"/>
  <c r="S427" i="55"/>
  <c r="V427" i="55" s="1"/>
  <c r="S428" i="55"/>
  <c r="S429" i="55"/>
  <c r="V429" i="55" s="1"/>
  <c r="S430" i="55"/>
  <c r="V430" i="55" s="1"/>
  <c r="S431" i="55"/>
  <c r="V431" i="55" s="1"/>
  <c r="S432" i="55"/>
  <c r="V432" i="55" s="1"/>
  <c r="S433" i="55"/>
  <c r="V433" i="55" s="1"/>
  <c r="S434" i="55"/>
  <c r="V434" i="55" s="1"/>
  <c r="S435" i="55"/>
  <c r="V435" i="55" s="1"/>
  <c r="S436" i="55"/>
  <c r="V436" i="55" s="1"/>
  <c r="S437" i="55"/>
  <c r="V437" i="55" s="1"/>
  <c r="S438" i="55"/>
  <c r="V438" i="55" s="1"/>
  <c r="S439" i="55"/>
  <c r="V439" i="55" s="1"/>
  <c r="S440" i="55"/>
  <c r="V440" i="55" s="1"/>
  <c r="S441" i="55"/>
  <c r="V441" i="55" s="1"/>
  <c r="S442" i="55"/>
  <c r="V442" i="55" s="1"/>
  <c r="S443" i="55"/>
  <c r="V443" i="55" s="1"/>
  <c r="S444" i="55"/>
  <c r="S445" i="55"/>
  <c r="V445" i="55" s="1"/>
  <c r="S446" i="55"/>
  <c r="V446" i="55" s="1"/>
  <c r="S447" i="55"/>
  <c r="V447" i="55" s="1"/>
  <c r="S448" i="55"/>
  <c r="V448" i="55" s="1"/>
  <c r="S449" i="55"/>
  <c r="V449" i="55" s="1"/>
  <c r="S450" i="55"/>
  <c r="V450" i="55" s="1"/>
  <c r="S451" i="55"/>
  <c r="V451" i="55" s="1"/>
  <c r="S452" i="55"/>
  <c r="V452" i="55" s="1"/>
  <c r="S453" i="55"/>
  <c r="V453" i="55" s="1"/>
  <c r="S454" i="55"/>
  <c r="V454" i="55" s="1"/>
  <c r="S455" i="55"/>
  <c r="V455" i="55" s="1"/>
  <c r="S456" i="55"/>
  <c r="V456" i="55" s="1"/>
  <c r="S457" i="55"/>
  <c r="V457" i="55" s="1"/>
  <c r="S458" i="55"/>
  <c r="V458" i="55" s="1"/>
  <c r="S459" i="55"/>
  <c r="V459" i="55" s="1"/>
  <c r="S460" i="55"/>
  <c r="S461" i="55"/>
  <c r="V461" i="55" s="1"/>
  <c r="S462" i="55"/>
  <c r="V462" i="55" s="1"/>
  <c r="S463" i="55"/>
  <c r="V463" i="55" s="1"/>
  <c r="S464" i="55"/>
  <c r="V464" i="55" s="1"/>
  <c r="S465" i="55"/>
  <c r="V465" i="55" s="1"/>
  <c r="S466" i="55"/>
  <c r="V466" i="55" s="1"/>
  <c r="S467" i="55"/>
  <c r="V467" i="55" s="1"/>
  <c r="S468" i="55"/>
  <c r="V468" i="55" s="1"/>
  <c r="S469" i="55"/>
  <c r="V469" i="55" s="1"/>
  <c r="S470" i="55"/>
  <c r="V470" i="55" s="1"/>
  <c r="S471" i="55"/>
  <c r="V471" i="55" s="1"/>
  <c r="S472" i="55"/>
  <c r="V472" i="55" s="1"/>
  <c r="S473" i="55"/>
  <c r="V473" i="55" s="1"/>
  <c r="S474" i="55"/>
  <c r="S475" i="55"/>
  <c r="V475" i="55" s="1"/>
  <c r="S476" i="55"/>
  <c r="V476" i="55" s="1"/>
  <c r="S477" i="55"/>
  <c r="V477" i="55" s="1"/>
  <c r="S478" i="55"/>
  <c r="V478" i="55" s="1"/>
  <c r="S479" i="55"/>
  <c r="V479" i="55" s="1"/>
  <c r="S480" i="55"/>
  <c r="V480" i="55" s="1"/>
  <c r="S481" i="55"/>
  <c r="V481" i="55" s="1"/>
  <c r="S482" i="55"/>
  <c r="S483" i="55"/>
  <c r="V483" i="55" s="1"/>
  <c r="S484" i="55"/>
  <c r="V484" i="55" s="1"/>
  <c r="S485" i="55"/>
  <c r="V485" i="55" s="1"/>
  <c r="S486" i="55"/>
  <c r="V486" i="55" s="1"/>
  <c r="S487" i="55"/>
  <c r="V487" i="55" s="1"/>
  <c r="S488" i="55"/>
  <c r="V488" i="55" s="1"/>
  <c r="S489" i="55"/>
  <c r="V489" i="55" s="1"/>
  <c r="S490" i="55"/>
  <c r="S491" i="55"/>
  <c r="V491" i="55" s="1"/>
  <c r="S492" i="55"/>
  <c r="V492" i="55" s="1"/>
  <c r="S493" i="55"/>
  <c r="V493" i="55" s="1"/>
  <c r="S494" i="55"/>
  <c r="V494" i="55" s="1"/>
  <c r="S495" i="55"/>
  <c r="V495" i="55" s="1"/>
  <c r="S496" i="55"/>
  <c r="V496" i="55" s="1"/>
  <c r="S497" i="55"/>
  <c r="V497" i="55" s="1"/>
  <c r="S498" i="55"/>
  <c r="S499" i="55"/>
  <c r="V499" i="55" s="1"/>
  <c r="S500" i="55"/>
  <c r="V500" i="55" s="1"/>
  <c r="S501" i="55"/>
  <c r="V501" i="55" s="1"/>
  <c r="S502" i="55"/>
  <c r="V502" i="55" s="1"/>
  <c r="S503" i="55"/>
  <c r="V503" i="55" s="1"/>
  <c r="S504" i="55"/>
  <c r="V504" i="55" s="1"/>
  <c r="S505" i="55"/>
  <c r="V505" i="55" s="1"/>
  <c r="S506" i="55"/>
  <c r="S507" i="55"/>
  <c r="V507" i="55" s="1"/>
  <c r="S508" i="55"/>
  <c r="V508" i="55" s="1"/>
  <c r="S509" i="55"/>
  <c r="V509" i="55" s="1"/>
  <c r="S510" i="55"/>
  <c r="V510" i="55" s="1"/>
  <c r="S511" i="55"/>
  <c r="V511" i="55" s="1"/>
  <c r="S512" i="55"/>
  <c r="V512" i="55" s="1"/>
  <c r="S513" i="55"/>
  <c r="V513" i="55" s="1"/>
  <c r="S514" i="55"/>
  <c r="S515" i="55"/>
  <c r="V515" i="55" s="1"/>
  <c r="S516" i="55"/>
  <c r="V516" i="55" s="1"/>
  <c r="S517" i="55"/>
  <c r="V517" i="55" s="1"/>
  <c r="S518" i="55"/>
  <c r="V518" i="55" s="1"/>
  <c r="S519" i="55"/>
  <c r="V519" i="55" s="1"/>
  <c r="S520" i="55"/>
  <c r="V520" i="55" s="1"/>
  <c r="S521" i="55"/>
  <c r="V521" i="55" s="1"/>
  <c r="S522" i="55"/>
  <c r="S523" i="55"/>
  <c r="V523" i="55" s="1"/>
  <c r="S524" i="55"/>
  <c r="V524" i="55" s="1"/>
  <c r="S525" i="55"/>
  <c r="V525" i="55" s="1"/>
  <c r="S526" i="55"/>
  <c r="V526" i="55" s="1"/>
  <c r="S527" i="55"/>
  <c r="V527" i="55" s="1"/>
  <c r="S528" i="55"/>
  <c r="V528" i="55" s="1"/>
  <c r="S529" i="55"/>
  <c r="V529" i="55" s="1"/>
  <c r="S530" i="55"/>
  <c r="S531" i="55"/>
  <c r="V531" i="55" s="1"/>
  <c r="S532" i="55"/>
  <c r="V532" i="55" s="1"/>
  <c r="S533" i="55"/>
  <c r="V533" i="55" s="1"/>
  <c r="S534" i="55"/>
  <c r="V534" i="55" s="1"/>
  <c r="S535" i="55"/>
  <c r="V535" i="55" s="1"/>
  <c r="S536" i="55"/>
  <c r="V536" i="55" s="1"/>
  <c r="S537" i="55"/>
  <c r="V537" i="55" s="1"/>
  <c r="S538" i="55"/>
  <c r="S539" i="55"/>
  <c r="V539" i="55" s="1"/>
  <c r="S540" i="55"/>
  <c r="V540" i="55" s="1"/>
  <c r="S541" i="55"/>
  <c r="V541" i="55" s="1"/>
  <c r="S542" i="55"/>
  <c r="V542" i="55" s="1"/>
  <c r="S543" i="55"/>
  <c r="V543" i="55" s="1"/>
  <c r="S544" i="55"/>
  <c r="V544" i="55" s="1"/>
  <c r="S545" i="55"/>
  <c r="V545" i="55" s="1"/>
  <c r="S546" i="55"/>
  <c r="S547" i="55"/>
  <c r="V547" i="55" s="1"/>
  <c r="S548" i="55"/>
  <c r="V548" i="55" s="1"/>
  <c r="S549" i="55"/>
  <c r="V549" i="55" s="1"/>
  <c r="S550" i="55"/>
  <c r="V550" i="55" s="1"/>
  <c r="S551" i="55"/>
  <c r="V551" i="55" s="1"/>
  <c r="S552" i="55"/>
  <c r="V552" i="55" s="1"/>
  <c r="S553" i="55"/>
  <c r="V553" i="55" s="1"/>
  <c r="S554" i="55"/>
  <c r="S555" i="55"/>
  <c r="V555" i="55" s="1"/>
  <c r="S556" i="55"/>
  <c r="V556" i="55" s="1"/>
  <c r="S557" i="55"/>
  <c r="V557" i="55" s="1"/>
  <c r="S558" i="55"/>
  <c r="V558" i="55" s="1"/>
  <c r="S559" i="55"/>
  <c r="V559" i="55" s="1"/>
  <c r="S560" i="55"/>
  <c r="V560" i="55" s="1"/>
  <c r="S561" i="55"/>
  <c r="V561" i="55" s="1"/>
  <c r="S562" i="55"/>
  <c r="S563" i="55"/>
  <c r="V563" i="55" s="1"/>
  <c r="S564" i="55"/>
  <c r="V564" i="55" s="1"/>
  <c r="S565" i="55"/>
  <c r="V565" i="55" s="1"/>
  <c r="S566" i="55"/>
  <c r="V566" i="55" s="1"/>
  <c r="S567" i="55"/>
  <c r="V567" i="55" s="1"/>
  <c r="S568" i="55"/>
  <c r="V568" i="55" s="1"/>
  <c r="S569" i="55"/>
  <c r="V569" i="55" s="1"/>
  <c r="S570" i="55"/>
  <c r="S571" i="55"/>
  <c r="V571" i="55" s="1"/>
  <c r="S572" i="55"/>
  <c r="V572" i="55" s="1"/>
  <c r="S573" i="55"/>
  <c r="V573" i="55" s="1"/>
  <c r="S574" i="55"/>
  <c r="V574" i="55" s="1"/>
  <c r="S575" i="55"/>
  <c r="V575" i="55" s="1"/>
  <c r="S576" i="55"/>
  <c r="V576" i="55" s="1"/>
  <c r="S577" i="55"/>
  <c r="V577" i="55" s="1"/>
  <c r="S578" i="55"/>
  <c r="S579" i="55"/>
  <c r="V579" i="55" s="1"/>
  <c r="S580" i="55"/>
  <c r="V580" i="55" s="1"/>
  <c r="S581" i="55"/>
  <c r="V581" i="55" s="1"/>
  <c r="S582" i="55"/>
  <c r="V582" i="55" s="1"/>
  <c r="S583" i="55"/>
  <c r="V583" i="55" s="1"/>
  <c r="S584" i="55"/>
  <c r="V584" i="55" s="1"/>
  <c r="S585" i="55"/>
  <c r="V585" i="55" s="1"/>
  <c r="S586" i="55"/>
  <c r="S587" i="55"/>
  <c r="V587" i="55" s="1"/>
  <c r="S588" i="55"/>
  <c r="V588" i="55" s="1"/>
  <c r="S589" i="55"/>
  <c r="V589" i="55" s="1"/>
  <c r="S590" i="55"/>
  <c r="V590" i="55" s="1"/>
  <c r="S591" i="55"/>
  <c r="V591" i="55" s="1"/>
  <c r="S592" i="55"/>
  <c r="V592" i="55" s="1"/>
  <c r="S593" i="55"/>
  <c r="V593" i="55" s="1"/>
  <c r="S594" i="55"/>
  <c r="V594" i="55" s="1"/>
  <c r="S595" i="55"/>
  <c r="V595" i="55" s="1"/>
  <c r="S596" i="55"/>
  <c r="V596" i="55" s="1"/>
  <c r="S597" i="55"/>
  <c r="V597" i="55" s="1"/>
  <c r="S598" i="55"/>
  <c r="V598" i="55" s="1"/>
  <c r="S599" i="55"/>
  <c r="V599" i="55" s="1"/>
  <c r="S600" i="55"/>
  <c r="V600" i="55" s="1"/>
  <c r="S601" i="55"/>
  <c r="V601" i="55" s="1"/>
  <c r="S602" i="55"/>
  <c r="V602" i="55" s="1"/>
  <c r="S603" i="55"/>
  <c r="V603" i="55" s="1"/>
  <c r="S604" i="55"/>
  <c r="V604" i="55" s="1"/>
  <c r="S605" i="55"/>
  <c r="V605" i="55" s="1"/>
  <c r="W5" i="55"/>
  <c r="T5" i="55"/>
  <c r="S5" i="55"/>
  <c r="V5" i="55" s="1"/>
  <c r="W6" i="28"/>
  <c r="W7" i="28"/>
  <c r="W8" i="28"/>
  <c r="W9" i="28"/>
  <c r="W10" i="28"/>
  <c r="W11" i="28"/>
  <c r="W12" i="28"/>
  <c r="W13" i="28"/>
  <c r="W14" i="28"/>
  <c r="W15" i="28"/>
  <c r="W16" i="28"/>
  <c r="W17" i="28"/>
  <c r="W18" i="28"/>
  <c r="W19" i="28"/>
  <c r="W20" i="28"/>
  <c r="W21" i="28"/>
  <c r="S21" i="28" s="1"/>
  <c r="V21" i="28" s="1"/>
  <c r="W22" i="28"/>
  <c r="W23" i="28"/>
  <c r="W24" i="28"/>
  <c r="W25" i="28"/>
  <c r="W26" i="28"/>
  <c r="W27" i="28"/>
  <c r="W28" i="28"/>
  <c r="W29" i="28"/>
  <c r="W30" i="28"/>
  <c r="W31" i="28"/>
  <c r="W32" i="28"/>
  <c r="W33" i="28"/>
  <c r="W34" i="28"/>
  <c r="W35" i="28"/>
  <c r="W36" i="28"/>
  <c r="W37" i="28"/>
  <c r="W38" i="28"/>
  <c r="W39" i="28"/>
  <c r="W40" i="28"/>
  <c r="W41" i="28"/>
  <c r="W42" i="28"/>
  <c r="W43" i="28"/>
  <c r="W44" i="28"/>
  <c r="W45" i="28"/>
  <c r="W46" i="28"/>
  <c r="W47" i="28"/>
  <c r="W48" i="28"/>
  <c r="W49" i="28"/>
  <c r="W50" i="28"/>
  <c r="W51" i="28"/>
  <c r="W52" i="28"/>
  <c r="W53" i="28"/>
  <c r="W54" i="28"/>
  <c r="W55" i="28"/>
  <c r="W56" i="28"/>
  <c r="W57" i="28"/>
  <c r="W58" i="28"/>
  <c r="W59" i="28"/>
  <c r="W60" i="28"/>
  <c r="W61" i="28"/>
  <c r="W62" i="28"/>
  <c r="W63" i="28"/>
  <c r="W64" i="28"/>
  <c r="W65" i="28"/>
  <c r="W66" i="28"/>
  <c r="W67" i="28"/>
  <c r="W68" i="28"/>
  <c r="W69" i="28"/>
  <c r="W70" i="28"/>
  <c r="W71" i="28"/>
  <c r="W72" i="28"/>
  <c r="W73" i="28"/>
  <c r="W74" i="28"/>
  <c r="W75" i="28"/>
  <c r="W76" i="28"/>
  <c r="W77" i="28"/>
  <c r="W78" i="28"/>
  <c r="W79" i="28"/>
  <c r="W80" i="28"/>
  <c r="W81" i="28"/>
  <c r="W82" i="28"/>
  <c r="W83" i="28"/>
  <c r="W84" i="28"/>
  <c r="W85" i="28"/>
  <c r="W86" i="28"/>
  <c r="W87" i="28"/>
  <c r="W88" i="28"/>
  <c r="W89" i="28"/>
  <c r="W90" i="28"/>
  <c r="W91" i="28"/>
  <c r="W92" i="28"/>
  <c r="W93" i="28"/>
  <c r="W94" i="28"/>
  <c r="W95" i="28"/>
  <c r="W96" i="28"/>
  <c r="W97" i="28"/>
  <c r="W98" i="28"/>
  <c r="W99" i="28"/>
  <c r="W100" i="28"/>
  <c r="W101" i="28"/>
  <c r="W102" i="28"/>
  <c r="W103" i="28"/>
  <c r="W104" i="28"/>
  <c r="W105" i="28"/>
  <c r="W106" i="28"/>
  <c r="W107" i="28"/>
  <c r="W108" i="28"/>
  <c r="W109" i="28"/>
  <c r="W110" i="28"/>
  <c r="W111" i="28"/>
  <c r="W112" i="28"/>
  <c r="W113" i="28"/>
  <c r="W114" i="28"/>
  <c r="W115" i="28"/>
  <c r="W116" i="28"/>
  <c r="W117" i="28"/>
  <c r="W118" i="28"/>
  <c r="W119" i="28"/>
  <c r="W120" i="28"/>
  <c r="W121" i="28"/>
  <c r="W122" i="28"/>
  <c r="W123" i="28"/>
  <c r="W124" i="28"/>
  <c r="W125" i="28"/>
  <c r="W126" i="28"/>
  <c r="W127" i="28"/>
  <c r="W128" i="28"/>
  <c r="W129" i="28"/>
  <c r="W130" i="28"/>
  <c r="W131" i="28"/>
  <c r="W132" i="28"/>
  <c r="W133" i="28"/>
  <c r="W134" i="28"/>
  <c r="W135" i="28"/>
  <c r="W136" i="28"/>
  <c r="W137" i="28"/>
  <c r="W138" i="28"/>
  <c r="W139" i="28"/>
  <c r="W140" i="28"/>
  <c r="W141" i="28"/>
  <c r="W142" i="28"/>
  <c r="W143" i="28"/>
  <c r="W144" i="28"/>
  <c r="W145" i="28"/>
  <c r="W146" i="28"/>
  <c r="W147" i="28"/>
  <c r="W148" i="28"/>
  <c r="W149" i="28"/>
  <c r="W150" i="28"/>
  <c r="W151" i="28"/>
  <c r="W152" i="28"/>
  <c r="W153" i="28"/>
  <c r="W154" i="28"/>
  <c r="W155" i="28"/>
  <c r="W156" i="28"/>
  <c r="W157" i="28"/>
  <c r="W158" i="28"/>
  <c r="W159" i="28"/>
  <c r="W160" i="28"/>
  <c r="W161" i="28"/>
  <c r="W162" i="28"/>
  <c r="W163" i="28"/>
  <c r="W164" i="28"/>
  <c r="W165" i="28"/>
  <c r="W166" i="28"/>
  <c r="W167" i="28"/>
  <c r="W168" i="28"/>
  <c r="W169" i="28"/>
  <c r="W170" i="28"/>
  <c r="W171" i="28"/>
  <c r="W172" i="28"/>
  <c r="W173" i="28"/>
  <c r="W174" i="28"/>
  <c r="W175" i="28"/>
  <c r="W176" i="28"/>
  <c r="W177" i="28"/>
  <c r="W178" i="28"/>
  <c r="W179" i="28"/>
  <c r="W180" i="28"/>
  <c r="W181" i="28"/>
  <c r="W182" i="28"/>
  <c r="W183" i="28"/>
  <c r="W184" i="28"/>
  <c r="W185" i="28"/>
  <c r="W186" i="28"/>
  <c r="W187" i="28"/>
  <c r="W188" i="28"/>
  <c r="W189" i="28"/>
  <c r="W190" i="28"/>
  <c r="W191" i="28"/>
  <c r="W192" i="28"/>
  <c r="W193" i="28"/>
  <c r="W194" i="28"/>
  <c r="W195" i="28"/>
  <c r="W196" i="28"/>
  <c r="W197" i="28"/>
  <c r="W198" i="28"/>
  <c r="W199" i="28"/>
  <c r="W200" i="28"/>
  <c r="W201" i="28"/>
  <c r="W202" i="28"/>
  <c r="W203" i="28"/>
  <c r="W204" i="28"/>
  <c r="W205" i="28"/>
  <c r="W206" i="28"/>
  <c r="W207" i="28"/>
  <c r="W208" i="28"/>
  <c r="W209" i="28"/>
  <c r="W210" i="28"/>
  <c r="W211" i="28"/>
  <c r="W212" i="28"/>
  <c r="W213" i="28"/>
  <c r="W214" i="28"/>
  <c r="W215" i="28"/>
  <c r="W216" i="28"/>
  <c r="W217" i="28"/>
  <c r="W218" i="28"/>
  <c r="W219" i="28"/>
  <c r="W220" i="28"/>
  <c r="W221" i="28"/>
  <c r="W222" i="28"/>
  <c r="W223" i="28"/>
  <c r="W224" i="28"/>
  <c r="W225" i="28"/>
  <c r="W226" i="28"/>
  <c r="W227" i="28"/>
  <c r="W228" i="28"/>
  <c r="W229" i="28"/>
  <c r="W230" i="28"/>
  <c r="W231" i="28"/>
  <c r="W232" i="28"/>
  <c r="W233" i="28"/>
  <c r="W234" i="28"/>
  <c r="W235" i="28"/>
  <c r="W236" i="28"/>
  <c r="W237" i="28"/>
  <c r="W238" i="28"/>
  <c r="W239" i="28"/>
  <c r="W240" i="28"/>
  <c r="W241" i="28"/>
  <c r="W242" i="28"/>
  <c r="W243" i="28"/>
  <c r="W244" i="28"/>
  <c r="W245" i="28"/>
  <c r="W246" i="28"/>
  <c r="W247" i="28"/>
  <c r="W248" i="28"/>
  <c r="W249" i="28"/>
  <c r="W250" i="28"/>
  <c r="W251" i="28"/>
  <c r="W252" i="28"/>
  <c r="W253" i="28"/>
  <c r="W254" i="28"/>
  <c r="W255" i="28"/>
  <c r="W256" i="28"/>
  <c r="W257" i="28"/>
  <c r="W258" i="28"/>
  <c r="W259" i="28"/>
  <c r="W260" i="28"/>
  <c r="W261" i="28"/>
  <c r="W262" i="28"/>
  <c r="W263" i="28"/>
  <c r="W264" i="28"/>
  <c r="W265" i="28"/>
  <c r="W266" i="28"/>
  <c r="W267" i="28"/>
  <c r="W268" i="28"/>
  <c r="W269" i="28"/>
  <c r="W270" i="28"/>
  <c r="W271" i="28"/>
  <c r="W272" i="28"/>
  <c r="W273" i="28"/>
  <c r="W274" i="28"/>
  <c r="W275" i="28"/>
  <c r="W276" i="28"/>
  <c r="W277" i="28"/>
  <c r="W278" i="28"/>
  <c r="W279" i="28"/>
  <c r="W280" i="28"/>
  <c r="W281" i="28"/>
  <c r="W282" i="28"/>
  <c r="W283" i="28"/>
  <c r="W284" i="28"/>
  <c r="W285" i="28"/>
  <c r="W286" i="28"/>
  <c r="W287" i="28"/>
  <c r="W288" i="28"/>
  <c r="W289" i="28"/>
  <c r="W290" i="28"/>
  <c r="W291" i="28"/>
  <c r="W292" i="28"/>
  <c r="W293" i="28"/>
  <c r="W294" i="28"/>
  <c r="W295" i="28"/>
  <c r="W296" i="28"/>
  <c r="W297" i="28"/>
  <c r="W298" i="28"/>
  <c r="W299" i="28"/>
  <c r="W300" i="28"/>
  <c r="W301" i="28"/>
  <c r="W302" i="28"/>
  <c r="W303" i="28"/>
  <c r="W304" i="28"/>
  <c r="W305" i="28"/>
  <c r="W306" i="28"/>
  <c r="W307" i="28"/>
  <c r="W308" i="28"/>
  <c r="W309" i="28"/>
  <c r="W310" i="28"/>
  <c r="W311" i="28"/>
  <c r="W312" i="28"/>
  <c r="W313" i="28"/>
  <c r="W314" i="28"/>
  <c r="W315" i="28"/>
  <c r="W316" i="28"/>
  <c r="W317" i="28"/>
  <c r="W318" i="28"/>
  <c r="W319" i="28"/>
  <c r="W320" i="28"/>
  <c r="W321" i="28"/>
  <c r="W322" i="28"/>
  <c r="W323" i="28"/>
  <c r="W324" i="28"/>
  <c r="W325" i="28"/>
  <c r="W326" i="28"/>
  <c r="W327" i="28"/>
  <c r="W328" i="28"/>
  <c r="W329" i="28"/>
  <c r="W330" i="28"/>
  <c r="W331" i="28"/>
  <c r="W332" i="28"/>
  <c r="W333" i="28"/>
  <c r="W334" i="28"/>
  <c r="W335" i="28"/>
  <c r="W336" i="28"/>
  <c r="W337" i="28"/>
  <c r="W338" i="28"/>
  <c r="W339" i="28"/>
  <c r="W340" i="28"/>
  <c r="W341" i="28"/>
  <c r="W342" i="28"/>
  <c r="W343" i="28"/>
  <c r="W344" i="28"/>
  <c r="W345" i="28"/>
  <c r="W346" i="28"/>
  <c r="W347" i="28"/>
  <c r="W348" i="28"/>
  <c r="W349" i="28"/>
  <c r="W350" i="28"/>
  <c r="W351" i="28"/>
  <c r="W352" i="28"/>
  <c r="W353" i="28"/>
  <c r="W354" i="28"/>
  <c r="W355" i="28"/>
  <c r="W356" i="28"/>
  <c r="W357" i="28"/>
  <c r="W358" i="28"/>
  <c r="W359" i="28"/>
  <c r="W360" i="28"/>
  <c r="W361" i="28"/>
  <c r="W362" i="28"/>
  <c r="W363" i="28"/>
  <c r="W364" i="28"/>
  <c r="W365" i="28"/>
  <c r="W366" i="28"/>
  <c r="W367" i="28"/>
  <c r="W368" i="28"/>
  <c r="W369" i="28"/>
  <c r="W370" i="28"/>
  <c r="W371" i="28"/>
  <c r="W372" i="28"/>
  <c r="W373" i="28"/>
  <c r="W374" i="28"/>
  <c r="W375" i="28"/>
  <c r="W376" i="28"/>
  <c r="W377" i="28"/>
  <c r="W378" i="28"/>
  <c r="W379" i="28"/>
  <c r="W380" i="28"/>
  <c r="W381" i="28"/>
  <c r="W382" i="28"/>
  <c r="W383" i="28"/>
  <c r="W384" i="28"/>
  <c r="W385" i="28"/>
  <c r="W386" i="28"/>
  <c r="W387" i="28"/>
  <c r="W388" i="28"/>
  <c r="W389" i="28"/>
  <c r="W390" i="28"/>
  <c r="W391" i="28"/>
  <c r="W392" i="28"/>
  <c r="W393" i="28"/>
  <c r="W394" i="28"/>
  <c r="W395" i="28"/>
  <c r="W396" i="28"/>
  <c r="W397" i="28"/>
  <c r="W398" i="28"/>
  <c r="W399" i="28"/>
  <c r="W400" i="28"/>
  <c r="W401" i="28"/>
  <c r="W402" i="28"/>
  <c r="W403" i="28"/>
  <c r="W404" i="28"/>
  <c r="W405" i="28"/>
  <c r="W406" i="28"/>
  <c r="W407" i="28"/>
  <c r="W408" i="28"/>
  <c r="W409" i="28"/>
  <c r="W410" i="28"/>
  <c r="W411" i="28"/>
  <c r="W412" i="28"/>
  <c r="W413" i="28"/>
  <c r="W414" i="28"/>
  <c r="W415" i="28"/>
  <c r="W416" i="28"/>
  <c r="W417" i="28"/>
  <c r="W418" i="28"/>
  <c r="W419" i="28"/>
  <c r="W420" i="28"/>
  <c r="W421" i="28"/>
  <c r="W422" i="28"/>
  <c r="W423" i="28"/>
  <c r="W424" i="28"/>
  <c r="W425" i="28"/>
  <c r="W426" i="28"/>
  <c r="W427" i="28"/>
  <c r="W428" i="28"/>
  <c r="W429" i="28"/>
  <c r="W430" i="28"/>
  <c r="W431" i="28"/>
  <c r="W432" i="28"/>
  <c r="W433" i="28"/>
  <c r="W434" i="28"/>
  <c r="W435" i="28"/>
  <c r="W436" i="28"/>
  <c r="W437" i="28"/>
  <c r="W438" i="28"/>
  <c r="W439" i="28"/>
  <c r="W440" i="28"/>
  <c r="W441" i="28"/>
  <c r="W442" i="28"/>
  <c r="W443" i="28"/>
  <c r="W444" i="28"/>
  <c r="W445" i="28"/>
  <c r="W446" i="28"/>
  <c r="W447" i="28"/>
  <c r="W448" i="28"/>
  <c r="W449" i="28"/>
  <c r="W450" i="28"/>
  <c r="W451" i="28"/>
  <c r="W452" i="28"/>
  <c r="W453" i="28"/>
  <c r="W454" i="28"/>
  <c r="W455" i="28"/>
  <c r="W456" i="28"/>
  <c r="W457" i="28"/>
  <c r="W458" i="28"/>
  <c r="W459" i="28"/>
  <c r="W460" i="28"/>
  <c r="W461" i="28"/>
  <c r="W462" i="28"/>
  <c r="W463" i="28"/>
  <c r="W464" i="28"/>
  <c r="W465" i="28"/>
  <c r="W466" i="28"/>
  <c r="W467" i="28"/>
  <c r="W468" i="28"/>
  <c r="W469" i="28"/>
  <c r="W470" i="28"/>
  <c r="W471" i="28"/>
  <c r="W472" i="28"/>
  <c r="W473" i="28"/>
  <c r="W474" i="28"/>
  <c r="W475" i="28"/>
  <c r="W476" i="28"/>
  <c r="W477" i="28"/>
  <c r="W478" i="28"/>
  <c r="W479" i="28"/>
  <c r="W480" i="28"/>
  <c r="W481" i="28"/>
  <c r="W482" i="28"/>
  <c r="W483" i="28"/>
  <c r="W484" i="28"/>
  <c r="W485" i="28"/>
  <c r="W486" i="28"/>
  <c r="W487" i="28"/>
  <c r="W488" i="28"/>
  <c r="W489" i="28"/>
  <c r="W490" i="28"/>
  <c r="W491" i="28"/>
  <c r="W492" i="28"/>
  <c r="W493" i="28"/>
  <c r="W494" i="28"/>
  <c r="W495" i="28"/>
  <c r="W496" i="28"/>
  <c r="W497" i="28"/>
  <c r="W498" i="28"/>
  <c r="W499" i="28"/>
  <c r="W500" i="28"/>
  <c r="W501" i="28"/>
  <c r="W502" i="28"/>
  <c r="W503" i="28"/>
  <c r="W504" i="28"/>
  <c r="W505" i="28"/>
  <c r="W506" i="28"/>
  <c r="W507" i="28"/>
  <c r="W508" i="28"/>
  <c r="W509" i="28"/>
  <c r="W510" i="28"/>
  <c r="W511" i="28"/>
  <c r="W512" i="28"/>
  <c r="W513" i="28"/>
  <c r="W514" i="28"/>
  <c r="W515" i="28"/>
  <c r="W516" i="28"/>
  <c r="W517" i="28"/>
  <c r="W518" i="28"/>
  <c r="W519" i="28"/>
  <c r="W520" i="28"/>
  <c r="W521" i="28"/>
  <c r="W522" i="28"/>
  <c r="W523" i="28"/>
  <c r="W524" i="28"/>
  <c r="W525" i="28"/>
  <c r="W526" i="28"/>
  <c r="W527" i="28"/>
  <c r="W528" i="28"/>
  <c r="W529" i="28"/>
  <c r="W530" i="28"/>
  <c r="W531" i="28"/>
  <c r="W532" i="28"/>
  <c r="W533" i="28"/>
  <c r="W534" i="28"/>
  <c r="W535" i="28"/>
  <c r="W536" i="28"/>
  <c r="W537" i="28"/>
  <c r="W538" i="28"/>
  <c r="W539" i="28"/>
  <c r="W540" i="28"/>
  <c r="W541" i="28"/>
  <c r="W542" i="28"/>
  <c r="W543" i="28"/>
  <c r="W544" i="28"/>
  <c r="W545" i="28"/>
  <c r="W546" i="28"/>
  <c r="W547" i="28"/>
  <c r="W548" i="28"/>
  <c r="W549" i="28"/>
  <c r="W550" i="28"/>
  <c r="W551" i="28"/>
  <c r="W552" i="28"/>
  <c r="W553" i="28"/>
  <c r="W554" i="28"/>
  <c r="W555" i="28"/>
  <c r="W556" i="28"/>
  <c r="W557" i="28"/>
  <c r="W558" i="28"/>
  <c r="W559" i="28"/>
  <c r="W560" i="28"/>
  <c r="W561" i="28"/>
  <c r="W562" i="28"/>
  <c r="W563" i="28"/>
  <c r="W564" i="28"/>
  <c r="W565" i="28"/>
  <c r="W566" i="28"/>
  <c r="W567" i="28"/>
  <c r="W568" i="28"/>
  <c r="W569" i="28"/>
  <c r="W570" i="28"/>
  <c r="W571" i="28"/>
  <c r="W572" i="28"/>
  <c r="W573" i="28"/>
  <c r="W574" i="28"/>
  <c r="W575" i="28"/>
  <c r="W576" i="28"/>
  <c r="W577" i="28"/>
  <c r="W578" i="28"/>
  <c r="W579" i="28"/>
  <c r="W580" i="28"/>
  <c r="W581" i="28"/>
  <c r="W582" i="28"/>
  <c r="W583" i="28"/>
  <c r="W584" i="28"/>
  <c r="W585" i="28"/>
  <c r="W586" i="28"/>
  <c r="W587" i="28"/>
  <c r="W588" i="28"/>
  <c r="W589" i="28"/>
  <c r="W590" i="28"/>
  <c r="W591" i="28"/>
  <c r="W592" i="28"/>
  <c r="W593" i="28"/>
  <c r="W594" i="28"/>
  <c r="W595" i="28"/>
  <c r="W596" i="28"/>
  <c r="W597" i="28"/>
  <c r="W598" i="28"/>
  <c r="W599" i="28"/>
  <c r="W600" i="28"/>
  <c r="W601" i="28"/>
  <c r="W602" i="28"/>
  <c r="W603" i="28"/>
  <c r="W604" i="28"/>
  <c r="W605" i="28"/>
  <c r="V494" i="28"/>
  <c r="V558" i="28"/>
  <c r="T6" i="28"/>
  <c r="T7" i="28"/>
  <c r="T8" i="28"/>
  <c r="T10" i="28"/>
  <c r="T11" i="28"/>
  <c r="T12" i="28"/>
  <c r="T14" i="28"/>
  <c r="T15" i="28"/>
  <c r="T16" i="28"/>
  <c r="T18" i="28"/>
  <c r="T19" i="28"/>
  <c r="T20" i="28"/>
  <c r="T22" i="28"/>
  <c r="T23" i="28"/>
  <c r="T24" i="28"/>
  <c r="T26" i="28"/>
  <c r="T27" i="28"/>
  <c r="T28" i="28"/>
  <c r="T30" i="28"/>
  <c r="T31" i="28"/>
  <c r="T32" i="28"/>
  <c r="T34" i="28"/>
  <c r="T35" i="28"/>
  <c r="T36" i="28"/>
  <c r="T38" i="28"/>
  <c r="T39" i="28"/>
  <c r="T40" i="28"/>
  <c r="T42" i="28"/>
  <c r="T43" i="28"/>
  <c r="T44" i="28"/>
  <c r="T46" i="28"/>
  <c r="T47" i="28"/>
  <c r="T48" i="28"/>
  <c r="T50" i="28"/>
  <c r="T51" i="28"/>
  <c r="T52" i="28"/>
  <c r="T54" i="28"/>
  <c r="T55" i="28"/>
  <c r="T56" i="28"/>
  <c r="T58" i="28"/>
  <c r="T59" i="28"/>
  <c r="T60" i="28"/>
  <c r="T62" i="28"/>
  <c r="T63" i="28"/>
  <c r="T64" i="28"/>
  <c r="T66" i="28"/>
  <c r="T67" i="28"/>
  <c r="T68" i="28"/>
  <c r="T70" i="28"/>
  <c r="T71" i="28"/>
  <c r="T72" i="28"/>
  <c r="T74" i="28"/>
  <c r="T75" i="28"/>
  <c r="T76" i="28"/>
  <c r="T78" i="28"/>
  <c r="T79" i="28"/>
  <c r="T80" i="28"/>
  <c r="T82" i="28"/>
  <c r="T83" i="28"/>
  <c r="T84" i="28"/>
  <c r="T86" i="28"/>
  <c r="T87" i="28"/>
  <c r="T88" i="28"/>
  <c r="T90" i="28"/>
  <c r="T91" i="28"/>
  <c r="T92" i="28"/>
  <c r="T94" i="28"/>
  <c r="T95" i="28"/>
  <c r="T96" i="28"/>
  <c r="T98" i="28"/>
  <c r="T99" i="28"/>
  <c r="T100" i="28"/>
  <c r="T102" i="28"/>
  <c r="T103" i="28"/>
  <c r="T104" i="28"/>
  <c r="T106" i="28"/>
  <c r="T107" i="28"/>
  <c r="T108" i="28"/>
  <c r="T110" i="28"/>
  <c r="T111" i="28"/>
  <c r="T112" i="28"/>
  <c r="T114" i="28"/>
  <c r="T115" i="28"/>
  <c r="T116" i="28"/>
  <c r="T118" i="28"/>
  <c r="T119" i="28"/>
  <c r="T120" i="28"/>
  <c r="T122" i="28"/>
  <c r="T123" i="28"/>
  <c r="T124" i="28"/>
  <c r="T126" i="28"/>
  <c r="T127" i="28"/>
  <c r="T128" i="28"/>
  <c r="T130" i="28"/>
  <c r="T131" i="28"/>
  <c r="T132" i="28"/>
  <c r="T134" i="28"/>
  <c r="T135" i="28"/>
  <c r="T136" i="28"/>
  <c r="T138" i="28"/>
  <c r="T139" i="28"/>
  <c r="T140" i="28"/>
  <c r="T142" i="28"/>
  <c r="T143" i="28"/>
  <c r="T144" i="28"/>
  <c r="T146" i="28"/>
  <c r="T147" i="28"/>
  <c r="T148" i="28"/>
  <c r="T150" i="28"/>
  <c r="T151" i="28"/>
  <c r="T152" i="28"/>
  <c r="T154" i="28"/>
  <c r="T155" i="28"/>
  <c r="T156" i="28"/>
  <c r="T158" i="28"/>
  <c r="T159" i="28"/>
  <c r="T160" i="28"/>
  <c r="T162" i="28"/>
  <c r="T163" i="28"/>
  <c r="T164" i="28"/>
  <c r="T166" i="28"/>
  <c r="T167" i="28"/>
  <c r="T168" i="28"/>
  <c r="T170" i="28"/>
  <c r="T171" i="28"/>
  <c r="T172" i="28"/>
  <c r="T174" i="28"/>
  <c r="T175" i="28"/>
  <c r="T176" i="28"/>
  <c r="T178" i="28"/>
  <c r="T179" i="28"/>
  <c r="T180" i="28"/>
  <c r="T182" i="28"/>
  <c r="T183" i="28"/>
  <c r="T184" i="28"/>
  <c r="T186" i="28"/>
  <c r="T187" i="28"/>
  <c r="T188" i="28"/>
  <c r="T190" i="28"/>
  <c r="T191" i="28"/>
  <c r="T192" i="28"/>
  <c r="T194" i="28"/>
  <c r="T195" i="28"/>
  <c r="T196" i="28"/>
  <c r="T198" i="28"/>
  <c r="T199" i="28"/>
  <c r="T200" i="28"/>
  <c r="T202" i="28"/>
  <c r="T203" i="28"/>
  <c r="T204" i="28"/>
  <c r="T206" i="28"/>
  <c r="T207" i="28"/>
  <c r="T208" i="28"/>
  <c r="T210" i="28"/>
  <c r="T211" i="28"/>
  <c r="T212" i="28"/>
  <c r="T214" i="28"/>
  <c r="T215" i="28"/>
  <c r="T216" i="28"/>
  <c r="T218" i="28"/>
  <c r="T219" i="28"/>
  <c r="T220" i="28"/>
  <c r="T222" i="28"/>
  <c r="T223" i="28"/>
  <c r="T224" i="28"/>
  <c r="T226" i="28"/>
  <c r="T227" i="28"/>
  <c r="T228" i="28"/>
  <c r="T230" i="28"/>
  <c r="T231" i="28"/>
  <c r="T232" i="28"/>
  <c r="T234" i="28"/>
  <c r="T235" i="28"/>
  <c r="T236" i="28"/>
  <c r="T238" i="28"/>
  <c r="T239" i="28"/>
  <c r="T240" i="28"/>
  <c r="T242" i="28"/>
  <c r="T243" i="28"/>
  <c r="T244" i="28"/>
  <c r="T246" i="28"/>
  <c r="T247" i="28"/>
  <c r="T248" i="28"/>
  <c r="T250" i="28"/>
  <c r="T251" i="28"/>
  <c r="T252" i="28"/>
  <c r="T254" i="28"/>
  <c r="T255" i="28"/>
  <c r="T256" i="28"/>
  <c r="T258" i="28"/>
  <c r="T259" i="28"/>
  <c r="T260" i="28"/>
  <c r="T262" i="28"/>
  <c r="T263" i="28"/>
  <c r="T264" i="28"/>
  <c r="T266" i="28"/>
  <c r="T267" i="28"/>
  <c r="T268" i="28"/>
  <c r="T270" i="28"/>
  <c r="T271" i="28"/>
  <c r="T272" i="28"/>
  <c r="T274" i="28"/>
  <c r="T275" i="28"/>
  <c r="T276" i="28"/>
  <c r="T278" i="28"/>
  <c r="T279" i="28"/>
  <c r="T280" i="28"/>
  <c r="T282" i="28"/>
  <c r="T283" i="28"/>
  <c r="T284" i="28"/>
  <c r="T286" i="28"/>
  <c r="T287" i="28"/>
  <c r="T288" i="28"/>
  <c r="T290" i="28"/>
  <c r="T291" i="28"/>
  <c r="T292" i="28"/>
  <c r="T294" i="28"/>
  <c r="T295" i="28"/>
  <c r="T296" i="28"/>
  <c r="T298" i="28"/>
  <c r="T299" i="28"/>
  <c r="T300" i="28"/>
  <c r="T302" i="28"/>
  <c r="T303" i="28"/>
  <c r="T304" i="28"/>
  <c r="T306" i="28"/>
  <c r="T307" i="28"/>
  <c r="T308" i="28"/>
  <c r="T310" i="28"/>
  <c r="T311" i="28"/>
  <c r="T312" i="28"/>
  <c r="T314" i="28"/>
  <c r="T315" i="28"/>
  <c r="T316" i="28"/>
  <c r="T318" i="28"/>
  <c r="T319" i="28"/>
  <c r="T320" i="28"/>
  <c r="T322" i="28"/>
  <c r="T323" i="28"/>
  <c r="T324" i="28"/>
  <c r="T326" i="28"/>
  <c r="T327" i="28"/>
  <c r="T328" i="28"/>
  <c r="T330" i="28"/>
  <c r="T331" i="28"/>
  <c r="T332" i="28"/>
  <c r="T334" i="28"/>
  <c r="T335" i="28"/>
  <c r="T336" i="28"/>
  <c r="T338" i="28"/>
  <c r="T339" i="28"/>
  <c r="T340" i="28"/>
  <c r="T342" i="28"/>
  <c r="T343" i="28"/>
  <c r="T344" i="28"/>
  <c r="T346" i="28"/>
  <c r="T347" i="28"/>
  <c r="T348" i="28"/>
  <c r="T350" i="28"/>
  <c r="T351" i="28"/>
  <c r="T352" i="28"/>
  <c r="T354" i="28"/>
  <c r="T355" i="28"/>
  <c r="T356" i="28"/>
  <c r="T358" i="28"/>
  <c r="T359" i="28"/>
  <c r="T360" i="28"/>
  <c r="T362" i="28"/>
  <c r="T363" i="28"/>
  <c r="T364" i="28"/>
  <c r="T366" i="28"/>
  <c r="T367" i="28"/>
  <c r="T368" i="28"/>
  <c r="T370" i="28"/>
  <c r="T371" i="28"/>
  <c r="T372" i="28"/>
  <c r="T374" i="28"/>
  <c r="T375" i="28"/>
  <c r="T376" i="28"/>
  <c r="T378" i="28"/>
  <c r="T379" i="28"/>
  <c r="T380" i="28"/>
  <c r="T382" i="28"/>
  <c r="T383" i="28"/>
  <c r="T384" i="28"/>
  <c r="T386" i="28"/>
  <c r="T387" i="28"/>
  <c r="T388" i="28"/>
  <c r="T390" i="28"/>
  <c r="T391" i="28"/>
  <c r="T392" i="28"/>
  <c r="T394" i="28"/>
  <c r="T395" i="28"/>
  <c r="T396" i="28"/>
  <c r="T398" i="28"/>
  <c r="T399" i="28"/>
  <c r="T400" i="28"/>
  <c r="T402" i="28"/>
  <c r="T403" i="28"/>
  <c r="T404" i="28"/>
  <c r="T406" i="28"/>
  <c r="T407" i="28"/>
  <c r="T408" i="28"/>
  <c r="T410" i="28"/>
  <c r="T411" i="28"/>
  <c r="T412" i="28"/>
  <c r="T414" i="28"/>
  <c r="T415" i="28"/>
  <c r="T416" i="28"/>
  <c r="T418" i="28"/>
  <c r="T419" i="28"/>
  <c r="T420" i="28"/>
  <c r="T422" i="28"/>
  <c r="T423" i="28"/>
  <c r="T424" i="28"/>
  <c r="T426" i="28"/>
  <c r="T427" i="28"/>
  <c r="T428" i="28"/>
  <c r="T430" i="28"/>
  <c r="T431" i="28"/>
  <c r="T432" i="28"/>
  <c r="T434" i="28"/>
  <c r="T435" i="28"/>
  <c r="T436" i="28"/>
  <c r="T438" i="28"/>
  <c r="T439" i="28"/>
  <c r="T440" i="28"/>
  <c r="T442" i="28"/>
  <c r="T443" i="28"/>
  <c r="T444" i="28"/>
  <c r="T446" i="28"/>
  <c r="T447" i="28"/>
  <c r="T448" i="28"/>
  <c r="T450" i="28"/>
  <c r="T451" i="28"/>
  <c r="T452" i="28"/>
  <c r="T454" i="28"/>
  <c r="T455" i="28"/>
  <c r="T456" i="28"/>
  <c r="T458" i="28"/>
  <c r="T459" i="28"/>
  <c r="T460" i="28"/>
  <c r="T462" i="28"/>
  <c r="T463" i="28"/>
  <c r="T464" i="28"/>
  <c r="T466" i="28"/>
  <c r="T467" i="28"/>
  <c r="T468" i="28"/>
  <c r="T470" i="28"/>
  <c r="T471" i="28"/>
  <c r="T472" i="28"/>
  <c r="T474" i="28"/>
  <c r="T475" i="28"/>
  <c r="T476" i="28"/>
  <c r="T478" i="28"/>
  <c r="T479" i="28"/>
  <c r="T480" i="28"/>
  <c r="T482" i="28"/>
  <c r="T483" i="28"/>
  <c r="T484" i="28"/>
  <c r="T486" i="28"/>
  <c r="T487" i="28"/>
  <c r="T488" i="28"/>
  <c r="T490" i="28"/>
  <c r="T491" i="28"/>
  <c r="T492" i="28"/>
  <c r="T494" i="28"/>
  <c r="T495" i="28"/>
  <c r="T496" i="28"/>
  <c r="T498" i="28"/>
  <c r="T499" i="28"/>
  <c r="T500" i="28"/>
  <c r="T502" i="28"/>
  <c r="T503" i="28"/>
  <c r="T504" i="28"/>
  <c r="T506" i="28"/>
  <c r="T507" i="28"/>
  <c r="T508" i="28"/>
  <c r="T510" i="28"/>
  <c r="T511" i="28"/>
  <c r="T512" i="28"/>
  <c r="T514" i="28"/>
  <c r="T515" i="28"/>
  <c r="T516" i="28"/>
  <c r="T518" i="28"/>
  <c r="T519" i="28"/>
  <c r="T520" i="28"/>
  <c r="T522" i="28"/>
  <c r="T523" i="28"/>
  <c r="T524" i="28"/>
  <c r="T526" i="28"/>
  <c r="T527" i="28"/>
  <c r="T528" i="28"/>
  <c r="T530" i="28"/>
  <c r="T531" i="28"/>
  <c r="T532" i="28"/>
  <c r="T534" i="28"/>
  <c r="T535" i="28"/>
  <c r="T536" i="28"/>
  <c r="T538" i="28"/>
  <c r="T539" i="28"/>
  <c r="T540" i="28"/>
  <c r="T542" i="28"/>
  <c r="T543" i="28"/>
  <c r="T544" i="28"/>
  <c r="T546" i="28"/>
  <c r="T547" i="28"/>
  <c r="T548" i="28"/>
  <c r="T550" i="28"/>
  <c r="T551" i="28"/>
  <c r="T552" i="28"/>
  <c r="T554" i="28"/>
  <c r="T555" i="28"/>
  <c r="T556" i="28"/>
  <c r="T558" i="28"/>
  <c r="T559" i="28"/>
  <c r="T560" i="28"/>
  <c r="T562" i="28"/>
  <c r="T563" i="28"/>
  <c r="T564" i="28"/>
  <c r="T566" i="28"/>
  <c r="T567" i="28"/>
  <c r="T568" i="28"/>
  <c r="T570" i="28"/>
  <c r="T571" i="28"/>
  <c r="T572" i="28"/>
  <c r="T574" i="28"/>
  <c r="T575" i="28"/>
  <c r="T576" i="28"/>
  <c r="T578" i="28"/>
  <c r="T579" i="28"/>
  <c r="T580" i="28"/>
  <c r="T582" i="28"/>
  <c r="T583" i="28"/>
  <c r="T584" i="28"/>
  <c r="T586" i="28"/>
  <c r="T587" i="28"/>
  <c r="T588" i="28"/>
  <c r="T590" i="28"/>
  <c r="T591" i="28"/>
  <c r="T592" i="28"/>
  <c r="T594" i="28"/>
  <c r="T595" i="28"/>
  <c r="T596" i="28"/>
  <c r="T598" i="28"/>
  <c r="T599" i="28"/>
  <c r="T600" i="28"/>
  <c r="T602" i="28"/>
  <c r="T603" i="28"/>
  <c r="T604" i="28"/>
  <c r="S6" i="28"/>
  <c r="V6" i="28" s="1"/>
  <c r="S7" i="28"/>
  <c r="V7" i="28" s="1"/>
  <c r="S8" i="28"/>
  <c r="V8" i="28" s="1"/>
  <c r="S10" i="28"/>
  <c r="V10" i="28" s="1"/>
  <c r="S11" i="28"/>
  <c r="V11" i="28" s="1"/>
  <c r="S12" i="28"/>
  <c r="V12" i="28" s="1"/>
  <c r="S14" i="28"/>
  <c r="V14" i="28" s="1"/>
  <c r="S15" i="28"/>
  <c r="V15" i="28" s="1"/>
  <c r="S16" i="28"/>
  <c r="V16" i="28" s="1"/>
  <c r="S18" i="28"/>
  <c r="V18" i="28" s="1"/>
  <c r="S19" i="28"/>
  <c r="V19" i="28" s="1"/>
  <c r="S20" i="28"/>
  <c r="V20" i="28" s="1"/>
  <c r="S22" i="28"/>
  <c r="V22" i="28" s="1"/>
  <c r="S23" i="28"/>
  <c r="V23" i="28" s="1"/>
  <c r="S24" i="28"/>
  <c r="V24" i="28" s="1"/>
  <c r="S26" i="28"/>
  <c r="V26" i="28" s="1"/>
  <c r="S27" i="28"/>
  <c r="V27" i="28" s="1"/>
  <c r="S28" i="28"/>
  <c r="V28" i="28" s="1"/>
  <c r="S30" i="28"/>
  <c r="V30" i="28" s="1"/>
  <c r="S31" i="28"/>
  <c r="V31" i="28" s="1"/>
  <c r="S32" i="28"/>
  <c r="V32" i="28" s="1"/>
  <c r="S34" i="28"/>
  <c r="V34" i="28" s="1"/>
  <c r="S35" i="28"/>
  <c r="V35" i="28" s="1"/>
  <c r="S36" i="28"/>
  <c r="V36" i="28" s="1"/>
  <c r="S38" i="28"/>
  <c r="V38" i="28" s="1"/>
  <c r="S39" i="28"/>
  <c r="V39" i="28" s="1"/>
  <c r="S40" i="28"/>
  <c r="V40" i="28" s="1"/>
  <c r="S42" i="28"/>
  <c r="V42" i="28" s="1"/>
  <c r="S43" i="28"/>
  <c r="V43" i="28" s="1"/>
  <c r="S44" i="28"/>
  <c r="V44" i="28" s="1"/>
  <c r="S46" i="28"/>
  <c r="V46" i="28" s="1"/>
  <c r="S47" i="28"/>
  <c r="V47" i="28" s="1"/>
  <c r="S48" i="28"/>
  <c r="V48" i="28" s="1"/>
  <c r="S50" i="28"/>
  <c r="V50" i="28" s="1"/>
  <c r="S51" i="28"/>
  <c r="V51" i="28" s="1"/>
  <c r="S52" i="28"/>
  <c r="V52" i="28" s="1"/>
  <c r="S54" i="28"/>
  <c r="V54" i="28" s="1"/>
  <c r="S55" i="28"/>
  <c r="V55" i="28" s="1"/>
  <c r="S56" i="28"/>
  <c r="V56" i="28" s="1"/>
  <c r="S58" i="28"/>
  <c r="V58" i="28" s="1"/>
  <c r="S59" i="28"/>
  <c r="V59" i="28" s="1"/>
  <c r="S60" i="28"/>
  <c r="V60" i="28" s="1"/>
  <c r="S62" i="28"/>
  <c r="V62" i="28" s="1"/>
  <c r="S63" i="28"/>
  <c r="V63" i="28" s="1"/>
  <c r="S64" i="28"/>
  <c r="V64" i="28" s="1"/>
  <c r="S66" i="28"/>
  <c r="V66" i="28" s="1"/>
  <c r="S67" i="28"/>
  <c r="V67" i="28" s="1"/>
  <c r="S68" i="28"/>
  <c r="V68" i="28" s="1"/>
  <c r="S70" i="28"/>
  <c r="V70" i="28" s="1"/>
  <c r="S71" i="28"/>
  <c r="V71" i="28" s="1"/>
  <c r="S72" i="28"/>
  <c r="V72" i="28" s="1"/>
  <c r="S74" i="28"/>
  <c r="V74" i="28" s="1"/>
  <c r="S75" i="28"/>
  <c r="V75" i="28" s="1"/>
  <c r="S76" i="28"/>
  <c r="V76" i="28" s="1"/>
  <c r="S78" i="28"/>
  <c r="V78" i="28" s="1"/>
  <c r="S79" i="28"/>
  <c r="V79" i="28" s="1"/>
  <c r="S80" i="28"/>
  <c r="V80" i="28" s="1"/>
  <c r="S82" i="28"/>
  <c r="V82" i="28" s="1"/>
  <c r="S83" i="28"/>
  <c r="V83" i="28" s="1"/>
  <c r="S84" i="28"/>
  <c r="V84" i="28" s="1"/>
  <c r="S86" i="28"/>
  <c r="V86" i="28" s="1"/>
  <c r="S87" i="28"/>
  <c r="V87" i="28" s="1"/>
  <c r="S88" i="28"/>
  <c r="V88" i="28" s="1"/>
  <c r="S90" i="28"/>
  <c r="V90" i="28" s="1"/>
  <c r="S91" i="28"/>
  <c r="V91" i="28" s="1"/>
  <c r="S92" i="28"/>
  <c r="V92" i="28" s="1"/>
  <c r="S94" i="28"/>
  <c r="V94" i="28" s="1"/>
  <c r="S95" i="28"/>
  <c r="V95" i="28" s="1"/>
  <c r="S96" i="28"/>
  <c r="V96" i="28" s="1"/>
  <c r="S98" i="28"/>
  <c r="V98" i="28" s="1"/>
  <c r="S99" i="28"/>
  <c r="V99" i="28" s="1"/>
  <c r="S100" i="28"/>
  <c r="V100" i="28" s="1"/>
  <c r="S102" i="28"/>
  <c r="V102" i="28" s="1"/>
  <c r="S103" i="28"/>
  <c r="V103" i="28" s="1"/>
  <c r="S104" i="28"/>
  <c r="V104" i="28" s="1"/>
  <c r="S106" i="28"/>
  <c r="V106" i="28" s="1"/>
  <c r="S107" i="28"/>
  <c r="V107" i="28" s="1"/>
  <c r="S108" i="28"/>
  <c r="V108" i="28" s="1"/>
  <c r="S110" i="28"/>
  <c r="V110" i="28" s="1"/>
  <c r="S111" i="28"/>
  <c r="V111" i="28" s="1"/>
  <c r="S112" i="28"/>
  <c r="V112" i="28" s="1"/>
  <c r="S114" i="28"/>
  <c r="V114" i="28" s="1"/>
  <c r="S115" i="28"/>
  <c r="V115" i="28" s="1"/>
  <c r="S116" i="28"/>
  <c r="V116" i="28" s="1"/>
  <c r="S118" i="28"/>
  <c r="V118" i="28" s="1"/>
  <c r="S119" i="28"/>
  <c r="V119" i="28" s="1"/>
  <c r="S120" i="28"/>
  <c r="V120" i="28" s="1"/>
  <c r="S122" i="28"/>
  <c r="V122" i="28" s="1"/>
  <c r="S123" i="28"/>
  <c r="V123" i="28" s="1"/>
  <c r="S124" i="28"/>
  <c r="V124" i="28" s="1"/>
  <c r="S126" i="28"/>
  <c r="V126" i="28" s="1"/>
  <c r="S127" i="28"/>
  <c r="V127" i="28" s="1"/>
  <c r="S128" i="28"/>
  <c r="V128" i="28" s="1"/>
  <c r="S130" i="28"/>
  <c r="V130" i="28" s="1"/>
  <c r="S131" i="28"/>
  <c r="V131" i="28" s="1"/>
  <c r="S132" i="28"/>
  <c r="V132" i="28" s="1"/>
  <c r="S134" i="28"/>
  <c r="V134" i="28" s="1"/>
  <c r="S135" i="28"/>
  <c r="V135" i="28" s="1"/>
  <c r="S136" i="28"/>
  <c r="V136" i="28" s="1"/>
  <c r="S138" i="28"/>
  <c r="V138" i="28" s="1"/>
  <c r="S139" i="28"/>
  <c r="V139" i="28" s="1"/>
  <c r="S140" i="28"/>
  <c r="V140" i="28" s="1"/>
  <c r="S142" i="28"/>
  <c r="V142" i="28" s="1"/>
  <c r="S143" i="28"/>
  <c r="V143" i="28" s="1"/>
  <c r="S144" i="28"/>
  <c r="V144" i="28" s="1"/>
  <c r="S146" i="28"/>
  <c r="V146" i="28" s="1"/>
  <c r="S147" i="28"/>
  <c r="V147" i="28" s="1"/>
  <c r="S148" i="28"/>
  <c r="V148" i="28" s="1"/>
  <c r="S150" i="28"/>
  <c r="V150" i="28" s="1"/>
  <c r="S151" i="28"/>
  <c r="V151" i="28" s="1"/>
  <c r="S152" i="28"/>
  <c r="V152" i="28" s="1"/>
  <c r="S154" i="28"/>
  <c r="V154" i="28" s="1"/>
  <c r="S155" i="28"/>
  <c r="V155" i="28" s="1"/>
  <c r="S156" i="28"/>
  <c r="V156" i="28" s="1"/>
  <c r="S158" i="28"/>
  <c r="V158" i="28" s="1"/>
  <c r="S159" i="28"/>
  <c r="V159" i="28" s="1"/>
  <c r="S160" i="28"/>
  <c r="V160" i="28" s="1"/>
  <c r="S162" i="28"/>
  <c r="V162" i="28" s="1"/>
  <c r="S163" i="28"/>
  <c r="V163" i="28" s="1"/>
  <c r="S164" i="28"/>
  <c r="V164" i="28" s="1"/>
  <c r="S166" i="28"/>
  <c r="V166" i="28" s="1"/>
  <c r="S167" i="28"/>
  <c r="V167" i="28" s="1"/>
  <c r="S168" i="28"/>
  <c r="V168" i="28" s="1"/>
  <c r="S170" i="28"/>
  <c r="V170" i="28" s="1"/>
  <c r="S171" i="28"/>
  <c r="V171" i="28" s="1"/>
  <c r="S172" i="28"/>
  <c r="V172" i="28" s="1"/>
  <c r="S174" i="28"/>
  <c r="V174" i="28" s="1"/>
  <c r="S175" i="28"/>
  <c r="V175" i="28" s="1"/>
  <c r="S176" i="28"/>
  <c r="V176" i="28" s="1"/>
  <c r="S178" i="28"/>
  <c r="V178" i="28" s="1"/>
  <c r="S179" i="28"/>
  <c r="V179" i="28" s="1"/>
  <c r="S180" i="28"/>
  <c r="V180" i="28" s="1"/>
  <c r="S182" i="28"/>
  <c r="V182" i="28" s="1"/>
  <c r="S183" i="28"/>
  <c r="V183" i="28" s="1"/>
  <c r="S184" i="28"/>
  <c r="V184" i="28" s="1"/>
  <c r="S186" i="28"/>
  <c r="V186" i="28" s="1"/>
  <c r="S187" i="28"/>
  <c r="V187" i="28" s="1"/>
  <c r="S188" i="28"/>
  <c r="V188" i="28" s="1"/>
  <c r="S190" i="28"/>
  <c r="V190" i="28" s="1"/>
  <c r="S191" i="28"/>
  <c r="V191" i="28" s="1"/>
  <c r="S192" i="28"/>
  <c r="V192" i="28" s="1"/>
  <c r="S194" i="28"/>
  <c r="V194" i="28" s="1"/>
  <c r="S195" i="28"/>
  <c r="V195" i="28" s="1"/>
  <c r="S196" i="28"/>
  <c r="V196" i="28" s="1"/>
  <c r="S198" i="28"/>
  <c r="V198" i="28" s="1"/>
  <c r="S199" i="28"/>
  <c r="V199" i="28" s="1"/>
  <c r="S200" i="28"/>
  <c r="V200" i="28" s="1"/>
  <c r="S202" i="28"/>
  <c r="V202" i="28" s="1"/>
  <c r="S203" i="28"/>
  <c r="V203" i="28" s="1"/>
  <c r="S204" i="28"/>
  <c r="V204" i="28" s="1"/>
  <c r="S206" i="28"/>
  <c r="V206" i="28" s="1"/>
  <c r="S207" i="28"/>
  <c r="V207" i="28" s="1"/>
  <c r="S208" i="28"/>
  <c r="V208" i="28" s="1"/>
  <c r="S210" i="28"/>
  <c r="V210" i="28" s="1"/>
  <c r="S211" i="28"/>
  <c r="V211" i="28" s="1"/>
  <c r="S212" i="28"/>
  <c r="V212" i="28" s="1"/>
  <c r="S214" i="28"/>
  <c r="V214" i="28" s="1"/>
  <c r="S215" i="28"/>
  <c r="V215" i="28" s="1"/>
  <c r="S216" i="28"/>
  <c r="V216" i="28" s="1"/>
  <c r="S218" i="28"/>
  <c r="V218" i="28" s="1"/>
  <c r="S219" i="28"/>
  <c r="V219" i="28" s="1"/>
  <c r="S220" i="28"/>
  <c r="V220" i="28" s="1"/>
  <c r="S222" i="28"/>
  <c r="V222" i="28" s="1"/>
  <c r="S223" i="28"/>
  <c r="V223" i="28" s="1"/>
  <c r="S224" i="28"/>
  <c r="V224" i="28" s="1"/>
  <c r="S226" i="28"/>
  <c r="V226" i="28" s="1"/>
  <c r="S227" i="28"/>
  <c r="V227" i="28" s="1"/>
  <c r="S228" i="28"/>
  <c r="V228" i="28" s="1"/>
  <c r="S230" i="28"/>
  <c r="V230" i="28" s="1"/>
  <c r="S231" i="28"/>
  <c r="V231" i="28" s="1"/>
  <c r="S232" i="28"/>
  <c r="V232" i="28" s="1"/>
  <c r="S234" i="28"/>
  <c r="V234" i="28" s="1"/>
  <c r="S235" i="28"/>
  <c r="V235" i="28" s="1"/>
  <c r="S236" i="28"/>
  <c r="V236" i="28" s="1"/>
  <c r="S238" i="28"/>
  <c r="V238" i="28" s="1"/>
  <c r="S239" i="28"/>
  <c r="V239" i="28" s="1"/>
  <c r="S240" i="28"/>
  <c r="V240" i="28" s="1"/>
  <c r="S242" i="28"/>
  <c r="V242" i="28" s="1"/>
  <c r="S243" i="28"/>
  <c r="V243" i="28" s="1"/>
  <c r="S244" i="28"/>
  <c r="V244" i="28" s="1"/>
  <c r="S246" i="28"/>
  <c r="V246" i="28" s="1"/>
  <c r="S247" i="28"/>
  <c r="V247" i="28" s="1"/>
  <c r="S248" i="28"/>
  <c r="V248" i="28" s="1"/>
  <c r="S250" i="28"/>
  <c r="V250" i="28" s="1"/>
  <c r="S251" i="28"/>
  <c r="V251" i="28" s="1"/>
  <c r="S252" i="28"/>
  <c r="V252" i="28" s="1"/>
  <c r="S254" i="28"/>
  <c r="V254" i="28" s="1"/>
  <c r="S255" i="28"/>
  <c r="V255" i="28" s="1"/>
  <c r="S256" i="28"/>
  <c r="V256" i="28" s="1"/>
  <c r="S258" i="28"/>
  <c r="V258" i="28" s="1"/>
  <c r="S259" i="28"/>
  <c r="V259" i="28" s="1"/>
  <c r="S260" i="28"/>
  <c r="V260" i="28" s="1"/>
  <c r="S262" i="28"/>
  <c r="V262" i="28" s="1"/>
  <c r="S263" i="28"/>
  <c r="V263" i="28" s="1"/>
  <c r="S264" i="28"/>
  <c r="V264" i="28" s="1"/>
  <c r="S266" i="28"/>
  <c r="V266" i="28" s="1"/>
  <c r="S267" i="28"/>
  <c r="V267" i="28" s="1"/>
  <c r="S268" i="28"/>
  <c r="V268" i="28" s="1"/>
  <c r="S270" i="28"/>
  <c r="V270" i="28" s="1"/>
  <c r="S271" i="28"/>
  <c r="V271" i="28" s="1"/>
  <c r="S272" i="28"/>
  <c r="V272" i="28" s="1"/>
  <c r="S274" i="28"/>
  <c r="V274" i="28" s="1"/>
  <c r="S275" i="28"/>
  <c r="V275" i="28" s="1"/>
  <c r="S276" i="28"/>
  <c r="V276" i="28" s="1"/>
  <c r="S278" i="28"/>
  <c r="V278" i="28" s="1"/>
  <c r="S279" i="28"/>
  <c r="V279" i="28" s="1"/>
  <c r="S280" i="28"/>
  <c r="V280" i="28" s="1"/>
  <c r="S282" i="28"/>
  <c r="V282" i="28" s="1"/>
  <c r="S283" i="28"/>
  <c r="V283" i="28" s="1"/>
  <c r="S284" i="28"/>
  <c r="V284" i="28" s="1"/>
  <c r="S286" i="28"/>
  <c r="V286" i="28" s="1"/>
  <c r="S287" i="28"/>
  <c r="V287" i="28" s="1"/>
  <c r="S288" i="28"/>
  <c r="V288" i="28" s="1"/>
  <c r="S290" i="28"/>
  <c r="V290" i="28" s="1"/>
  <c r="S291" i="28"/>
  <c r="V291" i="28" s="1"/>
  <c r="S292" i="28"/>
  <c r="V292" i="28" s="1"/>
  <c r="S294" i="28"/>
  <c r="V294" i="28" s="1"/>
  <c r="S295" i="28"/>
  <c r="V295" i="28" s="1"/>
  <c r="S296" i="28"/>
  <c r="V296" i="28" s="1"/>
  <c r="S298" i="28"/>
  <c r="V298" i="28" s="1"/>
  <c r="S299" i="28"/>
  <c r="V299" i="28" s="1"/>
  <c r="S300" i="28"/>
  <c r="V300" i="28" s="1"/>
  <c r="S302" i="28"/>
  <c r="V302" i="28" s="1"/>
  <c r="S303" i="28"/>
  <c r="V303" i="28" s="1"/>
  <c r="S304" i="28"/>
  <c r="V304" i="28" s="1"/>
  <c r="S306" i="28"/>
  <c r="V306" i="28" s="1"/>
  <c r="S307" i="28"/>
  <c r="V307" i="28" s="1"/>
  <c r="S308" i="28"/>
  <c r="V308" i="28" s="1"/>
  <c r="S310" i="28"/>
  <c r="V310" i="28" s="1"/>
  <c r="S311" i="28"/>
  <c r="V311" i="28" s="1"/>
  <c r="S312" i="28"/>
  <c r="V312" i="28" s="1"/>
  <c r="S314" i="28"/>
  <c r="V314" i="28" s="1"/>
  <c r="S315" i="28"/>
  <c r="V315" i="28" s="1"/>
  <c r="S316" i="28"/>
  <c r="V316" i="28" s="1"/>
  <c r="S318" i="28"/>
  <c r="V318" i="28" s="1"/>
  <c r="S319" i="28"/>
  <c r="V319" i="28" s="1"/>
  <c r="S320" i="28"/>
  <c r="V320" i="28" s="1"/>
  <c r="S322" i="28"/>
  <c r="V322" i="28" s="1"/>
  <c r="S323" i="28"/>
  <c r="V323" i="28" s="1"/>
  <c r="S324" i="28"/>
  <c r="V324" i="28" s="1"/>
  <c r="S326" i="28"/>
  <c r="V326" i="28" s="1"/>
  <c r="S327" i="28"/>
  <c r="V327" i="28" s="1"/>
  <c r="S328" i="28"/>
  <c r="V328" i="28" s="1"/>
  <c r="S330" i="28"/>
  <c r="V330" i="28" s="1"/>
  <c r="S331" i="28"/>
  <c r="V331" i="28" s="1"/>
  <c r="S332" i="28"/>
  <c r="V332" i="28" s="1"/>
  <c r="S334" i="28"/>
  <c r="V334" i="28" s="1"/>
  <c r="S335" i="28"/>
  <c r="V335" i="28" s="1"/>
  <c r="S336" i="28"/>
  <c r="V336" i="28" s="1"/>
  <c r="S338" i="28"/>
  <c r="V338" i="28" s="1"/>
  <c r="S339" i="28"/>
  <c r="V339" i="28" s="1"/>
  <c r="S340" i="28"/>
  <c r="V340" i="28" s="1"/>
  <c r="S342" i="28"/>
  <c r="V342" i="28" s="1"/>
  <c r="S343" i="28"/>
  <c r="V343" i="28" s="1"/>
  <c r="S344" i="28"/>
  <c r="V344" i="28" s="1"/>
  <c r="S346" i="28"/>
  <c r="V346" i="28" s="1"/>
  <c r="S347" i="28"/>
  <c r="V347" i="28" s="1"/>
  <c r="S348" i="28"/>
  <c r="V348" i="28" s="1"/>
  <c r="S350" i="28"/>
  <c r="V350" i="28" s="1"/>
  <c r="S351" i="28"/>
  <c r="V351" i="28" s="1"/>
  <c r="S352" i="28"/>
  <c r="V352" i="28" s="1"/>
  <c r="S354" i="28"/>
  <c r="V354" i="28" s="1"/>
  <c r="S355" i="28"/>
  <c r="V355" i="28" s="1"/>
  <c r="S356" i="28"/>
  <c r="V356" i="28" s="1"/>
  <c r="S358" i="28"/>
  <c r="V358" i="28" s="1"/>
  <c r="S359" i="28"/>
  <c r="V359" i="28" s="1"/>
  <c r="S360" i="28"/>
  <c r="V360" i="28" s="1"/>
  <c r="S362" i="28"/>
  <c r="V362" i="28" s="1"/>
  <c r="S363" i="28"/>
  <c r="V363" i="28" s="1"/>
  <c r="S364" i="28"/>
  <c r="V364" i="28" s="1"/>
  <c r="S366" i="28"/>
  <c r="V366" i="28" s="1"/>
  <c r="S367" i="28"/>
  <c r="V367" i="28" s="1"/>
  <c r="S368" i="28"/>
  <c r="V368" i="28" s="1"/>
  <c r="S370" i="28"/>
  <c r="V370" i="28" s="1"/>
  <c r="S371" i="28"/>
  <c r="V371" i="28" s="1"/>
  <c r="S372" i="28"/>
  <c r="V372" i="28" s="1"/>
  <c r="S374" i="28"/>
  <c r="V374" i="28" s="1"/>
  <c r="S375" i="28"/>
  <c r="V375" i="28" s="1"/>
  <c r="S376" i="28"/>
  <c r="V376" i="28" s="1"/>
  <c r="S378" i="28"/>
  <c r="V378" i="28" s="1"/>
  <c r="S379" i="28"/>
  <c r="V379" i="28" s="1"/>
  <c r="S380" i="28"/>
  <c r="V380" i="28" s="1"/>
  <c r="S382" i="28"/>
  <c r="V382" i="28" s="1"/>
  <c r="S383" i="28"/>
  <c r="V383" i="28" s="1"/>
  <c r="S384" i="28"/>
  <c r="V384" i="28" s="1"/>
  <c r="S386" i="28"/>
  <c r="V386" i="28" s="1"/>
  <c r="S387" i="28"/>
  <c r="V387" i="28" s="1"/>
  <c r="S388" i="28"/>
  <c r="V388" i="28" s="1"/>
  <c r="S390" i="28"/>
  <c r="V390" i="28" s="1"/>
  <c r="S391" i="28"/>
  <c r="V391" i="28" s="1"/>
  <c r="S392" i="28"/>
  <c r="V392" i="28" s="1"/>
  <c r="S394" i="28"/>
  <c r="V394" i="28" s="1"/>
  <c r="S395" i="28"/>
  <c r="V395" i="28" s="1"/>
  <c r="S396" i="28"/>
  <c r="V396" i="28" s="1"/>
  <c r="S398" i="28"/>
  <c r="V398" i="28" s="1"/>
  <c r="S399" i="28"/>
  <c r="V399" i="28" s="1"/>
  <c r="S400" i="28"/>
  <c r="V400" i="28" s="1"/>
  <c r="S402" i="28"/>
  <c r="V402" i="28" s="1"/>
  <c r="S403" i="28"/>
  <c r="V403" i="28" s="1"/>
  <c r="S404" i="28"/>
  <c r="V404" i="28" s="1"/>
  <c r="S406" i="28"/>
  <c r="V406" i="28" s="1"/>
  <c r="S407" i="28"/>
  <c r="V407" i="28" s="1"/>
  <c r="S408" i="28"/>
  <c r="V408" i="28" s="1"/>
  <c r="S410" i="28"/>
  <c r="V410" i="28" s="1"/>
  <c r="S411" i="28"/>
  <c r="V411" i="28" s="1"/>
  <c r="S412" i="28"/>
  <c r="V412" i="28" s="1"/>
  <c r="S414" i="28"/>
  <c r="V414" i="28" s="1"/>
  <c r="S415" i="28"/>
  <c r="V415" i="28" s="1"/>
  <c r="S416" i="28"/>
  <c r="V416" i="28" s="1"/>
  <c r="S418" i="28"/>
  <c r="V418" i="28" s="1"/>
  <c r="S419" i="28"/>
  <c r="V419" i="28" s="1"/>
  <c r="S420" i="28"/>
  <c r="V420" i="28" s="1"/>
  <c r="S422" i="28"/>
  <c r="V422" i="28" s="1"/>
  <c r="S423" i="28"/>
  <c r="V423" i="28" s="1"/>
  <c r="S424" i="28"/>
  <c r="V424" i="28" s="1"/>
  <c r="S426" i="28"/>
  <c r="V426" i="28" s="1"/>
  <c r="S427" i="28"/>
  <c r="V427" i="28" s="1"/>
  <c r="S428" i="28"/>
  <c r="V428" i="28" s="1"/>
  <c r="S430" i="28"/>
  <c r="V430" i="28" s="1"/>
  <c r="S431" i="28"/>
  <c r="V431" i="28" s="1"/>
  <c r="S432" i="28"/>
  <c r="V432" i="28" s="1"/>
  <c r="S434" i="28"/>
  <c r="V434" i="28" s="1"/>
  <c r="S435" i="28"/>
  <c r="V435" i="28" s="1"/>
  <c r="S436" i="28"/>
  <c r="V436" i="28" s="1"/>
  <c r="S438" i="28"/>
  <c r="V438" i="28" s="1"/>
  <c r="S439" i="28"/>
  <c r="V439" i="28" s="1"/>
  <c r="S440" i="28"/>
  <c r="V440" i="28" s="1"/>
  <c r="S442" i="28"/>
  <c r="V442" i="28" s="1"/>
  <c r="S443" i="28"/>
  <c r="V443" i="28" s="1"/>
  <c r="S444" i="28"/>
  <c r="V444" i="28" s="1"/>
  <c r="S446" i="28"/>
  <c r="V446" i="28" s="1"/>
  <c r="S447" i="28"/>
  <c r="V447" i="28" s="1"/>
  <c r="S448" i="28"/>
  <c r="V448" i="28" s="1"/>
  <c r="S450" i="28"/>
  <c r="V450" i="28" s="1"/>
  <c r="S451" i="28"/>
  <c r="V451" i="28" s="1"/>
  <c r="S452" i="28"/>
  <c r="V452" i="28" s="1"/>
  <c r="S454" i="28"/>
  <c r="V454" i="28" s="1"/>
  <c r="S455" i="28"/>
  <c r="V455" i="28" s="1"/>
  <c r="S456" i="28"/>
  <c r="V456" i="28" s="1"/>
  <c r="S458" i="28"/>
  <c r="V458" i="28" s="1"/>
  <c r="S459" i="28"/>
  <c r="V459" i="28" s="1"/>
  <c r="S460" i="28"/>
  <c r="V460" i="28" s="1"/>
  <c r="S462" i="28"/>
  <c r="V462" i="28" s="1"/>
  <c r="S463" i="28"/>
  <c r="V463" i="28" s="1"/>
  <c r="S464" i="28"/>
  <c r="V464" i="28" s="1"/>
  <c r="S466" i="28"/>
  <c r="V466" i="28" s="1"/>
  <c r="S467" i="28"/>
  <c r="V467" i="28" s="1"/>
  <c r="S468" i="28"/>
  <c r="V468" i="28" s="1"/>
  <c r="S470" i="28"/>
  <c r="V470" i="28" s="1"/>
  <c r="S471" i="28"/>
  <c r="V471" i="28" s="1"/>
  <c r="S472" i="28"/>
  <c r="V472" i="28" s="1"/>
  <c r="S474" i="28"/>
  <c r="V474" i="28" s="1"/>
  <c r="S475" i="28"/>
  <c r="V475" i="28" s="1"/>
  <c r="S476" i="28"/>
  <c r="V476" i="28" s="1"/>
  <c r="S478" i="28"/>
  <c r="V478" i="28" s="1"/>
  <c r="S479" i="28"/>
  <c r="V479" i="28" s="1"/>
  <c r="S480" i="28"/>
  <c r="V480" i="28" s="1"/>
  <c r="S482" i="28"/>
  <c r="V482" i="28" s="1"/>
  <c r="S483" i="28"/>
  <c r="V483" i="28" s="1"/>
  <c r="S484" i="28"/>
  <c r="V484" i="28" s="1"/>
  <c r="S486" i="28"/>
  <c r="V486" i="28" s="1"/>
  <c r="S487" i="28"/>
  <c r="V487" i="28" s="1"/>
  <c r="S488" i="28"/>
  <c r="V488" i="28" s="1"/>
  <c r="S490" i="28"/>
  <c r="V490" i="28" s="1"/>
  <c r="S491" i="28"/>
  <c r="V491" i="28" s="1"/>
  <c r="S492" i="28"/>
  <c r="V492" i="28" s="1"/>
  <c r="S494" i="28"/>
  <c r="S495" i="28"/>
  <c r="V495" i="28" s="1"/>
  <c r="S496" i="28"/>
  <c r="V496" i="28" s="1"/>
  <c r="S498" i="28"/>
  <c r="V498" i="28" s="1"/>
  <c r="S499" i="28"/>
  <c r="V499" i="28" s="1"/>
  <c r="S500" i="28"/>
  <c r="V500" i="28" s="1"/>
  <c r="S502" i="28"/>
  <c r="V502" i="28" s="1"/>
  <c r="S503" i="28"/>
  <c r="V503" i="28" s="1"/>
  <c r="S504" i="28"/>
  <c r="V504" i="28" s="1"/>
  <c r="S506" i="28"/>
  <c r="V506" i="28" s="1"/>
  <c r="S507" i="28"/>
  <c r="V507" i="28" s="1"/>
  <c r="S508" i="28"/>
  <c r="V508" i="28" s="1"/>
  <c r="S510" i="28"/>
  <c r="V510" i="28" s="1"/>
  <c r="S511" i="28"/>
  <c r="V511" i="28" s="1"/>
  <c r="S512" i="28"/>
  <c r="V512" i="28" s="1"/>
  <c r="S514" i="28"/>
  <c r="V514" i="28" s="1"/>
  <c r="S515" i="28"/>
  <c r="V515" i="28" s="1"/>
  <c r="S516" i="28"/>
  <c r="V516" i="28" s="1"/>
  <c r="S518" i="28"/>
  <c r="V518" i="28" s="1"/>
  <c r="S519" i="28"/>
  <c r="V519" i="28" s="1"/>
  <c r="S520" i="28"/>
  <c r="V520" i="28" s="1"/>
  <c r="S522" i="28"/>
  <c r="V522" i="28" s="1"/>
  <c r="S523" i="28"/>
  <c r="V523" i="28" s="1"/>
  <c r="S524" i="28"/>
  <c r="V524" i="28" s="1"/>
  <c r="S526" i="28"/>
  <c r="V526" i="28" s="1"/>
  <c r="S527" i="28"/>
  <c r="V527" i="28" s="1"/>
  <c r="S528" i="28"/>
  <c r="V528" i="28" s="1"/>
  <c r="S530" i="28"/>
  <c r="V530" i="28" s="1"/>
  <c r="S531" i="28"/>
  <c r="V531" i="28" s="1"/>
  <c r="S532" i="28"/>
  <c r="V532" i="28" s="1"/>
  <c r="S534" i="28"/>
  <c r="V534" i="28" s="1"/>
  <c r="S535" i="28"/>
  <c r="V535" i="28" s="1"/>
  <c r="S536" i="28"/>
  <c r="V536" i="28" s="1"/>
  <c r="S538" i="28"/>
  <c r="V538" i="28" s="1"/>
  <c r="S539" i="28"/>
  <c r="V539" i="28" s="1"/>
  <c r="S540" i="28"/>
  <c r="V540" i="28" s="1"/>
  <c r="S542" i="28"/>
  <c r="V542" i="28" s="1"/>
  <c r="S543" i="28"/>
  <c r="V543" i="28" s="1"/>
  <c r="S544" i="28"/>
  <c r="V544" i="28" s="1"/>
  <c r="S546" i="28"/>
  <c r="V546" i="28" s="1"/>
  <c r="S547" i="28"/>
  <c r="V547" i="28" s="1"/>
  <c r="S548" i="28"/>
  <c r="V548" i="28" s="1"/>
  <c r="S550" i="28"/>
  <c r="V550" i="28" s="1"/>
  <c r="S551" i="28"/>
  <c r="V551" i="28" s="1"/>
  <c r="S552" i="28"/>
  <c r="V552" i="28" s="1"/>
  <c r="S554" i="28"/>
  <c r="V554" i="28" s="1"/>
  <c r="S555" i="28"/>
  <c r="V555" i="28" s="1"/>
  <c r="S556" i="28"/>
  <c r="V556" i="28" s="1"/>
  <c r="S558" i="28"/>
  <c r="S559" i="28"/>
  <c r="V559" i="28" s="1"/>
  <c r="S560" i="28"/>
  <c r="V560" i="28" s="1"/>
  <c r="S562" i="28"/>
  <c r="V562" i="28" s="1"/>
  <c r="S563" i="28"/>
  <c r="V563" i="28" s="1"/>
  <c r="S564" i="28"/>
  <c r="V564" i="28" s="1"/>
  <c r="S566" i="28"/>
  <c r="V566" i="28" s="1"/>
  <c r="S567" i="28"/>
  <c r="V567" i="28" s="1"/>
  <c r="S568" i="28"/>
  <c r="V568" i="28" s="1"/>
  <c r="S570" i="28"/>
  <c r="V570" i="28" s="1"/>
  <c r="S571" i="28"/>
  <c r="V571" i="28" s="1"/>
  <c r="S572" i="28"/>
  <c r="V572" i="28" s="1"/>
  <c r="S574" i="28"/>
  <c r="V574" i="28" s="1"/>
  <c r="S575" i="28"/>
  <c r="V575" i="28" s="1"/>
  <c r="S576" i="28"/>
  <c r="V576" i="28" s="1"/>
  <c r="S578" i="28"/>
  <c r="V578" i="28" s="1"/>
  <c r="S579" i="28"/>
  <c r="V579" i="28" s="1"/>
  <c r="S580" i="28"/>
  <c r="V580" i="28" s="1"/>
  <c r="S582" i="28"/>
  <c r="V582" i="28" s="1"/>
  <c r="S583" i="28"/>
  <c r="V583" i="28" s="1"/>
  <c r="S584" i="28"/>
  <c r="V584" i="28" s="1"/>
  <c r="S586" i="28"/>
  <c r="V586" i="28" s="1"/>
  <c r="S587" i="28"/>
  <c r="V587" i="28" s="1"/>
  <c r="S588" i="28"/>
  <c r="V588" i="28" s="1"/>
  <c r="S590" i="28"/>
  <c r="V590" i="28" s="1"/>
  <c r="S591" i="28"/>
  <c r="V591" i="28" s="1"/>
  <c r="S592" i="28"/>
  <c r="V592" i="28" s="1"/>
  <c r="S594" i="28"/>
  <c r="V594" i="28" s="1"/>
  <c r="S595" i="28"/>
  <c r="V595" i="28" s="1"/>
  <c r="S596" i="28"/>
  <c r="V596" i="28" s="1"/>
  <c r="S598" i="28"/>
  <c r="V598" i="28" s="1"/>
  <c r="S599" i="28"/>
  <c r="V599" i="28" s="1"/>
  <c r="S600" i="28"/>
  <c r="V600" i="28" s="1"/>
  <c r="S602" i="28"/>
  <c r="V602" i="28" s="1"/>
  <c r="S603" i="28"/>
  <c r="V603" i="28" s="1"/>
  <c r="S604" i="28"/>
  <c r="V604" i="28" s="1"/>
  <c r="W5" i="28"/>
  <c r="T5" i="28"/>
  <c r="S5" i="28"/>
  <c r="V5" i="28" s="1"/>
  <c r="W6" i="27"/>
  <c r="W7" i="27"/>
  <c r="W8" i="27"/>
  <c r="W9" i="27"/>
  <c r="W10" i="27"/>
  <c r="W11" i="27"/>
  <c r="W12" i="27"/>
  <c r="W13" i="27"/>
  <c r="W14" i="27"/>
  <c r="W15" i="27"/>
  <c r="W16" i="27"/>
  <c r="W17" i="27"/>
  <c r="W18" i="27"/>
  <c r="W19" i="27"/>
  <c r="W20" i="27"/>
  <c r="W21" i="27"/>
  <c r="W22" i="27"/>
  <c r="W23" i="27"/>
  <c r="W24" i="27"/>
  <c r="W25" i="27"/>
  <c r="W26" i="27"/>
  <c r="W27" i="27"/>
  <c r="W28" i="27"/>
  <c r="W29" i="27"/>
  <c r="W30" i="27"/>
  <c r="W31" i="27"/>
  <c r="W32" i="27"/>
  <c r="W33" i="27"/>
  <c r="W34" i="27"/>
  <c r="W35" i="27"/>
  <c r="W36" i="27"/>
  <c r="W37" i="27"/>
  <c r="W38" i="27"/>
  <c r="W39" i="27"/>
  <c r="W40" i="27"/>
  <c r="W41" i="27"/>
  <c r="W42" i="27"/>
  <c r="W43" i="27"/>
  <c r="W44" i="27"/>
  <c r="W45" i="27"/>
  <c r="W46" i="27"/>
  <c r="W47" i="27"/>
  <c r="W48" i="27"/>
  <c r="W49" i="27"/>
  <c r="W50" i="27"/>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W110" i="27"/>
  <c r="W111" i="27"/>
  <c r="W112" i="27"/>
  <c r="W113" i="27"/>
  <c r="W114" i="27"/>
  <c r="W115" i="27"/>
  <c r="W116" i="27"/>
  <c r="W117" i="27"/>
  <c r="W118" i="27"/>
  <c r="W119" i="27"/>
  <c r="W120" i="27"/>
  <c r="W121" i="27"/>
  <c r="W122" i="27"/>
  <c r="W123" i="27"/>
  <c r="W124" i="27"/>
  <c r="W125" i="27"/>
  <c r="W126" i="27"/>
  <c r="W127" i="27"/>
  <c r="W128" i="27"/>
  <c r="W129" i="27"/>
  <c r="W130" i="27"/>
  <c r="W131" i="27"/>
  <c r="W132" i="27"/>
  <c r="W133" i="27"/>
  <c r="W134" i="27"/>
  <c r="W135" i="27"/>
  <c r="W136" i="27"/>
  <c r="W137" i="27"/>
  <c r="W138" i="27"/>
  <c r="W139" i="27"/>
  <c r="W140" i="27"/>
  <c r="W141" i="27"/>
  <c r="W142" i="27"/>
  <c r="W143" i="27"/>
  <c r="W144" i="27"/>
  <c r="W145" i="27"/>
  <c r="W146" i="27"/>
  <c r="W147" i="27"/>
  <c r="W148" i="27"/>
  <c r="W149" i="27"/>
  <c r="W150" i="27"/>
  <c r="W151" i="27"/>
  <c r="W152" i="27"/>
  <c r="W153" i="27"/>
  <c r="W154" i="27"/>
  <c r="W155" i="27"/>
  <c r="W156" i="27"/>
  <c r="W157" i="27"/>
  <c r="W158" i="27"/>
  <c r="W159" i="27"/>
  <c r="W160" i="27"/>
  <c r="W161" i="27"/>
  <c r="W162" i="27"/>
  <c r="W163" i="27"/>
  <c r="W164" i="27"/>
  <c r="W165" i="27"/>
  <c r="W166" i="27"/>
  <c r="W167" i="27"/>
  <c r="W168" i="27"/>
  <c r="W169" i="27"/>
  <c r="W170" i="27"/>
  <c r="W171" i="27"/>
  <c r="W172" i="27"/>
  <c r="W173" i="27"/>
  <c r="W174" i="27"/>
  <c r="W175" i="27"/>
  <c r="W176" i="27"/>
  <c r="W177" i="27"/>
  <c r="W178" i="27"/>
  <c r="W179" i="27"/>
  <c r="W180" i="27"/>
  <c r="W181" i="27"/>
  <c r="W182" i="27"/>
  <c r="W183" i="27"/>
  <c r="W184" i="27"/>
  <c r="W185" i="27"/>
  <c r="W186" i="27"/>
  <c r="W187" i="27"/>
  <c r="W188" i="27"/>
  <c r="W189" i="27"/>
  <c r="W190" i="27"/>
  <c r="W191" i="27"/>
  <c r="W192" i="27"/>
  <c r="W193" i="27"/>
  <c r="W194" i="27"/>
  <c r="W195" i="27"/>
  <c r="W196" i="27"/>
  <c r="W197" i="27"/>
  <c r="W198" i="27"/>
  <c r="W199" i="27"/>
  <c r="W200" i="27"/>
  <c r="W201" i="27"/>
  <c r="W202" i="27"/>
  <c r="W203" i="27"/>
  <c r="W204" i="27"/>
  <c r="W205" i="27"/>
  <c r="W206" i="27"/>
  <c r="W207" i="27"/>
  <c r="W208" i="27"/>
  <c r="W209" i="27"/>
  <c r="W210" i="27"/>
  <c r="W211" i="27"/>
  <c r="W212" i="27"/>
  <c r="W213" i="27"/>
  <c r="W214" i="27"/>
  <c r="W215" i="27"/>
  <c r="W216" i="27"/>
  <c r="W217" i="27"/>
  <c r="W218" i="27"/>
  <c r="W219" i="27"/>
  <c r="W220" i="27"/>
  <c r="W221" i="27"/>
  <c r="W222" i="27"/>
  <c r="W223" i="27"/>
  <c r="W224" i="27"/>
  <c r="W225" i="27"/>
  <c r="W226" i="27"/>
  <c r="W227" i="27"/>
  <c r="W228" i="27"/>
  <c r="W229" i="27"/>
  <c r="W230" i="27"/>
  <c r="W231" i="27"/>
  <c r="W232" i="27"/>
  <c r="W233" i="27"/>
  <c r="W234" i="27"/>
  <c r="W235" i="27"/>
  <c r="W236" i="27"/>
  <c r="W237" i="27"/>
  <c r="W238" i="27"/>
  <c r="W239" i="27"/>
  <c r="W240" i="27"/>
  <c r="W241" i="27"/>
  <c r="W242" i="27"/>
  <c r="W243" i="27"/>
  <c r="W244" i="27"/>
  <c r="W245" i="27"/>
  <c r="W246" i="27"/>
  <c r="W247" i="27"/>
  <c r="W248" i="27"/>
  <c r="W249" i="27"/>
  <c r="W250" i="27"/>
  <c r="W251" i="27"/>
  <c r="W252" i="27"/>
  <c r="W253" i="27"/>
  <c r="W254" i="27"/>
  <c r="W255" i="27"/>
  <c r="W256" i="27"/>
  <c r="W257" i="27"/>
  <c r="W258" i="27"/>
  <c r="W259" i="27"/>
  <c r="W260" i="27"/>
  <c r="W261" i="27"/>
  <c r="W262" i="27"/>
  <c r="W263" i="27"/>
  <c r="W264" i="27"/>
  <c r="W265" i="27"/>
  <c r="W266" i="27"/>
  <c r="W267" i="27"/>
  <c r="W268" i="27"/>
  <c r="W269" i="27"/>
  <c r="W270" i="27"/>
  <c r="W271" i="27"/>
  <c r="W272" i="27"/>
  <c r="W273" i="27"/>
  <c r="W274" i="27"/>
  <c r="W275" i="27"/>
  <c r="W276" i="27"/>
  <c r="W277" i="27"/>
  <c r="W278" i="27"/>
  <c r="W279" i="27"/>
  <c r="W280" i="27"/>
  <c r="W281" i="27"/>
  <c r="W282" i="27"/>
  <c r="W283" i="27"/>
  <c r="W284" i="27"/>
  <c r="W285" i="27"/>
  <c r="W286" i="27"/>
  <c r="W287" i="27"/>
  <c r="W288" i="27"/>
  <c r="W289" i="27"/>
  <c r="W290" i="27"/>
  <c r="W291" i="27"/>
  <c r="W292" i="27"/>
  <c r="W293" i="27"/>
  <c r="W294" i="27"/>
  <c r="W295" i="27"/>
  <c r="W296" i="27"/>
  <c r="W297" i="27"/>
  <c r="W298" i="27"/>
  <c r="W299" i="27"/>
  <c r="W300" i="27"/>
  <c r="W301" i="27"/>
  <c r="W302" i="27"/>
  <c r="W303" i="27"/>
  <c r="W304" i="27"/>
  <c r="W305" i="27"/>
  <c r="W306" i="27"/>
  <c r="W307" i="27"/>
  <c r="W308" i="27"/>
  <c r="W309" i="27"/>
  <c r="W310" i="27"/>
  <c r="W311" i="27"/>
  <c r="W312" i="27"/>
  <c r="W313" i="27"/>
  <c r="W314" i="27"/>
  <c r="W315" i="27"/>
  <c r="W316" i="27"/>
  <c r="W317" i="27"/>
  <c r="W318" i="27"/>
  <c r="W319" i="27"/>
  <c r="W320" i="27"/>
  <c r="W321" i="27"/>
  <c r="W322" i="27"/>
  <c r="W323" i="27"/>
  <c r="W324" i="27"/>
  <c r="W325" i="27"/>
  <c r="W326" i="27"/>
  <c r="W327" i="27"/>
  <c r="W328" i="27"/>
  <c r="W329" i="27"/>
  <c r="W330" i="27"/>
  <c r="W331" i="27"/>
  <c r="W332" i="27"/>
  <c r="W333" i="27"/>
  <c r="W334" i="27"/>
  <c r="W335" i="27"/>
  <c r="W336" i="27"/>
  <c r="W337" i="27"/>
  <c r="W338" i="27"/>
  <c r="W339" i="27"/>
  <c r="W340" i="27"/>
  <c r="W341" i="27"/>
  <c r="W342" i="27"/>
  <c r="W343" i="27"/>
  <c r="W344" i="27"/>
  <c r="W345" i="27"/>
  <c r="W346" i="27"/>
  <c r="W347" i="27"/>
  <c r="W348" i="27"/>
  <c r="W349" i="27"/>
  <c r="W350" i="27"/>
  <c r="W351" i="27"/>
  <c r="W352" i="27"/>
  <c r="W353" i="27"/>
  <c r="W354" i="27"/>
  <c r="W355" i="27"/>
  <c r="W356" i="27"/>
  <c r="W357" i="27"/>
  <c r="W358" i="27"/>
  <c r="W359" i="27"/>
  <c r="W360" i="27"/>
  <c r="W361" i="27"/>
  <c r="W362" i="27"/>
  <c r="W363" i="27"/>
  <c r="W364" i="27"/>
  <c r="W365" i="27"/>
  <c r="W366" i="27"/>
  <c r="W367" i="27"/>
  <c r="W368" i="27"/>
  <c r="W369" i="27"/>
  <c r="W370" i="27"/>
  <c r="W371" i="27"/>
  <c r="W372" i="27"/>
  <c r="W373" i="27"/>
  <c r="W374" i="27"/>
  <c r="W375" i="27"/>
  <c r="W376" i="27"/>
  <c r="W377" i="27"/>
  <c r="W378" i="27"/>
  <c r="W379" i="27"/>
  <c r="W380" i="27"/>
  <c r="W381" i="27"/>
  <c r="W382" i="27"/>
  <c r="W383" i="27"/>
  <c r="W384" i="27"/>
  <c r="W385" i="27"/>
  <c r="W386" i="27"/>
  <c r="W387" i="27"/>
  <c r="W388" i="27"/>
  <c r="W389" i="27"/>
  <c r="W390" i="27"/>
  <c r="W391" i="27"/>
  <c r="W392" i="27"/>
  <c r="W393" i="27"/>
  <c r="W394" i="27"/>
  <c r="W395" i="27"/>
  <c r="W396" i="27"/>
  <c r="W397" i="27"/>
  <c r="W398" i="27"/>
  <c r="W399" i="27"/>
  <c r="W400" i="27"/>
  <c r="W401" i="27"/>
  <c r="W402" i="27"/>
  <c r="W403" i="27"/>
  <c r="W404" i="27"/>
  <c r="W405" i="27"/>
  <c r="W406" i="27"/>
  <c r="W407" i="27"/>
  <c r="W408" i="27"/>
  <c r="W409" i="27"/>
  <c r="W410" i="27"/>
  <c r="W411" i="27"/>
  <c r="W412" i="27"/>
  <c r="W413" i="27"/>
  <c r="W414" i="27"/>
  <c r="W415" i="27"/>
  <c r="W416" i="27"/>
  <c r="W417" i="27"/>
  <c r="W418" i="27"/>
  <c r="W419" i="27"/>
  <c r="W420" i="27"/>
  <c r="W421" i="27"/>
  <c r="W422" i="27"/>
  <c r="W423" i="27"/>
  <c r="W424" i="27"/>
  <c r="W425" i="27"/>
  <c r="W426" i="27"/>
  <c r="W427" i="27"/>
  <c r="W428" i="27"/>
  <c r="W429" i="27"/>
  <c r="W430" i="27"/>
  <c r="W431" i="27"/>
  <c r="W432" i="27"/>
  <c r="W433" i="27"/>
  <c r="W434" i="27"/>
  <c r="W435" i="27"/>
  <c r="W436" i="27"/>
  <c r="W437" i="27"/>
  <c r="W438" i="27"/>
  <c r="W439" i="27"/>
  <c r="W440" i="27"/>
  <c r="W441" i="27"/>
  <c r="W442" i="27"/>
  <c r="W443" i="27"/>
  <c r="W444" i="27"/>
  <c r="W445" i="27"/>
  <c r="W446" i="27"/>
  <c r="W447" i="27"/>
  <c r="W448" i="27"/>
  <c r="W449" i="27"/>
  <c r="W450" i="27"/>
  <c r="W451" i="27"/>
  <c r="W452" i="27"/>
  <c r="W453" i="27"/>
  <c r="W454" i="27"/>
  <c r="W455" i="27"/>
  <c r="W456" i="27"/>
  <c r="W457" i="27"/>
  <c r="W458" i="27"/>
  <c r="W459" i="27"/>
  <c r="W460" i="27"/>
  <c r="W461" i="27"/>
  <c r="W462" i="27"/>
  <c r="W463" i="27"/>
  <c r="W464" i="27"/>
  <c r="W465" i="27"/>
  <c r="W466" i="27"/>
  <c r="W467" i="27"/>
  <c r="W468" i="27"/>
  <c r="W469" i="27"/>
  <c r="W470" i="27"/>
  <c r="W471" i="27"/>
  <c r="W472" i="27"/>
  <c r="W473" i="27"/>
  <c r="W474" i="27"/>
  <c r="W475" i="27"/>
  <c r="W476" i="27"/>
  <c r="W477" i="27"/>
  <c r="W478" i="27"/>
  <c r="W479" i="27"/>
  <c r="W480" i="27"/>
  <c r="W481" i="27"/>
  <c r="W482" i="27"/>
  <c r="W483" i="27"/>
  <c r="W484" i="27"/>
  <c r="W485" i="27"/>
  <c r="W486" i="27"/>
  <c r="W487" i="27"/>
  <c r="W488" i="27"/>
  <c r="W489" i="27"/>
  <c r="W490" i="27"/>
  <c r="W491" i="27"/>
  <c r="W492" i="27"/>
  <c r="W493" i="27"/>
  <c r="W494" i="27"/>
  <c r="W495" i="27"/>
  <c r="W496" i="27"/>
  <c r="W497" i="27"/>
  <c r="W498" i="27"/>
  <c r="W499" i="27"/>
  <c r="W500" i="27"/>
  <c r="W501" i="27"/>
  <c r="W502" i="27"/>
  <c r="W503" i="27"/>
  <c r="W504" i="27"/>
  <c r="W505" i="27"/>
  <c r="W506" i="27"/>
  <c r="W507" i="27"/>
  <c r="W508" i="27"/>
  <c r="W509" i="27"/>
  <c r="W510" i="27"/>
  <c r="W511" i="27"/>
  <c r="W512" i="27"/>
  <c r="W513" i="27"/>
  <c r="W514" i="27"/>
  <c r="W515" i="27"/>
  <c r="W516" i="27"/>
  <c r="W517" i="27"/>
  <c r="W518" i="27"/>
  <c r="W519" i="27"/>
  <c r="W520" i="27"/>
  <c r="W521" i="27"/>
  <c r="W522" i="27"/>
  <c r="W523" i="27"/>
  <c r="W524" i="27"/>
  <c r="W525" i="27"/>
  <c r="W526" i="27"/>
  <c r="W527" i="27"/>
  <c r="W528" i="27"/>
  <c r="W529" i="27"/>
  <c r="W530" i="27"/>
  <c r="W531" i="27"/>
  <c r="W532" i="27"/>
  <c r="W533" i="27"/>
  <c r="W534" i="27"/>
  <c r="W535" i="27"/>
  <c r="W536" i="27"/>
  <c r="W537" i="27"/>
  <c r="W538" i="27"/>
  <c r="W539" i="27"/>
  <c r="W540" i="27"/>
  <c r="W541" i="27"/>
  <c r="W542" i="27"/>
  <c r="W543" i="27"/>
  <c r="W544" i="27"/>
  <c r="W545" i="27"/>
  <c r="W546" i="27"/>
  <c r="W547" i="27"/>
  <c r="W548" i="27"/>
  <c r="W549" i="27"/>
  <c r="W550" i="27"/>
  <c r="W551" i="27"/>
  <c r="W552" i="27"/>
  <c r="W553" i="27"/>
  <c r="W554" i="27"/>
  <c r="W555" i="27"/>
  <c r="W556" i="27"/>
  <c r="W557" i="27"/>
  <c r="W558" i="27"/>
  <c r="W559" i="27"/>
  <c r="W560" i="27"/>
  <c r="W561" i="27"/>
  <c r="W562" i="27"/>
  <c r="W563" i="27"/>
  <c r="W564" i="27"/>
  <c r="W565" i="27"/>
  <c r="W566" i="27"/>
  <c r="W567" i="27"/>
  <c r="W568" i="27"/>
  <c r="W569" i="27"/>
  <c r="W570" i="27"/>
  <c r="W571" i="27"/>
  <c r="W572" i="27"/>
  <c r="W573" i="27"/>
  <c r="W574" i="27"/>
  <c r="W575" i="27"/>
  <c r="W576" i="27"/>
  <c r="W577" i="27"/>
  <c r="W578" i="27"/>
  <c r="W579" i="27"/>
  <c r="W580" i="27"/>
  <c r="W581" i="27"/>
  <c r="W582" i="27"/>
  <c r="W583" i="27"/>
  <c r="W584" i="27"/>
  <c r="W585" i="27"/>
  <c r="W586" i="27"/>
  <c r="W587" i="27"/>
  <c r="W588" i="27"/>
  <c r="W589" i="27"/>
  <c r="W590" i="27"/>
  <c r="W591" i="27"/>
  <c r="W592" i="27"/>
  <c r="W593" i="27"/>
  <c r="W594" i="27"/>
  <c r="W595" i="27"/>
  <c r="W596" i="27"/>
  <c r="W597" i="27"/>
  <c r="W598" i="27"/>
  <c r="W599" i="27"/>
  <c r="W600" i="27"/>
  <c r="W601" i="27"/>
  <c r="W602" i="27"/>
  <c r="W603" i="27"/>
  <c r="W604" i="27"/>
  <c r="W605" i="27"/>
  <c r="T6" i="27"/>
  <c r="T7" i="27"/>
  <c r="T8" i="27"/>
  <c r="T9" i="27"/>
  <c r="T10" i="27"/>
  <c r="T11" i="27"/>
  <c r="T12" i="27"/>
  <c r="T13" i="27"/>
  <c r="T14" i="27"/>
  <c r="T15" i="27"/>
  <c r="T16" i="27"/>
  <c r="T17" i="27"/>
  <c r="T18" i="27"/>
  <c r="T19" i="27"/>
  <c r="T20" i="27"/>
  <c r="T21" i="27"/>
  <c r="T22" i="27"/>
  <c r="T23" i="27"/>
  <c r="T24" i="27"/>
  <c r="T25" i="27"/>
  <c r="T26" i="27"/>
  <c r="T27" i="27"/>
  <c r="T28" i="27"/>
  <c r="T29" i="27"/>
  <c r="T30"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T230" i="27"/>
  <c r="T231" i="27"/>
  <c r="T232" i="27"/>
  <c r="T233" i="27"/>
  <c r="T234" i="27"/>
  <c r="T235" i="27"/>
  <c r="T236" i="27"/>
  <c r="T237" i="27"/>
  <c r="T238" i="27"/>
  <c r="T239" i="27"/>
  <c r="T240" i="27"/>
  <c r="T241" i="27"/>
  <c r="T242" i="27"/>
  <c r="T243" i="27"/>
  <c r="T244" i="27"/>
  <c r="T245" i="27"/>
  <c r="T246" i="27"/>
  <c r="T247" i="27"/>
  <c r="T248" i="27"/>
  <c r="T249" i="27"/>
  <c r="T250" i="27"/>
  <c r="T251" i="27"/>
  <c r="T252" i="27"/>
  <c r="T253" i="27"/>
  <c r="T254" i="27"/>
  <c r="T255" i="27"/>
  <c r="T256" i="27"/>
  <c r="T257" i="27"/>
  <c r="T258" i="27"/>
  <c r="T259" i="27"/>
  <c r="T260" i="27"/>
  <c r="T261" i="27"/>
  <c r="T262" i="27"/>
  <c r="T263" i="27"/>
  <c r="T264" i="27"/>
  <c r="T265" i="27"/>
  <c r="T266" i="27"/>
  <c r="T267" i="27"/>
  <c r="T268" i="27"/>
  <c r="T269" i="27"/>
  <c r="T270" i="27"/>
  <c r="T271" i="27"/>
  <c r="T272" i="27"/>
  <c r="T273" i="27"/>
  <c r="T274" i="27"/>
  <c r="T275" i="27"/>
  <c r="T276" i="27"/>
  <c r="T277" i="27"/>
  <c r="T278" i="27"/>
  <c r="T279" i="27"/>
  <c r="T280" i="27"/>
  <c r="T281" i="27"/>
  <c r="T282" i="27"/>
  <c r="T283" i="27"/>
  <c r="T284" i="27"/>
  <c r="T285" i="27"/>
  <c r="T286" i="27"/>
  <c r="T287" i="27"/>
  <c r="T288" i="27"/>
  <c r="T289" i="27"/>
  <c r="T290" i="27"/>
  <c r="T291" i="27"/>
  <c r="T292" i="27"/>
  <c r="T293" i="27"/>
  <c r="T294" i="27"/>
  <c r="T295" i="27"/>
  <c r="T296" i="27"/>
  <c r="T297" i="27"/>
  <c r="T298" i="27"/>
  <c r="T299" i="27"/>
  <c r="T300" i="27"/>
  <c r="T301" i="27"/>
  <c r="T302" i="27"/>
  <c r="T303" i="27"/>
  <c r="T304" i="27"/>
  <c r="T305" i="27"/>
  <c r="T306" i="27"/>
  <c r="T307" i="27"/>
  <c r="T308" i="27"/>
  <c r="T309" i="27"/>
  <c r="T310" i="27"/>
  <c r="T311" i="27"/>
  <c r="T312" i="27"/>
  <c r="T313" i="27"/>
  <c r="T314" i="27"/>
  <c r="T315" i="27"/>
  <c r="T316" i="27"/>
  <c r="T317" i="27"/>
  <c r="T318" i="27"/>
  <c r="T319" i="27"/>
  <c r="T320" i="27"/>
  <c r="T321" i="27"/>
  <c r="T322" i="27"/>
  <c r="T323" i="27"/>
  <c r="T324" i="27"/>
  <c r="T325" i="27"/>
  <c r="T326" i="27"/>
  <c r="T327" i="27"/>
  <c r="T328" i="27"/>
  <c r="T329" i="27"/>
  <c r="T330" i="27"/>
  <c r="T331" i="27"/>
  <c r="T332" i="27"/>
  <c r="T333" i="27"/>
  <c r="T334" i="27"/>
  <c r="T335" i="27"/>
  <c r="T336" i="27"/>
  <c r="T337" i="27"/>
  <c r="T338" i="27"/>
  <c r="T339" i="27"/>
  <c r="T340" i="27"/>
  <c r="T341" i="27"/>
  <c r="T342" i="27"/>
  <c r="T343" i="27"/>
  <c r="T344" i="27"/>
  <c r="T345" i="27"/>
  <c r="T346" i="27"/>
  <c r="T347" i="27"/>
  <c r="T348" i="27"/>
  <c r="T349" i="27"/>
  <c r="T350" i="27"/>
  <c r="T351" i="27"/>
  <c r="T352" i="27"/>
  <c r="T353" i="27"/>
  <c r="T354" i="27"/>
  <c r="T355" i="27"/>
  <c r="T356" i="27"/>
  <c r="T357" i="27"/>
  <c r="T358" i="27"/>
  <c r="T359" i="27"/>
  <c r="T360" i="27"/>
  <c r="T361" i="27"/>
  <c r="T362" i="27"/>
  <c r="T363" i="27"/>
  <c r="T364" i="27"/>
  <c r="T365" i="27"/>
  <c r="T366" i="27"/>
  <c r="T367" i="27"/>
  <c r="T368" i="27"/>
  <c r="T369" i="27"/>
  <c r="T370" i="27"/>
  <c r="T371" i="27"/>
  <c r="T372" i="27"/>
  <c r="T373" i="27"/>
  <c r="T374" i="27"/>
  <c r="T375" i="27"/>
  <c r="T376" i="27"/>
  <c r="T377" i="27"/>
  <c r="T378" i="27"/>
  <c r="T379" i="27"/>
  <c r="T380" i="27"/>
  <c r="T381" i="27"/>
  <c r="T382" i="27"/>
  <c r="T383" i="27"/>
  <c r="T384" i="27"/>
  <c r="T385" i="27"/>
  <c r="T386" i="27"/>
  <c r="T387" i="27"/>
  <c r="T388" i="27"/>
  <c r="T389" i="27"/>
  <c r="T390" i="27"/>
  <c r="T391" i="27"/>
  <c r="T392" i="27"/>
  <c r="T393" i="27"/>
  <c r="T394" i="27"/>
  <c r="T395" i="27"/>
  <c r="T396" i="27"/>
  <c r="T397" i="27"/>
  <c r="T398" i="27"/>
  <c r="T399" i="27"/>
  <c r="T400" i="27"/>
  <c r="T401" i="27"/>
  <c r="T402" i="27"/>
  <c r="T403" i="27"/>
  <c r="T404" i="27"/>
  <c r="T405" i="27"/>
  <c r="T406" i="27"/>
  <c r="T407" i="27"/>
  <c r="T408" i="27"/>
  <c r="T409" i="27"/>
  <c r="T410" i="27"/>
  <c r="T411" i="27"/>
  <c r="T412" i="27"/>
  <c r="T413" i="27"/>
  <c r="T414" i="27"/>
  <c r="T415" i="27"/>
  <c r="T416" i="27"/>
  <c r="T417" i="27"/>
  <c r="T418" i="27"/>
  <c r="T419" i="27"/>
  <c r="T420" i="27"/>
  <c r="T421" i="27"/>
  <c r="T422" i="27"/>
  <c r="T423" i="27"/>
  <c r="T424" i="27"/>
  <c r="T425" i="27"/>
  <c r="T426" i="27"/>
  <c r="T427" i="27"/>
  <c r="T428" i="27"/>
  <c r="T429" i="27"/>
  <c r="T430" i="27"/>
  <c r="T431" i="27"/>
  <c r="T432" i="27"/>
  <c r="T433" i="27"/>
  <c r="T434" i="27"/>
  <c r="T435" i="27"/>
  <c r="T436" i="27"/>
  <c r="T437" i="27"/>
  <c r="T438" i="27"/>
  <c r="T439" i="27"/>
  <c r="T440" i="27"/>
  <c r="T441" i="27"/>
  <c r="T442" i="27"/>
  <c r="T443" i="27"/>
  <c r="T444" i="27"/>
  <c r="T445" i="27"/>
  <c r="T446" i="27"/>
  <c r="T447" i="27"/>
  <c r="T448" i="27"/>
  <c r="T449" i="27"/>
  <c r="T450" i="27"/>
  <c r="T451" i="27"/>
  <c r="T452" i="27"/>
  <c r="T453" i="27"/>
  <c r="T454" i="27"/>
  <c r="T455" i="27"/>
  <c r="T456" i="27"/>
  <c r="T457" i="27"/>
  <c r="T458" i="27"/>
  <c r="T459" i="27"/>
  <c r="T460" i="27"/>
  <c r="T461" i="27"/>
  <c r="T462" i="27"/>
  <c r="T463" i="27"/>
  <c r="T464" i="27"/>
  <c r="T465" i="27"/>
  <c r="T466" i="27"/>
  <c r="T467" i="27"/>
  <c r="T468" i="27"/>
  <c r="T469" i="27"/>
  <c r="T470" i="27"/>
  <c r="T471" i="27"/>
  <c r="T472" i="27"/>
  <c r="T473" i="27"/>
  <c r="T474" i="27"/>
  <c r="T475" i="27"/>
  <c r="T476" i="27"/>
  <c r="T477" i="27"/>
  <c r="T478" i="27"/>
  <c r="T479" i="27"/>
  <c r="T480" i="27"/>
  <c r="T481" i="27"/>
  <c r="T482" i="27"/>
  <c r="T483" i="27"/>
  <c r="T484" i="27"/>
  <c r="T485" i="27"/>
  <c r="T486" i="27"/>
  <c r="T487" i="27"/>
  <c r="T488" i="27"/>
  <c r="T489" i="27"/>
  <c r="T490" i="27"/>
  <c r="T491" i="27"/>
  <c r="T492" i="27"/>
  <c r="T493" i="27"/>
  <c r="T494" i="27"/>
  <c r="T495" i="27"/>
  <c r="T496" i="27"/>
  <c r="T497" i="27"/>
  <c r="T498" i="27"/>
  <c r="T499" i="27"/>
  <c r="T500" i="27"/>
  <c r="T501" i="27"/>
  <c r="T502" i="27"/>
  <c r="T503" i="27"/>
  <c r="T504" i="27"/>
  <c r="T505" i="27"/>
  <c r="T506" i="27"/>
  <c r="T507" i="27"/>
  <c r="T508" i="27"/>
  <c r="T509" i="27"/>
  <c r="T510" i="27"/>
  <c r="T511" i="27"/>
  <c r="T512" i="27"/>
  <c r="T513" i="27"/>
  <c r="T514" i="27"/>
  <c r="T515" i="27"/>
  <c r="T516" i="27"/>
  <c r="T517" i="27"/>
  <c r="T518" i="27"/>
  <c r="T519" i="27"/>
  <c r="T520" i="27"/>
  <c r="T521" i="27"/>
  <c r="T522" i="27"/>
  <c r="T523" i="27"/>
  <c r="T524" i="27"/>
  <c r="T525" i="27"/>
  <c r="T526" i="27"/>
  <c r="T527" i="27"/>
  <c r="T528" i="27"/>
  <c r="T529" i="27"/>
  <c r="T530" i="27"/>
  <c r="T531" i="27"/>
  <c r="T532" i="27"/>
  <c r="T533" i="27"/>
  <c r="T534" i="27"/>
  <c r="T535" i="27"/>
  <c r="T536" i="27"/>
  <c r="T537" i="27"/>
  <c r="T538" i="27"/>
  <c r="T539" i="27"/>
  <c r="T540" i="27"/>
  <c r="T541" i="27"/>
  <c r="T542" i="27"/>
  <c r="T543" i="27"/>
  <c r="T544" i="27"/>
  <c r="T545" i="27"/>
  <c r="T546" i="27"/>
  <c r="T547" i="27"/>
  <c r="T548" i="27"/>
  <c r="T549" i="27"/>
  <c r="T550" i="27"/>
  <c r="T551" i="27"/>
  <c r="T552" i="27"/>
  <c r="T553" i="27"/>
  <c r="T554" i="27"/>
  <c r="T555" i="27"/>
  <c r="T556" i="27"/>
  <c r="T557" i="27"/>
  <c r="T558" i="27"/>
  <c r="T559" i="27"/>
  <c r="T560" i="27"/>
  <c r="T561" i="27"/>
  <c r="T562" i="27"/>
  <c r="T563" i="27"/>
  <c r="T564" i="27"/>
  <c r="T565" i="27"/>
  <c r="T566" i="27"/>
  <c r="T567" i="27"/>
  <c r="T568" i="27"/>
  <c r="T569" i="27"/>
  <c r="T570" i="27"/>
  <c r="T571" i="27"/>
  <c r="T572" i="27"/>
  <c r="T573" i="27"/>
  <c r="T574" i="27"/>
  <c r="T575" i="27"/>
  <c r="T576" i="27"/>
  <c r="T577" i="27"/>
  <c r="T578" i="27"/>
  <c r="T579" i="27"/>
  <c r="T580" i="27"/>
  <c r="T581" i="27"/>
  <c r="T582" i="27"/>
  <c r="T583" i="27"/>
  <c r="T584" i="27"/>
  <c r="T585" i="27"/>
  <c r="T586" i="27"/>
  <c r="T587" i="27"/>
  <c r="T588" i="27"/>
  <c r="T589" i="27"/>
  <c r="T590" i="27"/>
  <c r="T591" i="27"/>
  <c r="T592" i="27"/>
  <c r="T593" i="27"/>
  <c r="T594" i="27"/>
  <c r="T595" i="27"/>
  <c r="T596" i="27"/>
  <c r="T597" i="27"/>
  <c r="T598" i="27"/>
  <c r="T599" i="27"/>
  <c r="T600" i="27"/>
  <c r="T601" i="27"/>
  <c r="T602" i="27"/>
  <c r="T603" i="27"/>
  <c r="T604" i="27"/>
  <c r="T605" i="27"/>
  <c r="S6" i="27"/>
  <c r="V6" i="27" s="1"/>
  <c r="S7" i="27"/>
  <c r="V7" i="27" s="1"/>
  <c r="S8" i="27"/>
  <c r="V8" i="27" s="1"/>
  <c r="S9" i="27"/>
  <c r="V9" i="27" s="1"/>
  <c r="S10" i="27"/>
  <c r="V10" i="27" s="1"/>
  <c r="S11" i="27"/>
  <c r="V11" i="27" s="1"/>
  <c r="S12" i="27"/>
  <c r="V12" i="27" s="1"/>
  <c r="S13" i="27"/>
  <c r="V13" i="27" s="1"/>
  <c r="S14" i="27"/>
  <c r="V14" i="27" s="1"/>
  <c r="S15" i="27"/>
  <c r="V15" i="27" s="1"/>
  <c r="S16" i="27"/>
  <c r="V16" i="27" s="1"/>
  <c r="S17" i="27"/>
  <c r="V17" i="27" s="1"/>
  <c r="S18" i="27"/>
  <c r="V18" i="27" s="1"/>
  <c r="S19" i="27"/>
  <c r="V19" i="27" s="1"/>
  <c r="S20" i="27"/>
  <c r="V20" i="27" s="1"/>
  <c r="S21" i="27"/>
  <c r="V21" i="27" s="1"/>
  <c r="S22" i="27"/>
  <c r="V22" i="27" s="1"/>
  <c r="S23" i="27"/>
  <c r="V23" i="27" s="1"/>
  <c r="S24" i="27"/>
  <c r="V24" i="27" s="1"/>
  <c r="S25" i="27"/>
  <c r="V25" i="27" s="1"/>
  <c r="S26" i="27"/>
  <c r="V26" i="27" s="1"/>
  <c r="S27" i="27"/>
  <c r="V27" i="27" s="1"/>
  <c r="S28" i="27"/>
  <c r="V28" i="27" s="1"/>
  <c r="S29" i="27"/>
  <c r="V29" i="27" s="1"/>
  <c r="S30" i="27"/>
  <c r="V30" i="27" s="1"/>
  <c r="S31" i="27"/>
  <c r="V31" i="27" s="1"/>
  <c r="S32" i="27"/>
  <c r="V32" i="27" s="1"/>
  <c r="S33" i="27"/>
  <c r="V33" i="27" s="1"/>
  <c r="S34" i="27"/>
  <c r="V34" i="27" s="1"/>
  <c r="S35" i="27"/>
  <c r="V35" i="27" s="1"/>
  <c r="S36" i="27"/>
  <c r="V36" i="27" s="1"/>
  <c r="S37" i="27"/>
  <c r="V37" i="27" s="1"/>
  <c r="S38" i="27"/>
  <c r="V38" i="27" s="1"/>
  <c r="S39" i="27"/>
  <c r="V39" i="27" s="1"/>
  <c r="S40" i="27"/>
  <c r="V40" i="27" s="1"/>
  <c r="S41" i="27"/>
  <c r="V41" i="27" s="1"/>
  <c r="S42" i="27"/>
  <c r="V42" i="27" s="1"/>
  <c r="S43" i="27"/>
  <c r="V43" i="27" s="1"/>
  <c r="S44" i="27"/>
  <c r="V44" i="27" s="1"/>
  <c r="S45" i="27"/>
  <c r="V45" i="27" s="1"/>
  <c r="S46" i="27"/>
  <c r="V46" i="27" s="1"/>
  <c r="S47" i="27"/>
  <c r="V47" i="27" s="1"/>
  <c r="S48" i="27"/>
  <c r="V48" i="27" s="1"/>
  <c r="S49" i="27"/>
  <c r="V49" i="27" s="1"/>
  <c r="S50" i="27"/>
  <c r="V50" i="27" s="1"/>
  <c r="S51" i="27"/>
  <c r="V51" i="27" s="1"/>
  <c r="S52" i="27"/>
  <c r="V52" i="27" s="1"/>
  <c r="S53" i="27"/>
  <c r="V53" i="27" s="1"/>
  <c r="S54" i="27"/>
  <c r="V54" i="27" s="1"/>
  <c r="S55" i="27"/>
  <c r="V55" i="27" s="1"/>
  <c r="S56" i="27"/>
  <c r="V56" i="27" s="1"/>
  <c r="S57" i="27"/>
  <c r="V57" i="27" s="1"/>
  <c r="S58" i="27"/>
  <c r="V58" i="27" s="1"/>
  <c r="S59" i="27"/>
  <c r="V59" i="27" s="1"/>
  <c r="S60" i="27"/>
  <c r="V60" i="27" s="1"/>
  <c r="S61" i="27"/>
  <c r="V61" i="27" s="1"/>
  <c r="S62" i="27"/>
  <c r="V62" i="27" s="1"/>
  <c r="S63" i="27"/>
  <c r="V63" i="27" s="1"/>
  <c r="S64" i="27"/>
  <c r="V64" i="27" s="1"/>
  <c r="S65" i="27"/>
  <c r="V65" i="27" s="1"/>
  <c r="S66" i="27"/>
  <c r="V66" i="27" s="1"/>
  <c r="S67" i="27"/>
  <c r="V67" i="27" s="1"/>
  <c r="S68" i="27"/>
  <c r="V68" i="27" s="1"/>
  <c r="S69" i="27"/>
  <c r="V69" i="27" s="1"/>
  <c r="S70" i="27"/>
  <c r="V70" i="27" s="1"/>
  <c r="S71" i="27"/>
  <c r="V71" i="27" s="1"/>
  <c r="S72" i="27"/>
  <c r="V72" i="27" s="1"/>
  <c r="S73" i="27"/>
  <c r="V73" i="27" s="1"/>
  <c r="S74" i="27"/>
  <c r="V74" i="27" s="1"/>
  <c r="S75" i="27"/>
  <c r="V75" i="27" s="1"/>
  <c r="S76" i="27"/>
  <c r="V76" i="27" s="1"/>
  <c r="S77" i="27"/>
  <c r="V77" i="27" s="1"/>
  <c r="S78" i="27"/>
  <c r="V78" i="27" s="1"/>
  <c r="S79" i="27"/>
  <c r="V79" i="27" s="1"/>
  <c r="S80" i="27"/>
  <c r="V80" i="27" s="1"/>
  <c r="S81" i="27"/>
  <c r="V81" i="27" s="1"/>
  <c r="S82" i="27"/>
  <c r="V82" i="27" s="1"/>
  <c r="S83" i="27"/>
  <c r="V83" i="27" s="1"/>
  <c r="S84" i="27"/>
  <c r="V84" i="27" s="1"/>
  <c r="S85" i="27"/>
  <c r="V85" i="27" s="1"/>
  <c r="S86" i="27"/>
  <c r="V86" i="27" s="1"/>
  <c r="S87" i="27"/>
  <c r="V87" i="27" s="1"/>
  <c r="S88" i="27"/>
  <c r="V88" i="27" s="1"/>
  <c r="S89" i="27"/>
  <c r="V89" i="27" s="1"/>
  <c r="S90" i="27"/>
  <c r="V90" i="27" s="1"/>
  <c r="S91" i="27"/>
  <c r="V91" i="27" s="1"/>
  <c r="S92" i="27"/>
  <c r="V92" i="27" s="1"/>
  <c r="S93" i="27"/>
  <c r="V93" i="27" s="1"/>
  <c r="S94" i="27"/>
  <c r="V94" i="27" s="1"/>
  <c r="S95" i="27"/>
  <c r="V95" i="27" s="1"/>
  <c r="S96" i="27"/>
  <c r="V96" i="27" s="1"/>
  <c r="S97" i="27"/>
  <c r="V97" i="27" s="1"/>
  <c r="S98" i="27"/>
  <c r="V98" i="27" s="1"/>
  <c r="S99" i="27"/>
  <c r="V99" i="27" s="1"/>
  <c r="S100" i="27"/>
  <c r="V100" i="27" s="1"/>
  <c r="S101" i="27"/>
  <c r="V101" i="27" s="1"/>
  <c r="S102" i="27"/>
  <c r="V102" i="27" s="1"/>
  <c r="S103" i="27"/>
  <c r="V103" i="27" s="1"/>
  <c r="S104" i="27"/>
  <c r="V104" i="27" s="1"/>
  <c r="S105" i="27"/>
  <c r="V105" i="27" s="1"/>
  <c r="S106" i="27"/>
  <c r="V106" i="27" s="1"/>
  <c r="S107" i="27"/>
  <c r="V107" i="27" s="1"/>
  <c r="S108" i="27"/>
  <c r="V108" i="27" s="1"/>
  <c r="S109" i="27"/>
  <c r="V109" i="27" s="1"/>
  <c r="S110" i="27"/>
  <c r="V110" i="27" s="1"/>
  <c r="S111" i="27"/>
  <c r="V111" i="27" s="1"/>
  <c r="S112" i="27"/>
  <c r="V112" i="27" s="1"/>
  <c r="S113" i="27"/>
  <c r="V113" i="27" s="1"/>
  <c r="S114" i="27"/>
  <c r="V114" i="27" s="1"/>
  <c r="S115" i="27"/>
  <c r="V115" i="27" s="1"/>
  <c r="S116" i="27"/>
  <c r="V116" i="27" s="1"/>
  <c r="S117" i="27"/>
  <c r="V117" i="27" s="1"/>
  <c r="S118" i="27"/>
  <c r="V118" i="27" s="1"/>
  <c r="S119" i="27"/>
  <c r="V119" i="27" s="1"/>
  <c r="S120" i="27"/>
  <c r="V120" i="27" s="1"/>
  <c r="S121" i="27"/>
  <c r="V121" i="27" s="1"/>
  <c r="S122" i="27"/>
  <c r="V122" i="27" s="1"/>
  <c r="S123" i="27"/>
  <c r="V123" i="27" s="1"/>
  <c r="S124" i="27"/>
  <c r="V124" i="27" s="1"/>
  <c r="S125" i="27"/>
  <c r="V125" i="27" s="1"/>
  <c r="S126" i="27"/>
  <c r="V126" i="27" s="1"/>
  <c r="S127" i="27"/>
  <c r="V127" i="27" s="1"/>
  <c r="S128" i="27"/>
  <c r="V128" i="27" s="1"/>
  <c r="S129" i="27"/>
  <c r="V129" i="27" s="1"/>
  <c r="S130" i="27"/>
  <c r="V130" i="27" s="1"/>
  <c r="S131" i="27"/>
  <c r="V131" i="27" s="1"/>
  <c r="S132" i="27"/>
  <c r="V132" i="27" s="1"/>
  <c r="S133" i="27"/>
  <c r="V133" i="27" s="1"/>
  <c r="S134" i="27"/>
  <c r="V134" i="27" s="1"/>
  <c r="S135" i="27"/>
  <c r="V135" i="27" s="1"/>
  <c r="S136" i="27"/>
  <c r="V136" i="27" s="1"/>
  <c r="S137" i="27"/>
  <c r="V137" i="27" s="1"/>
  <c r="S138" i="27"/>
  <c r="V138" i="27" s="1"/>
  <c r="S139" i="27"/>
  <c r="V139" i="27" s="1"/>
  <c r="S140" i="27"/>
  <c r="V140" i="27" s="1"/>
  <c r="S141" i="27"/>
  <c r="V141" i="27" s="1"/>
  <c r="S142" i="27"/>
  <c r="V142" i="27" s="1"/>
  <c r="S143" i="27"/>
  <c r="V143" i="27" s="1"/>
  <c r="S144" i="27"/>
  <c r="V144" i="27" s="1"/>
  <c r="S145" i="27"/>
  <c r="V145" i="27" s="1"/>
  <c r="S146" i="27"/>
  <c r="V146" i="27" s="1"/>
  <c r="S147" i="27"/>
  <c r="V147" i="27" s="1"/>
  <c r="S148" i="27"/>
  <c r="V148" i="27" s="1"/>
  <c r="S149" i="27"/>
  <c r="V149" i="27" s="1"/>
  <c r="S150" i="27"/>
  <c r="V150" i="27" s="1"/>
  <c r="S151" i="27"/>
  <c r="V151" i="27" s="1"/>
  <c r="S152" i="27"/>
  <c r="V152" i="27" s="1"/>
  <c r="S153" i="27"/>
  <c r="V153" i="27" s="1"/>
  <c r="S154" i="27"/>
  <c r="V154" i="27" s="1"/>
  <c r="S155" i="27"/>
  <c r="V155" i="27" s="1"/>
  <c r="S156" i="27"/>
  <c r="V156" i="27" s="1"/>
  <c r="S157" i="27"/>
  <c r="V157" i="27" s="1"/>
  <c r="S158" i="27"/>
  <c r="V158" i="27" s="1"/>
  <c r="S159" i="27"/>
  <c r="V159" i="27" s="1"/>
  <c r="S160" i="27"/>
  <c r="V160" i="27" s="1"/>
  <c r="S161" i="27"/>
  <c r="V161" i="27" s="1"/>
  <c r="S162" i="27"/>
  <c r="V162" i="27" s="1"/>
  <c r="S163" i="27"/>
  <c r="V163" i="27" s="1"/>
  <c r="S164" i="27"/>
  <c r="V164" i="27" s="1"/>
  <c r="S165" i="27"/>
  <c r="V165" i="27" s="1"/>
  <c r="S166" i="27"/>
  <c r="V166" i="27" s="1"/>
  <c r="S167" i="27"/>
  <c r="V167" i="27" s="1"/>
  <c r="S168" i="27"/>
  <c r="V168" i="27" s="1"/>
  <c r="S169" i="27"/>
  <c r="V169" i="27" s="1"/>
  <c r="S170" i="27"/>
  <c r="V170" i="27" s="1"/>
  <c r="S171" i="27"/>
  <c r="V171" i="27" s="1"/>
  <c r="S172" i="27"/>
  <c r="V172" i="27" s="1"/>
  <c r="S173" i="27"/>
  <c r="V173" i="27" s="1"/>
  <c r="S174" i="27"/>
  <c r="V174" i="27" s="1"/>
  <c r="S175" i="27"/>
  <c r="V175" i="27" s="1"/>
  <c r="S176" i="27"/>
  <c r="V176" i="27" s="1"/>
  <c r="S177" i="27"/>
  <c r="V177" i="27" s="1"/>
  <c r="S178" i="27"/>
  <c r="V178" i="27" s="1"/>
  <c r="S179" i="27"/>
  <c r="V179" i="27" s="1"/>
  <c r="S180" i="27"/>
  <c r="V180" i="27" s="1"/>
  <c r="S181" i="27"/>
  <c r="V181" i="27" s="1"/>
  <c r="S182" i="27"/>
  <c r="V182" i="27" s="1"/>
  <c r="S183" i="27"/>
  <c r="V183" i="27" s="1"/>
  <c r="S184" i="27"/>
  <c r="V184" i="27" s="1"/>
  <c r="S185" i="27"/>
  <c r="V185" i="27" s="1"/>
  <c r="S186" i="27"/>
  <c r="V186" i="27" s="1"/>
  <c r="S187" i="27"/>
  <c r="V187" i="27" s="1"/>
  <c r="S188" i="27"/>
  <c r="V188" i="27" s="1"/>
  <c r="S189" i="27"/>
  <c r="V189" i="27" s="1"/>
  <c r="S190" i="27"/>
  <c r="V190" i="27" s="1"/>
  <c r="S191" i="27"/>
  <c r="V191" i="27" s="1"/>
  <c r="S192" i="27"/>
  <c r="V192" i="27" s="1"/>
  <c r="S193" i="27"/>
  <c r="V193" i="27" s="1"/>
  <c r="S194" i="27"/>
  <c r="V194" i="27" s="1"/>
  <c r="S195" i="27"/>
  <c r="V195" i="27" s="1"/>
  <c r="S196" i="27"/>
  <c r="V196" i="27" s="1"/>
  <c r="S197" i="27"/>
  <c r="V197" i="27" s="1"/>
  <c r="S198" i="27"/>
  <c r="V198" i="27" s="1"/>
  <c r="S199" i="27"/>
  <c r="V199" i="27" s="1"/>
  <c r="S200" i="27"/>
  <c r="V200" i="27" s="1"/>
  <c r="S201" i="27"/>
  <c r="V201" i="27" s="1"/>
  <c r="S202" i="27"/>
  <c r="V202" i="27" s="1"/>
  <c r="S203" i="27"/>
  <c r="V203" i="27" s="1"/>
  <c r="S204" i="27"/>
  <c r="V204" i="27" s="1"/>
  <c r="S205" i="27"/>
  <c r="V205" i="27" s="1"/>
  <c r="S206" i="27"/>
  <c r="V206" i="27" s="1"/>
  <c r="S207" i="27"/>
  <c r="V207" i="27" s="1"/>
  <c r="S208" i="27"/>
  <c r="V208" i="27" s="1"/>
  <c r="S209" i="27"/>
  <c r="V209" i="27" s="1"/>
  <c r="S210" i="27"/>
  <c r="V210" i="27" s="1"/>
  <c r="S211" i="27"/>
  <c r="V211" i="27" s="1"/>
  <c r="S212" i="27"/>
  <c r="V212" i="27" s="1"/>
  <c r="S213" i="27"/>
  <c r="V213" i="27" s="1"/>
  <c r="S214" i="27"/>
  <c r="V214" i="27" s="1"/>
  <c r="S215" i="27"/>
  <c r="V215" i="27" s="1"/>
  <c r="S216" i="27"/>
  <c r="V216" i="27" s="1"/>
  <c r="S217" i="27"/>
  <c r="V217" i="27" s="1"/>
  <c r="S218" i="27"/>
  <c r="V218" i="27" s="1"/>
  <c r="S219" i="27"/>
  <c r="V219" i="27" s="1"/>
  <c r="S220" i="27"/>
  <c r="V220" i="27" s="1"/>
  <c r="S221" i="27"/>
  <c r="V221" i="27" s="1"/>
  <c r="S222" i="27"/>
  <c r="V222" i="27" s="1"/>
  <c r="S223" i="27"/>
  <c r="V223" i="27" s="1"/>
  <c r="S224" i="27"/>
  <c r="V224" i="27" s="1"/>
  <c r="S225" i="27"/>
  <c r="V225" i="27" s="1"/>
  <c r="S226" i="27"/>
  <c r="V226" i="27" s="1"/>
  <c r="S227" i="27"/>
  <c r="V227" i="27" s="1"/>
  <c r="S228" i="27"/>
  <c r="V228" i="27" s="1"/>
  <c r="S229" i="27"/>
  <c r="V229" i="27" s="1"/>
  <c r="S230" i="27"/>
  <c r="V230" i="27" s="1"/>
  <c r="S231" i="27"/>
  <c r="V231" i="27" s="1"/>
  <c r="S232" i="27"/>
  <c r="V232" i="27" s="1"/>
  <c r="S233" i="27"/>
  <c r="V233" i="27" s="1"/>
  <c r="S234" i="27"/>
  <c r="V234" i="27" s="1"/>
  <c r="S235" i="27"/>
  <c r="V235" i="27" s="1"/>
  <c r="S236" i="27"/>
  <c r="V236" i="27" s="1"/>
  <c r="S237" i="27"/>
  <c r="V237" i="27" s="1"/>
  <c r="S238" i="27"/>
  <c r="V238" i="27" s="1"/>
  <c r="S239" i="27"/>
  <c r="V239" i="27" s="1"/>
  <c r="S240" i="27"/>
  <c r="V240" i="27" s="1"/>
  <c r="S241" i="27"/>
  <c r="V241" i="27" s="1"/>
  <c r="S242" i="27"/>
  <c r="V242" i="27" s="1"/>
  <c r="S243" i="27"/>
  <c r="V243" i="27" s="1"/>
  <c r="S244" i="27"/>
  <c r="V244" i="27" s="1"/>
  <c r="S245" i="27"/>
  <c r="V245" i="27" s="1"/>
  <c r="S246" i="27"/>
  <c r="V246" i="27" s="1"/>
  <c r="S247" i="27"/>
  <c r="V247" i="27" s="1"/>
  <c r="S248" i="27"/>
  <c r="V248" i="27" s="1"/>
  <c r="S249" i="27"/>
  <c r="V249" i="27" s="1"/>
  <c r="S250" i="27"/>
  <c r="V250" i="27" s="1"/>
  <c r="S251" i="27"/>
  <c r="V251" i="27" s="1"/>
  <c r="S252" i="27"/>
  <c r="V252" i="27" s="1"/>
  <c r="S253" i="27"/>
  <c r="V253" i="27" s="1"/>
  <c r="S254" i="27"/>
  <c r="V254" i="27" s="1"/>
  <c r="S255" i="27"/>
  <c r="V255" i="27" s="1"/>
  <c r="S256" i="27"/>
  <c r="V256" i="27" s="1"/>
  <c r="S257" i="27"/>
  <c r="V257" i="27" s="1"/>
  <c r="S258" i="27"/>
  <c r="V258" i="27" s="1"/>
  <c r="S259" i="27"/>
  <c r="V259" i="27" s="1"/>
  <c r="S260" i="27"/>
  <c r="V260" i="27" s="1"/>
  <c r="S261" i="27"/>
  <c r="V261" i="27" s="1"/>
  <c r="S262" i="27"/>
  <c r="V262" i="27" s="1"/>
  <c r="S263" i="27"/>
  <c r="V263" i="27" s="1"/>
  <c r="S264" i="27"/>
  <c r="V264" i="27" s="1"/>
  <c r="S265" i="27"/>
  <c r="V265" i="27" s="1"/>
  <c r="S266" i="27"/>
  <c r="V266" i="27" s="1"/>
  <c r="S267" i="27"/>
  <c r="V267" i="27" s="1"/>
  <c r="S268" i="27"/>
  <c r="V268" i="27" s="1"/>
  <c r="S269" i="27"/>
  <c r="V269" i="27" s="1"/>
  <c r="S270" i="27"/>
  <c r="V270" i="27" s="1"/>
  <c r="S271" i="27"/>
  <c r="V271" i="27" s="1"/>
  <c r="S272" i="27"/>
  <c r="V272" i="27" s="1"/>
  <c r="S273" i="27"/>
  <c r="V273" i="27" s="1"/>
  <c r="S274" i="27"/>
  <c r="V274" i="27" s="1"/>
  <c r="S275" i="27"/>
  <c r="V275" i="27" s="1"/>
  <c r="S276" i="27"/>
  <c r="V276" i="27" s="1"/>
  <c r="S277" i="27"/>
  <c r="V277" i="27" s="1"/>
  <c r="S278" i="27"/>
  <c r="V278" i="27" s="1"/>
  <c r="S279" i="27"/>
  <c r="V279" i="27" s="1"/>
  <c r="S280" i="27"/>
  <c r="V280" i="27" s="1"/>
  <c r="S281" i="27"/>
  <c r="V281" i="27" s="1"/>
  <c r="S282" i="27"/>
  <c r="V282" i="27" s="1"/>
  <c r="S283" i="27"/>
  <c r="V283" i="27" s="1"/>
  <c r="S284" i="27"/>
  <c r="V284" i="27" s="1"/>
  <c r="S285" i="27"/>
  <c r="V285" i="27" s="1"/>
  <c r="S286" i="27"/>
  <c r="V286" i="27" s="1"/>
  <c r="S287" i="27"/>
  <c r="V287" i="27" s="1"/>
  <c r="S288" i="27"/>
  <c r="V288" i="27" s="1"/>
  <c r="S289" i="27"/>
  <c r="V289" i="27" s="1"/>
  <c r="S290" i="27"/>
  <c r="V290" i="27" s="1"/>
  <c r="S291" i="27"/>
  <c r="V291" i="27" s="1"/>
  <c r="S292" i="27"/>
  <c r="V292" i="27" s="1"/>
  <c r="S293" i="27"/>
  <c r="V293" i="27" s="1"/>
  <c r="S294" i="27"/>
  <c r="V294" i="27" s="1"/>
  <c r="S295" i="27"/>
  <c r="V295" i="27" s="1"/>
  <c r="S296" i="27"/>
  <c r="V296" i="27" s="1"/>
  <c r="S297" i="27"/>
  <c r="V297" i="27" s="1"/>
  <c r="S298" i="27"/>
  <c r="V298" i="27" s="1"/>
  <c r="S299" i="27"/>
  <c r="V299" i="27" s="1"/>
  <c r="S300" i="27"/>
  <c r="V300" i="27" s="1"/>
  <c r="S301" i="27"/>
  <c r="V301" i="27" s="1"/>
  <c r="S302" i="27"/>
  <c r="V302" i="27" s="1"/>
  <c r="S303" i="27"/>
  <c r="V303" i="27" s="1"/>
  <c r="S304" i="27"/>
  <c r="V304" i="27" s="1"/>
  <c r="S305" i="27"/>
  <c r="V305" i="27" s="1"/>
  <c r="S306" i="27"/>
  <c r="V306" i="27" s="1"/>
  <c r="S307" i="27"/>
  <c r="V307" i="27" s="1"/>
  <c r="S308" i="27"/>
  <c r="V308" i="27" s="1"/>
  <c r="S309" i="27"/>
  <c r="V309" i="27" s="1"/>
  <c r="S310" i="27"/>
  <c r="V310" i="27" s="1"/>
  <c r="S311" i="27"/>
  <c r="V311" i="27" s="1"/>
  <c r="S312" i="27"/>
  <c r="V312" i="27" s="1"/>
  <c r="S313" i="27"/>
  <c r="V313" i="27" s="1"/>
  <c r="S314" i="27"/>
  <c r="V314" i="27" s="1"/>
  <c r="S315" i="27"/>
  <c r="V315" i="27" s="1"/>
  <c r="S316" i="27"/>
  <c r="V316" i="27" s="1"/>
  <c r="S317" i="27"/>
  <c r="V317" i="27" s="1"/>
  <c r="S318" i="27"/>
  <c r="V318" i="27" s="1"/>
  <c r="S319" i="27"/>
  <c r="V319" i="27" s="1"/>
  <c r="S320" i="27"/>
  <c r="V320" i="27" s="1"/>
  <c r="S321" i="27"/>
  <c r="V321" i="27" s="1"/>
  <c r="S322" i="27"/>
  <c r="V322" i="27" s="1"/>
  <c r="S323" i="27"/>
  <c r="V323" i="27" s="1"/>
  <c r="S324" i="27"/>
  <c r="V324" i="27" s="1"/>
  <c r="S325" i="27"/>
  <c r="V325" i="27" s="1"/>
  <c r="S326" i="27"/>
  <c r="V326" i="27" s="1"/>
  <c r="S327" i="27"/>
  <c r="V327" i="27" s="1"/>
  <c r="S328" i="27"/>
  <c r="V328" i="27" s="1"/>
  <c r="S329" i="27"/>
  <c r="V329" i="27" s="1"/>
  <c r="S330" i="27"/>
  <c r="V330" i="27" s="1"/>
  <c r="S331" i="27"/>
  <c r="V331" i="27" s="1"/>
  <c r="S332" i="27"/>
  <c r="V332" i="27" s="1"/>
  <c r="S333" i="27"/>
  <c r="V333" i="27" s="1"/>
  <c r="S334" i="27"/>
  <c r="V334" i="27" s="1"/>
  <c r="S335" i="27"/>
  <c r="V335" i="27" s="1"/>
  <c r="S336" i="27"/>
  <c r="V336" i="27" s="1"/>
  <c r="S337" i="27"/>
  <c r="V337" i="27" s="1"/>
  <c r="S338" i="27"/>
  <c r="V338" i="27" s="1"/>
  <c r="S339" i="27"/>
  <c r="V339" i="27" s="1"/>
  <c r="S340" i="27"/>
  <c r="V340" i="27" s="1"/>
  <c r="S341" i="27"/>
  <c r="V341" i="27" s="1"/>
  <c r="S342" i="27"/>
  <c r="V342" i="27" s="1"/>
  <c r="S343" i="27"/>
  <c r="V343" i="27" s="1"/>
  <c r="S344" i="27"/>
  <c r="V344" i="27" s="1"/>
  <c r="S345" i="27"/>
  <c r="V345" i="27" s="1"/>
  <c r="S346" i="27"/>
  <c r="V346" i="27" s="1"/>
  <c r="S347" i="27"/>
  <c r="V347" i="27" s="1"/>
  <c r="S348" i="27"/>
  <c r="V348" i="27" s="1"/>
  <c r="S349" i="27"/>
  <c r="V349" i="27" s="1"/>
  <c r="S350" i="27"/>
  <c r="V350" i="27" s="1"/>
  <c r="S351" i="27"/>
  <c r="V351" i="27" s="1"/>
  <c r="S352" i="27"/>
  <c r="V352" i="27" s="1"/>
  <c r="S353" i="27"/>
  <c r="V353" i="27" s="1"/>
  <c r="S354" i="27"/>
  <c r="V354" i="27" s="1"/>
  <c r="S355" i="27"/>
  <c r="V355" i="27" s="1"/>
  <c r="S356" i="27"/>
  <c r="V356" i="27" s="1"/>
  <c r="S357" i="27"/>
  <c r="V357" i="27" s="1"/>
  <c r="S358" i="27"/>
  <c r="V358" i="27" s="1"/>
  <c r="S359" i="27"/>
  <c r="V359" i="27" s="1"/>
  <c r="S360" i="27"/>
  <c r="V360" i="27" s="1"/>
  <c r="S361" i="27"/>
  <c r="V361" i="27" s="1"/>
  <c r="S362" i="27"/>
  <c r="V362" i="27" s="1"/>
  <c r="S363" i="27"/>
  <c r="V363" i="27" s="1"/>
  <c r="S364" i="27"/>
  <c r="V364" i="27" s="1"/>
  <c r="S365" i="27"/>
  <c r="V365" i="27" s="1"/>
  <c r="S366" i="27"/>
  <c r="V366" i="27" s="1"/>
  <c r="S367" i="27"/>
  <c r="V367" i="27" s="1"/>
  <c r="S368" i="27"/>
  <c r="V368" i="27" s="1"/>
  <c r="S369" i="27"/>
  <c r="V369" i="27" s="1"/>
  <c r="S370" i="27"/>
  <c r="V370" i="27" s="1"/>
  <c r="S371" i="27"/>
  <c r="V371" i="27" s="1"/>
  <c r="S372" i="27"/>
  <c r="V372" i="27" s="1"/>
  <c r="S373" i="27"/>
  <c r="V373" i="27" s="1"/>
  <c r="S374" i="27"/>
  <c r="V374" i="27" s="1"/>
  <c r="S375" i="27"/>
  <c r="V375" i="27" s="1"/>
  <c r="S376" i="27"/>
  <c r="V376" i="27" s="1"/>
  <c r="S377" i="27"/>
  <c r="V377" i="27" s="1"/>
  <c r="S378" i="27"/>
  <c r="V378" i="27" s="1"/>
  <c r="S379" i="27"/>
  <c r="V379" i="27" s="1"/>
  <c r="S380" i="27"/>
  <c r="V380" i="27" s="1"/>
  <c r="S381" i="27"/>
  <c r="V381" i="27" s="1"/>
  <c r="S382" i="27"/>
  <c r="V382" i="27" s="1"/>
  <c r="S383" i="27"/>
  <c r="V383" i="27" s="1"/>
  <c r="S384" i="27"/>
  <c r="V384" i="27" s="1"/>
  <c r="S385" i="27"/>
  <c r="V385" i="27" s="1"/>
  <c r="S386" i="27"/>
  <c r="V386" i="27" s="1"/>
  <c r="S387" i="27"/>
  <c r="V387" i="27" s="1"/>
  <c r="S388" i="27"/>
  <c r="V388" i="27" s="1"/>
  <c r="S389" i="27"/>
  <c r="V389" i="27" s="1"/>
  <c r="S390" i="27"/>
  <c r="V390" i="27" s="1"/>
  <c r="S391" i="27"/>
  <c r="V391" i="27" s="1"/>
  <c r="S392" i="27"/>
  <c r="V392" i="27" s="1"/>
  <c r="S393" i="27"/>
  <c r="V393" i="27" s="1"/>
  <c r="S394" i="27"/>
  <c r="V394" i="27" s="1"/>
  <c r="S395" i="27"/>
  <c r="V395" i="27" s="1"/>
  <c r="S396" i="27"/>
  <c r="V396" i="27" s="1"/>
  <c r="S397" i="27"/>
  <c r="V397" i="27" s="1"/>
  <c r="S398" i="27"/>
  <c r="V398" i="27" s="1"/>
  <c r="S399" i="27"/>
  <c r="V399" i="27" s="1"/>
  <c r="S400" i="27"/>
  <c r="V400" i="27" s="1"/>
  <c r="S401" i="27"/>
  <c r="V401" i="27" s="1"/>
  <c r="S402" i="27"/>
  <c r="V402" i="27" s="1"/>
  <c r="S403" i="27"/>
  <c r="V403" i="27" s="1"/>
  <c r="S404" i="27"/>
  <c r="V404" i="27" s="1"/>
  <c r="S405" i="27"/>
  <c r="V405" i="27" s="1"/>
  <c r="S406" i="27"/>
  <c r="V406" i="27" s="1"/>
  <c r="S407" i="27"/>
  <c r="V407" i="27" s="1"/>
  <c r="S408" i="27"/>
  <c r="V408" i="27" s="1"/>
  <c r="S409" i="27"/>
  <c r="V409" i="27" s="1"/>
  <c r="S410" i="27"/>
  <c r="V410" i="27" s="1"/>
  <c r="S411" i="27"/>
  <c r="V411" i="27" s="1"/>
  <c r="S412" i="27"/>
  <c r="V412" i="27" s="1"/>
  <c r="S413" i="27"/>
  <c r="V413" i="27" s="1"/>
  <c r="S414" i="27"/>
  <c r="V414" i="27" s="1"/>
  <c r="S415" i="27"/>
  <c r="V415" i="27" s="1"/>
  <c r="S416" i="27"/>
  <c r="V416" i="27" s="1"/>
  <c r="S417" i="27"/>
  <c r="V417" i="27" s="1"/>
  <c r="S418" i="27"/>
  <c r="V418" i="27" s="1"/>
  <c r="S419" i="27"/>
  <c r="V419" i="27" s="1"/>
  <c r="S420" i="27"/>
  <c r="V420" i="27" s="1"/>
  <c r="S421" i="27"/>
  <c r="V421" i="27" s="1"/>
  <c r="S422" i="27"/>
  <c r="V422" i="27" s="1"/>
  <c r="S423" i="27"/>
  <c r="V423" i="27" s="1"/>
  <c r="S424" i="27"/>
  <c r="V424" i="27" s="1"/>
  <c r="S425" i="27"/>
  <c r="V425" i="27" s="1"/>
  <c r="S426" i="27"/>
  <c r="V426" i="27" s="1"/>
  <c r="S427" i="27"/>
  <c r="V427" i="27" s="1"/>
  <c r="S428" i="27"/>
  <c r="V428" i="27" s="1"/>
  <c r="S429" i="27"/>
  <c r="V429" i="27" s="1"/>
  <c r="S430" i="27"/>
  <c r="V430" i="27" s="1"/>
  <c r="S431" i="27"/>
  <c r="V431" i="27" s="1"/>
  <c r="S432" i="27"/>
  <c r="V432" i="27" s="1"/>
  <c r="S433" i="27"/>
  <c r="V433" i="27" s="1"/>
  <c r="S434" i="27"/>
  <c r="V434" i="27" s="1"/>
  <c r="S435" i="27"/>
  <c r="V435" i="27" s="1"/>
  <c r="S436" i="27"/>
  <c r="V436" i="27" s="1"/>
  <c r="S437" i="27"/>
  <c r="V437" i="27" s="1"/>
  <c r="S438" i="27"/>
  <c r="V438" i="27" s="1"/>
  <c r="S439" i="27"/>
  <c r="V439" i="27" s="1"/>
  <c r="S440" i="27"/>
  <c r="V440" i="27" s="1"/>
  <c r="S441" i="27"/>
  <c r="V441" i="27" s="1"/>
  <c r="S442" i="27"/>
  <c r="V442" i="27" s="1"/>
  <c r="S443" i="27"/>
  <c r="V443" i="27" s="1"/>
  <c r="S444" i="27"/>
  <c r="V444" i="27" s="1"/>
  <c r="S445" i="27"/>
  <c r="V445" i="27" s="1"/>
  <c r="S446" i="27"/>
  <c r="V446" i="27" s="1"/>
  <c r="S447" i="27"/>
  <c r="V447" i="27" s="1"/>
  <c r="S448" i="27"/>
  <c r="V448" i="27" s="1"/>
  <c r="S449" i="27"/>
  <c r="V449" i="27" s="1"/>
  <c r="S450" i="27"/>
  <c r="V450" i="27" s="1"/>
  <c r="S451" i="27"/>
  <c r="V451" i="27" s="1"/>
  <c r="S452" i="27"/>
  <c r="V452" i="27" s="1"/>
  <c r="S453" i="27"/>
  <c r="V453" i="27" s="1"/>
  <c r="S454" i="27"/>
  <c r="V454" i="27" s="1"/>
  <c r="S455" i="27"/>
  <c r="V455" i="27" s="1"/>
  <c r="S456" i="27"/>
  <c r="V456" i="27" s="1"/>
  <c r="S457" i="27"/>
  <c r="V457" i="27" s="1"/>
  <c r="S458" i="27"/>
  <c r="V458" i="27" s="1"/>
  <c r="S459" i="27"/>
  <c r="V459" i="27" s="1"/>
  <c r="S460" i="27"/>
  <c r="V460" i="27" s="1"/>
  <c r="S461" i="27"/>
  <c r="V461" i="27" s="1"/>
  <c r="S462" i="27"/>
  <c r="V462" i="27" s="1"/>
  <c r="S463" i="27"/>
  <c r="V463" i="27" s="1"/>
  <c r="S464" i="27"/>
  <c r="V464" i="27" s="1"/>
  <c r="S465" i="27"/>
  <c r="V465" i="27" s="1"/>
  <c r="S466" i="27"/>
  <c r="V466" i="27" s="1"/>
  <c r="S467" i="27"/>
  <c r="V467" i="27" s="1"/>
  <c r="S468" i="27"/>
  <c r="V468" i="27" s="1"/>
  <c r="S469" i="27"/>
  <c r="V469" i="27" s="1"/>
  <c r="S470" i="27"/>
  <c r="V470" i="27" s="1"/>
  <c r="S471" i="27"/>
  <c r="V471" i="27" s="1"/>
  <c r="S472" i="27"/>
  <c r="V472" i="27" s="1"/>
  <c r="S473" i="27"/>
  <c r="V473" i="27" s="1"/>
  <c r="S474" i="27"/>
  <c r="V474" i="27" s="1"/>
  <c r="S475" i="27"/>
  <c r="V475" i="27" s="1"/>
  <c r="S476" i="27"/>
  <c r="V476" i="27" s="1"/>
  <c r="S477" i="27"/>
  <c r="V477" i="27" s="1"/>
  <c r="S478" i="27"/>
  <c r="V478" i="27" s="1"/>
  <c r="S479" i="27"/>
  <c r="V479" i="27" s="1"/>
  <c r="S480" i="27"/>
  <c r="V480" i="27" s="1"/>
  <c r="S481" i="27"/>
  <c r="V481" i="27" s="1"/>
  <c r="S482" i="27"/>
  <c r="V482" i="27" s="1"/>
  <c r="S483" i="27"/>
  <c r="V483" i="27" s="1"/>
  <c r="S484" i="27"/>
  <c r="V484" i="27" s="1"/>
  <c r="S485" i="27"/>
  <c r="V485" i="27" s="1"/>
  <c r="S486" i="27"/>
  <c r="V486" i="27" s="1"/>
  <c r="S487" i="27"/>
  <c r="V487" i="27" s="1"/>
  <c r="S488" i="27"/>
  <c r="V488" i="27" s="1"/>
  <c r="S489" i="27"/>
  <c r="V489" i="27" s="1"/>
  <c r="S490" i="27"/>
  <c r="V490" i="27" s="1"/>
  <c r="S491" i="27"/>
  <c r="V491" i="27" s="1"/>
  <c r="S492" i="27"/>
  <c r="V492" i="27" s="1"/>
  <c r="S493" i="27"/>
  <c r="V493" i="27" s="1"/>
  <c r="S494" i="27"/>
  <c r="V494" i="27" s="1"/>
  <c r="S495" i="27"/>
  <c r="V495" i="27" s="1"/>
  <c r="S496" i="27"/>
  <c r="V496" i="27" s="1"/>
  <c r="S497" i="27"/>
  <c r="V497" i="27" s="1"/>
  <c r="S498" i="27"/>
  <c r="V498" i="27" s="1"/>
  <c r="S499" i="27"/>
  <c r="V499" i="27" s="1"/>
  <c r="S500" i="27"/>
  <c r="V500" i="27" s="1"/>
  <c r="S501" i="27"/>
  <c r="V501" i="27" s="1"/>
  <c r="S502" i="27"/>
  <c r="V502" i="27" s="1"/>
  <c r="S503" i="27"/>
  <c r="V503" i="27" s="1"/>
  <c r="S504" i="27"/>
  <c r="V504" i="27" s="1"/>
  <c r="S505" i="27"/>
  <c r="V505" i="27" s="1"/>
  <c r="S506" i="27"/>
  <c r="V506" i="27" s="1"/>
  <c r="S507" i="27"/>
  <c r="V507" i="27" s="1"/>
  <c r="S508" i="27"/>
  <c r="V508" i="27" s="1"/>
  <c r="S509" i="27"/>
  <c r="V509" i="27" s="1"/>
  <c r="S510" i="27"/>
  <c r="V510" i="27" s="1"/>
  <c r="S511" i="27"/>
  <c r="V511" i="27" s="1"/>
  <c r="S512" i="27"/>
  <c r="V512" i="27" s="1"/>
  <c r="S513" i="27"/>
  <c r="V513" i="27" s="1"/>
  <c r="S514" i="27"/>
  <c r="V514" i="27" s="1"/>
  <c r="S515" i="27"/>
  <c r="V515" i="27" s="1"/>
  <c r="S516" i="27"/>
  <c r="V516" i="27" s="1"/>
  <c r="S517" i="27"/>
  <c r="V517" i="27" s="1"/>
  <c r="S518" i="27"/>
  <c r="V518" i="27" s="1"/>
  <c r="S519" i="27"/>
  <c r="V519" i="27" s="1"/>
  <c r="S520" i="27"/>
  <c r="V520" i="27" s="1"/>
  <c r="S521" i="27"/>
  <c r="V521" i="27" s="1"/>
  <c r="S522" i="27"/>
  <c r="V522" i="27" s="1"/>
  <c r="S523" i="27"/>
  <c r="V523" i="27" s="1"/>
  <c r="S524" i="27"/>
  <c r="V524" i="27" s="1"/>
  <c r="S525" i="27"/>
  <c r="V525" i="27" s="1"/>
  <c r="S526" i="27"/>
  <c r="V526" i="27" s="1"/>
  <c r="S527" i="27"/>
  <c r="V527" i="27" s="1"/>
  <c r="S528" i="27"/>
  <c r="V528" i="27" s="1"/>
  <c r="S529" i="27"/>
  <c r="V529" i="27" s="1"/>
  <c r="S530" i="27"/>
  <c r="V530" i="27" s="1"/>
  <c r="S531" i="27"/>
  <c r="V531" i="27" s="1"/>
  <c r="S532" i="27"/>
  <c r="V532" i="27" s="1"/>
  <c r="S533" i="27"/>
  <c r="V533" i="27" s="1"/>
  <c r="S534" i="27"/>
  <c r="V534" i="27" s="1"/>
  <c r="S535" i="27"/>
  <c r="V535" i="27" s="1"/>
  <c r="S536" i="27"/>
  <c r="V536" i="27" s="1"/>
  <c r="S537" i="27"/>
  <c r="V537" i="27" s="1"/>
  <c r="S538" i="27"/>
  <c r="V538" i="27" s="1"/>
  <c r="S539" i="27"/>
  <c r="V539" i="27" s="1"/>
  <c r="S540" i="27"/>
  <c r="V540" i="27" s="1"/>
  <c r="S541" i="27"/>
  <c r="V541" i="27" s="1"/>
  <c r="S542" i="27"/>
  <c r="V542" i="27" s="1"/>
  <c r="S543" i="27"/>
  <c r="V543" i="27" s="1"/>
  <c r="S544" i="27"/>
  <c r="V544" i="27" s="1"/>
  <c r="S545" i="27"/>
  <c r="V545" i="27" s="1"/>
  <c r="S546" i="27"/>
  <c r="V546" i="27" s="1"/>
  <c r="S547" i="27"/>
  <c r="V547" i="27" s="1"/>
  <c r="S548" i="27"/>
  <c r="V548" i="27" s="1"/>
  <c r="S549" i="27"/>
  <c r="V549" i="27" s="1"/>
  <c r="S550" i="27"/>
  <c r="V550" i="27" s="1"/>
  <c r="S551" i="27"/>
  <c r="V551" i="27" s="1"/>
  <c r="S552" i="27"/>
  <c r="V552" i="27" s="1"/>
  <c r="S553" i="27"/>
  <c r="V553" i="27" s="1"/>
  <c r="S554" i="27"/>
  <c r="V554" i="27" s="1"/>
  <c r="S555" i="27"/>
  <c r="V555" i="27" s="1"/>
  <c r="S556" i="27"/>
  <c r="V556" i="27" s="1"/>
  <c r="S557" i="27"/>
  <c r="V557" i="27" s="1"/>
  <c r="S558" i="27"/>
  <c r="V558" i="27" s="1"/>
  <c r="S559" i="27"/>
  <c r="V559" i="27" s="1"/>
  <c r="S560" i="27"/>
  <c r="V560" i="27" s="1"/>
  <c r="S561" i="27"/>
  <c r="V561" i="27" s="1"/>
  <c r="S562" i="27"/>
  <c r="V562" i="27" s="1"/>
  <c r="S563" i="27"/>
  <c r="V563" i="27" s="1"/>
  <c r="S564" i="27"/>
  <c r="V564" i="27" s="1"/>
  <c r="S565" i="27"/>
  <c r="V565" i="27" s="1"/>
  <c r="S566" i="27"/>
  <c r="V566" i="27" s="1"/>
  <c r="S567" i="27"/>
  <c r="V567" i="27" s="1"/>
  <c r="S568" i="27"/>
  <c r="V568" i="27" s="1"/>
  <c r="S569" i="27"/>
  <c r="V569" i="27" s="1"/>
  <c r="S570" i="27"/>
  <c r="V570" i="27" s="1"/>
  <c r="S571" i="27"/>
  <c r="V571" i="27" s="1"/>
  <c r="S572" i="27"/>
  <c r="V572" i="27" s="1"/>
  <c r="S573" i="27"/>
  <c r="V573" i="27" s="1"/>
  <c r="S574" i="27"/>
  <c r="V574" i="27" s="1"/>
  <c r="S575" i="27"/>
  <c r="V575" i="27" s="1"/>
  <c r="S576" i="27"/>
  <c r="V576" i="27" s="1"/>
  <c r="S577" i="27"/>
  <c r="V577" i="27" s="1"/>
  <c r="S578" i="27"/>
  <c r="V578" i="27" s="1"/>
  <c r="S579" i="27"/>
  <c r="V579" i="27" s="1"/>
  <c r="S580" i="27"/>
  <c r="V580" i="27" s="1"/>
  <c r="S581" i="27"/>
  <c r="V581" i="27" s="1"/>
  <c r="S582" i="27"/>
  <c r="V582" i="27" s="1"/>
  <c r="S583" i="27"/>
  <c r="V583" i="27" s="1"/>
  <c r="S584" i="27"/>
  <c r="V584" i="27" s="1"/>
  <c r="S585" i="27"/>
  <c r="V585" i="27" s="1"/>
  <c r="S586" i="27"/>
  <c r="V586" i="27" s="1"/>
  <c r="S587" i="27"/>
  <c r="V587" i="27" s="1"/>
  <c r="S588" i="27"/>
  <c r="V588" i="27" s="1"/>
  <c r="S589" i="27"/>
  <c r="V589" i="27" s="1"/>
  <c r="S590" i="27"/>
  <c r="V590" i="27" s="1"/>
  <c r="S591" i="27"/>
  <c r="V591" i="27" s="1"/>
  <c r="S592" i="27"/>
  <c r="V592" i="27" s="1"/>
  <c r="S593" i="27"/>
  <c r="V593" i="27" s="1"/>
  <c r="S594" i="27"/>
  <c r="V594" i="27" s="1"/>
  <c r="S595" i="27"/>
  <c r="V595" i="27" s="1"/>
  <c r="S596" i="27"/>
  <c r="V596" i="27" s="1"/>
  <c r="S597" i="27"/>
  <c r="V597" i="27" s="1"/>
  <c r="S598" i="27"/>
  <c r="V598" i="27" s="1"/>
  <c r="S599" i="27"/>
  <c r="V599" i="27" s="1"/>
  <c r="S600" i="27"/>
  <c r="V600" i="27" s="1"/>
  <c r="S601" i="27"/>
  <c r="V601" i="27" s="1"/>
  <c r="S602" i="27"/>
  <c r="V602" i="27" s="1"/>
  <c r="S603" i="27"/>
  <c r="V603" i="27" s="1"/>
  <c r="S604" i="27"/>
  <c r="V604" i="27" s="1"/>
  <c r="S605" i="27"/>
  <c r="V605" i="27" s="1"/>
  <c r="W5" i="27"/>
  <c r="S5" i="27"/>
  <c r="V5" i="27" s="1"/>
  <c r="W6" i="26"/>
  <c r="W7" i="26"/>
  <c r="W8" i="26"/>
  <c r="W9" i="26"/>
  <c r="W10" i="26"/>
  <c r="W11" i="26"/>
  <c r="W12" i="26"/>
  <c r="W13" i="26"/>
  <c r="W14" i="26"/>
  <c r="W15" i="26"/>
  <c r="W16" i="26"/>
  <c r="W17" i="26"/>
  <c r="W18" i="26"/>
  <c r="W19" i="26"/>
  <c r="W20" i="26"/>
  <c r="W21" i="26"/>
  <c r="W22" i="26"/>
  <c r="W23" i="26"/>
  <c r="W24" i="26"/>
  <c r="W25" i="26"/>
  <c r="W26" i="26"/>
  <c r="W27" i="26"/>
  <c r="W28" i="26"/>
  <c r="W29" i="26"/>
  <c r="W30" i="26"/>
  <c r="W31" i="26"/>
  <c r="W32" i="26"/>
  <c r="W33" i="26"/>
  <c r="W34" i="26"/>
  <c r="W35" i="26"/>
  <c r="W36" i="26"/>
  <c r="W37" i="26"/>
  <c r="W38" i="26"/>
  <c r="W39" i="26"/>
  <c r="W40" i="26"/>
  <c r="W41" i="26"/>
  <c r="W42" i="26"/>
  <c r="W43" i="26"/>
  <c r="W44" i="26"/>
  <c r="W45" i="26"/>
  <c r="W46" i="26"/>
  <c r="W47" i="26"/>
  <c r="W48" i="26"/>
  <c r="W49" i="26"/>
  <c r="W50" i="26"/>
  <c r="W51" i="26"/>
  <c r="W52" i="26"/>
  <c r="W53" i="26"/>
  <c r="W54" i="26"/>
  <c r="W55" i="26"/>
  <c r="W56" i="26"/>
  <c r="W57" i="26"/>
  <c r="W58" i="26"/>
  <c r="W59" i="26"/>
  <c r="W60" i="26"/>
  <c r="W61" i="26"/>
  <c r="W62" i="26"/>
  <c r="W63" i="26"/>
  <c r="W64" i="26"/>
  <c r="W65" i="26"/>
  <c r="W66" i="26"/>
  <c r="W67" i="26"/>
  <c r="W68" i="26"/>
  <c r="W69" i="26"/>
  <c r="W70" i="26"/>
  <c r="W71" i="26"/>
  <c r="W72" i="26"/>
  <c r="W73" i="26"/>
  <c r="W74" i="26"/>
  <c r="W75" i="26"/>
  <c r="W76" i="26"/>
  <c r="W77" i="26"/>
  <c r="W78" i="26"/>
  <c r="W79" i="26"/>
  <c r="W80" i="26"/>
  <c r="W81" i="26"/>
  <c r="W82" i="26"/>
  <c r="W83" i="26"/>
  <c r="W84" i="26"/>
  <c r="W85" i="26"/>
  <c r="W86" i="26"/>
  <c r="W87" i="26"/>
  <c r="W88" i="26"/>
  <c r="W89" i="26"/>
  <c r="W90" i="26"/>
  <c r="W91" i="26"/>
  <c r="W92" i="26"/>
  <c r="W93" i="26"/>
  <c r="W94" i="26"/>
  <c r="W95" i="26"/>
  <c r="W96" i="26"/>
  <c r="W97" i="26"/>
  <c r="W98" i="26"/>
  <c r="W99" i="26"/>
  <c r="W100" i="26"/>
  <c r="W101" i="26"/>
  <c r="W102" i="26"/>
  <c r="W103" i="26"/>
  <c r="W104" i="26"/>
  <c r="W105" i="26"/>
  <c r="W106" i="26"/>
  <c r="W107" i="26"/>
  <c r="W108" i="26"/>
  <c r="W109" i="26"/>
  <c r="W110" i="26"/>
  <c r="W111" i="26"/>
  <c r="W112" i="26"/>
  <c r="W113" i="26"/>
  <c r="W114" i="26"/>
  <c r="W115" i="26"/>
  <c r="W116" i="26"/>
  <c r="W117" i="26"/>
  <c r="W118" i="26"/>
  <c r="W119" i="26"/>
  <c r="W120" i="26"/>
  <c r="W121" i="26"/>
  <c r="W122" i="26"/>
  <c r="W123" i="26"/>
  <c r="W124" i="26"/>
  <c r="W125" i="26"/>
  <c r="W126" i="26"/>
  <c r="W127" i="26"/>
  <c r="W128" i="26"/>
  <c r="W129" i="26"/>
  <c r="W130" i="26"/>
  <c r="W131" i="26"/>
  <c r="W132" i="26"/>
  <c r="W133" i="26"/>
  <c r="W134" i="26"/>
  <c r="W135" i="26"/>
  <c r="W136" i="26"/>
  <c r="W137" i="26"/>
  <c r="W138" i="26"/>
  <c r="W139" i="26"/>
  <c r="W140" i="26"/>
  <c r="W141" i="26"/>
  <c r="W142" i="26"/>
  <c r="W143" i="26"/>
  <c r="W144" i="26"/>
  <c r="W145" i="26"/>
  <c r="W146" i="26"/>
  <c r="W147" i="26"/>
  <c r="W148" i="26"/>
  <c r="W149" i="26"/>
  <c r="W150" i="26"/>
  <c r="W151" i="26"/>
  <c r="W152" i="26"/>
  <c r="W153" i="26"/>
  <c r="W154" i="26"/>
  <c r="W155" i="26"/>
  <c r="W156" i="26"/>
  <c r="W157" i="26"/>
  <c r="W158" i="26"/>
  <c r="W159" i="26"/>
  <c r="W160" i="26"/>
  <c r="W161" i="26"/>
  <c r="W162" i="26"/>
  <c r="W163" i="26"/>
  <c r="W164" i="26"/>
  <c r="W165" i="26"/>
  <c r="W166" i="26"/>
  <c r="W167" i="26"/>
  <c r="W168" i="26"/>
  <c r="W169" i="26"/>
  <c r="W170" i="26"/>
  <c r="W171" i="26"/>
  <c r="W172" i="26"/>
  <c r="W173" i="26"/>
  <c r="W174" i="26"/>
  <c r="W175" i="26"/>
  <c r="W176" i="26"/>
  <c r="W177" i="26"/>
  <c r="W178" i="26"/>
  <c r="W179" i="26"/>
  <c r="W180" i="26"/>
  <c r="W181" i="26"/>
  <c r="W182" i="26"/>
  <c r="W183" i="26"/>
  <c r="W184" i="26"/>
  <c r="W185" i="26"/>
  <c r="W186" i="26"/>
  <c r="W187" i="26"/>
  <c r="W188" i="26"/>
  <c r="W189" i="26"/>
  <c r="W190" i="26"/>
  <c r="W191" i="26"/>
  <c r="W192" i="26"/>
  <c r="W193" i="26"/>
  <c r="W194" i="26"/>
  <c r="W195" i="26"/>
  <c r="W196" i="26"/>
  <c r="W197" i="26"/>
  <c r="W198" i="26"/>
  <c r="W199" i="26"/>
  <c r="W200" i="26"/>
  <c r="W201" i="26"/>
  <c r="W202" i="26"/>
  <c r="W203" i="26"/>
  <c r="W204" i="26"/>
  <c r="W205" i="26"/>
  <c r="W206" i="26"/>
  <c r="W207" i="26"/>
  <c r="W208" i="26"/>
  <c r="W209" i="26"/>
  <c r="W210" i="26"/>
  <c r="W211" i="26"/>
  <c r="W212" i="26"/>
  <c r="W213" i="26"/>
  <c r="W214" i="26"/>
  <c r="W215" i="26"/>
  <c r="W216" i="26"/>
  <c r="W217" i="26"/>
  <c r="W218" i="26"/>
  <c r="W219" i="26"/>
  <c r="W220" i="26"/>
  <c r="W221" i="26"/>
  <c r="W222" i="26"/>
  <c r="W223" i="26"/>
  <c r="W224" i="26"/>
  <c r="W225" i="26"/>
  <c r="W226" i="26"/>
  <c r="W227" i="26"/>
  <c r="W228" i="26"/>
  <c r="W229" i="26"/>
  <c r="W230" i="26"/>
  <c r="W231" i="26"/>
  <c r="W232" i="26"/>
  <c r="W233" i="26"/>
  <c r="W234" i="26"/>
  <c r="W235" i="26"/>
  <c r="W236" i="26"/>
  <c r="W237" i="26"/>
  <c r="W238" i="26"/>
  <c r="W239" i="26"/>
  <c r="W240" i="26"/>
  <c r="W241" i="26"/>
  <c r="W242" i="26"/>
  <c r="W243" i="26"/>
  <c r="W244" i="26"/>
  <c r="W245" i="26"/>
  <c r="W246" i="26"/>
  <c r="W247" i="26"/>
  <c r="W248" i="26"/>
  <c r="W249" i="26"/>
  <c r="W250" i="26"/>
  <c r="W251" i="26"/>
  <c r="W252" i="26"/>
  <c r="W253" i="26"/>
  <c r="W254" i="26"/>
  <c r="W255" i="26"/>
  <c r="W256" i="26"/>
  <c r="W257" i="26"/>
  <c r="W258" i="26"/>
  <c r="W259" i="26"/>
  <c r="W260" i="26"/>
  <c r="W261" i="26"/>
  <c r="W262" i="26"/>
  <c r="W263" i="26"/>
  <c r="W264" i="26"/>
  <c r="W265" i="26"/>
  <c r="W266" i="26"/>
  <c r="W267" i="26"/>
  <c r="W268" i="26"/>
  <c r="W269" i="26"/>
  <c r="W270" i="26"/>
  <c r="W271" i="26"/>
  <c r="W272" i="26"/>
  <c r="W273" i="26"/>
  <c r="W274" i="26"/>
  <c r="W275" i="26"/>
  <c r="W276" i="26"/>
  <c r="W277" i="26"/>
  <c r="W278" i="26"/>
  <c r="W279" i="26"/>
  <c r="W280" i="26"/>
  <c r="W281" i="26"/>
  <c r="W282" i="26"/>
  <c r="W283" i="26"/>
  <c r="W284" i="26"/>
  <c r="W285" i="26"/>
  <c r="W286" i="26"/>
  <c r="W287" i="26"/>
  <c r="W288" i="26"/>
  <c r="W289" i="26"/>
  <c r="W290" i="26"/>
  <c r="W291" i="26"/>
  <c r="W292" i="26"/>
  <c r="W293" i="26"/>
  <c r="W294" i="26"/>
  <c r="W295" i="26"/>
  <c r="W296" i="26"/>
  <c r="W297" i="26"/>
  <c r="W298" i="26"/>
  <c r="W299" i="26"/>
  <c r="W300" i="26"/>
  <c r="W301" i="26"/>
  <c r="W302" i="26"/>
  <c r="W303" i="26"/>
  <c r="W304" i="26"/>
  <c r="W305" i="26"/>
  <c r="W306" i="26"/>
  <c r="W307" i="26"/>
  <c r="W308" i="26"/>
  <c r="W309" i="26"/>
  <c r="W310" i="26"/>
  <c r="W311" i="26"/>
  <c r="W312" i="26"/>
  <c r="W313" i="26"/>
  <c r="W314" i="26"/>
  <c r="W315" i="26"/>
  <c r="W316" i="26"/>
  <c r="W317" i="26"/>
  <c r="W318" i="26"/>
  <c r="W319" i="26"/>
  <c r="W320" i="26"/>
  <c r="W321" i="26"/>
  <c r="W322" i="26"/>
  <c r="W323" i="26"/>
  <c r="W324" i="26"/>
  <c r="W325" i="26"/>
  <c r="W326" i="26"/>
  <c r="W327" i="26"/>
  <c r="W328" i="26"/>
  <c r="W329" i="26"/>
  <c r="W330" i="26"/>
  <c r="W331" i="26"/>
  <c r="W332" i="26"/>
  <c r="W333" i="26"/>
  <c r="W334" i="26"/>
  <c r="W335" i="26"/>
  <c r="W336" i="26"/>
  <c r="W337" i="26"/>
  <c r="W338" i="26"/>
  <c r="W339" i="26"/>
  <c r="W340" i="26"/>
  <c r="W341" i="26"/>
  <c r="W342" i="26"/>
  <c r="W343" i="26"/>
  <c r="W344" i="26"/>
  <c r="W345" i="26"/>
  <c r="W346" i="26"/>
  <c r="W347" i="26"/>
  <c r="W348" i="26"/>
  <c r="W349" i="26"/>
  <c r="W350" i="26"/>
  <c r="W351" i="26"/>
  <c r="W352" i="26"/>
  <c r="W353" i="26"/>
  <c r="W354" i="26"/>
  <c r="W355" i="26"/>
  <c r="W356" i="26"/>
  <c r="W357" i="26"/>
  <c r="W358" i="26"/>
  <c r="W359" i="26"/>
  <c r="W360" i="26"/>
  <c r="W361" i="26"/>
  <c r="W362" i="26"/>
  <c r="W363" i="26"/>
  <c r="W364" i="26"/>
  <c r="W365" i="26"/>
  <c r="W366" i="26"/>
  <c r="W367" i="26"/>
  <c r="W368" i="26"/>
  <c r="W369" i="26"/>
  <c r="W370" i="26"/>
  <c r="W371" i="26"/>
  <c r="W372" i="26"/>
  <c r="W373" i="26"/>
  <c r="W374" i="26"/>
  <c r="W375" i="26"/>
  <c r="W376" i="26"/>
  <c r="W377" i="26"/>
  <c r="W378" i="26"/>
  <c r="W379" i="26"/>
  <c r="W380" i="26"/>
  <c r="W381" i="26"/>
  <c r="W382" i="26"/>
  <c r="W383" i="26"/>
  <c r="W384" i="26"/>
  <c r="W385" i="26"/>
  <c r="W386" i="26"/>
  <c r="W387" i="26"/>
  <c r="W388" i="26"/>
  <c r="W389" i="26"/>
  <c r="W390" i="26"/>
  <c r="W391" i="26"/>
  <c r="W392" i="26"/>
  <c r="W393" i="26"/>
  <c r="W394" i="26"/>
  <c r="W395" i="26"/>
  <c r="W396" i="26"/>
  <c r="W397" i="26"/>
  <c r="W398" i="26"/>
  <c r="W399" i="26"/>
  <c r="W400" i="26"/>
  <c r="W401" i="26"/>
  <c r="W402" i="26"/>
  <c r="W403" i="26"/>
  <c r="W404" i="26"/>
  <c r="W405" i="26"/>
  <c r="W406" i="26"/>
  <c r="W407" i="26"/>
  <c r="W408" i="26"/>
  <c r="W409" i="26"/>
  <c r="W410" i="26"/>
  <c r="W411" i="26"/>
  <c r="W412" i="26"/>
  <c r="W413" i="26"/>
  <c r="W414" i="26"/>
  <c r="W415" i="26"/>
  <c r="W416" i="26"/>
  <c r="W417" i="26"/>
  <c r="W418" i="26"/>
  <c r="W419" i="26"/>
  <c r="W420" i="26"/>
  <c r="W421" i="26"/>
  <c r="W422" i="26"/>
  <c r="W423" i="26"/>
  <c r="W424" i="26"/>
  <c r="W425" i="26"/>
  <c r="W426" i="26"/>
  <c r="W427" i="26"/>
  <c r="W428" i="26"/>
  <c r="W429" i="26"/>
  <c r="W430" i="26"/>
  <c r="W431" i="26"/>
  <c r="W432" i="26"/>
  <c r="W433" i="26"/>
  <c r="W434" i="26"/>
  <c r="W435" i="26"/>
  <c r="W436" i="26"/>
  <c r="W437" i="26"/>
  <c r="W438" i="26"/>
  <c r="W439" i="26"/>
  <c r="W440" i="26"/>
  <c r="W441" i="26"/>
  <c r="W442" i="26"/>
  <c r="W443" i="26"/>
  <c r="W444" i="26"/>
  <c r="W445" i="26"/>
  <c r="W446" i="26"/>
  <c r="W447" i="26"/>
  <c r="W448" i="26"/>
  <c r="W449" i="26"/>
  <c r="W450" i="26"/>
  <c r="W451" i="26"/>
  <c r="W452" i="26"/>
  <c r="W453" i="26"/>
  <c r="W454" i="26"/>
  <c r="W455" i="26"/>
  <c r="W456" i="26"/>
  <c r="W457" i="26"/>
  <c r="W458" i="26"/>
  <c r="W459" i="26"/>
  <c r="W460" i="26"/>
  <c r="W461" i="26"/>
  <c r="W462" i="26"/>
  <c r="W463" i="26"/>
  <c r="W464" i="26"/>
  <c r="W465" i="26"/>
  <c r="W466" i="26"/>
  <c r="W467" i="26"/>
  <c r="W468" i="26"/>
  <c r="W469" i="26"/>
  <c r="W470" i="26"/>
  <c r="W471" i="26"/>
  <c r="W472" i="26"/>
  <c r="W473" i="26"/>
  <c r="W474" i="26"/>
  <c r="W475" i="26"/>
  <c r="W476" i="26"/>
  <c r="W477" i="26"/>
  <c r="W478" i="26"/>
  <c r="W479" i="26"/>
  <c r="W480" i="26"/>
  <c r="W481" i="26"/>
  <c r="W482" i="26"/>
  <c r="W483" i="26"/>
  <c r="W484" i="26"/>
  <c r="W485" i="26"/>
  <c r="W486" i="26"/>
  <c r="W487" i="26"/>
  <c r="W488" i="26"/>
  <c r="W489" i="26"/>
  <c r="W490" i="26"/>
  <c r="W491" i="26"/>
  <c r="W492" i="26"/>
  <c r="W493" i="26"/>
  <c r="W494" i="26"/>
  <c r="W495" i="26"/>
  <c r="W496" i="26"/>
  <c r="W497" i="26"/>
  <c r="W498" i="26"/>
  <c r="W499" i="26"/>
  <c r="W500" i="26"/>
  <c r="W501" i="26"/>
  <c r="W502" i="26"/>
  <c r="W503" i="26"/>
  <c r="W504" i="26"/>
  <c r="W505" i="26"/>
  <c r="W506" i="26"/>
  <c r="W507" i="26"/>
  <c r="W508" i="26"/>
  <c r="W509" i="26"/>
  <c r="W510" i="26"/>
  <c r="W511" i="26"/>
  <c r="W512" i="26"/>
  <c r="W513" i="26"/>
  <c r="W514" i="26"/>
  <c r="W515" i="26"/>
  <c r="W516" i="26"/>
  <c r="W517" i="26"/>
  <c r="W518" i="26"/>
  <c r="W519" i="26"/>
  <c r="W520" i="26"/>
  <c r="W521" i="26"/>
  <c r="W522" i="26"/>
  <c r="W523" i="26"/>
  <c r="W524" i="26"/>
  <c r="W525" i="26"/>
  <c r="W526" i="26"/>
  <c r="W527" i="26"/>
  <c r="W528" i="26"/>
  <c r="W529" i="26"/>
  <c r="W530" i="26"/>
  <c r="W531" i="26"/>
  <c r="W532" i="26"/>
  <c r="W533" i="26"/>
  <c r="W534" i="26"/>
  <c r="W535" i="26"/>
  <c r="W536" i="26"/>
  <c r="W537" i="26"/>
  <c r="W538" i="26"/>
  <c r="W539" i="26"/>
  <c r="W540" i="26"/>
  <c r="W541" i="26"/>
  <c r="W542" i="26"/>
  <c r="W543" i="26"/>
  <c r="W544" i="26"/>
  <c r="W545" i="26"/>
  <c r="W546" i="26"/>
  <c r="W547" i="26"/>
  <c r="W548" i="26"/>
  <c r="W549" i="26"/>
  <c r="W550" i="26"/>
  <c r="W551" i="26"/>
  <c r="W552" i="26"/>
  <c r="W553" i="26"/>
  <c r="W554" i="26"/>
  <c r="W555" i="26"/>
  <c r="W556" i="26"/>
  <c r="W557" i="26"/>
  <c r="W558" i="26"/>
  <c r="W559" i="26"/>
  <c r="W560" i="26"/>
  <c r="W561" i="26"/>
  <c r="W562" i="26"/>
  <c r="W563" i="26"/>
  <c r="W564" i="26"/>
  <c r="W565" i="26"/>
  <c r="W566" i="26"/>
  <c r="W567" i="26"/>
  <c r="W568" i="26"/>
  <c r="W569" i="26"/>
  <c r="W570" i="26"/>
  <c r="W571" i="26"/>
  <c r="W572" i="26"/>
  <c r="W573" i="26"/>
  <c r="W574" i="26"/>
  <c r="W575" i="26"/>
  <c r="W576" i="26"/>
  <c r="W577" i="26"/>
  <c r="W578" i="26"/>
  <c r="W579" i="26"/>
  <c r="W580" i="26"/>
  <c r="W581" i="26"/>
  <c r="W582" i="26"/>
  <c r="W583" i="26"/>
  <c r="W584" i="26"/>
  <c r="W585" i="26"/>
  <c r="W586" i="26"/>
  <c r="W587" i="26"/>
  <c r="W588" i="26"/>
  <c r="W589" i="26"/>
  <c r="W590" i="26"/>
  <c r="W591" i="26"/>
  <c r="W592" i="26"/>
  <c r="W593" i="26"/>
  <c r="W594" i="26"/>
  <c r="W595" i="26"/>
  <c r="W596" i="26"/>
  <c r="W597" i="26"/>
  <c r="W598" i="26"/>
  <c r="W599" i="26"/>
  <c r="W600" i="26"/>
  <c r="W601" i="26"/>
  <c r="W602" i="26"/>
  <c r="W603" i="26"/>
  <c r="W604" i="26"/>
  <c r="W605" i="26"/>
  <c r="V174" i="26"/>
  <c r="V206" i="26"/>
  <c r="V238" i="26"/>
  <c r="V270" i="26"/>
  <c r="V302" i="26"/>
  <c r="V334" i="26"/>
  <c r="V354" i="26"/>
  <c r="V370" i="26"/>
  <c r="V386" i="26"/>
  <c r="V402" i="26"/>
  <c r="V418" i="26"/>
  <c r="V434" i="26"/>
  <c r="V450" i="26"/>
  <c r="V463" i="26"/>
  <c r="V471" i="26"/>
  <c r="V479" i="26"/>
  <c r="V487" i="26"/>
  <c r="V495" i="26"/>
  <c r="V503" i="26"/>
  <c r="V511" i="26"/>
  <c r="V519" i="26"/>
  <c r="V527" i="26"/>
  <c r="V535" i="26"/>
  <c r="V543" i="26"/>
  <c r="V551" i="26"/>
  <c r="V562" i="26"/>
  <c r="V567" i="26"/>
  <c r="V578" i="26"/>
  <c r="V583" i="26"/>
  <c r="V594" i="26"/>
  <c r="V599" i="26"/>
  <c r="T6" i="26"/>
  <c r="T7" i="26"/>
  <c r="T8" i="26"/>
  <c r="T10" i="26"/>
  <c r="T11" i="26"/>
  <c r="T12" i="26"/>
  <c r="T13" i="26"/>
  <c r="T14" i="26"/>
  <c r="T15" i="26"/>
  <c r="T16" i="26"/>
  <c r="T17" i="26"/>
  <c r="T18" i="26"/>
  <c r="T19" i="26"/>
  <c r="T20" i="26"/>
  <c r="T21" i="26"/>
  <c r="T22" i="26"/>
  <c r="T23" i="26"/>
  <c r="T24" i="26"/>
  <c r="T25" i="26"/>
  <c r="T26" i="26"/>
  <c r="T27" i="26"/>
  <c r="T28" i="26"/>
  <c r="T29" i="26"/>
  <c r="T30" i="26"/>
  <c r="T31" i="26"/>
  <c r="T32" i="26"/>
  <c r="T33" i="26"/>
  <c r="T34" i="26"/>
  <c r="T35" i="26"/>
  <c r="T36" i="26"/>
  <c r="T37" i="26"/>
  <c r="T38" i="26"/>
  <c r="T39" i="26"/>
  <c r="T40" i="26"/>
  <c r="T41" i="26"/>
  <c r="T42" i="26"/>
  <c r="T43" i="26"/>
  <c r="T44" i="26"/>
  <c r="T45" i="26"/>
  <c r="T46" i="26"/>
  <c r="T47" i="26"/>
  <c r="T48" i="26"/>
  <c r="T49" i="26"/>
  <c r="T50" i="26"/>
  <c r="T51" i="26"/>
  <c r="T52" i="26"/>
  <c r="T53" i="26"/>
  <c r="T54" i="26"/>
  <c r="T55" i="26"/>
  <c r="T56" i="26"/>
  <c r="T57" i="26"/>
  <c r="T58" i="26"/>
  <c r="T59" i="26"/>
  <c r="T60" i="26"/>
  <c r="T61" i="26"/>
  <c r="T62" i="26"/>
  <c r="T63" i="26"/>
  <c r="T64" i="26"/>
  <c r="T65" i="26"/>
  <c r="T66" i="26"/>
  <c r="T67" i="26"/>
  <c r="T68" i="26"/>
  <c r="T69" i="26"/>
  <c r="T70" i="26"/>
  <c r="T71" i="26"/>
  <c r="T72" i="26"/>
  <c r="T73" i="26"/>
  <c r="T74" i="26"/>
  <c r="T75" i="26"/>
  <c r="T76" i="26"/>
  <c r="T77" i="26"/>
  <c r="T78" i="26"/>
  <c r="T79" i="26"/>
  <c r="T80" i="26"/>
  <c r="T81" i="26"/>
  <c r="T82" i="26"/>
  <c r="T83" i="26"/>
  <c r="T84" i="26"/>
  <c r="T85" i="26"/>
  <c r="T86" i="26"/>
  <c r="T87" i="26"/>
  <c r="T88" i="26"/>
  <c r="T89" i="26"/>
  <c r="T90" i="26"/>
  <c r="T91" i="26"/>
  <c r="T92" i="26"/>
  <c r="T93" i="26"/>
  <c r="T94" i="26"/>
  <c r="T95" i="26"/>
  <c r="T96" i="26"/>
  <c r="T97" i="26"/>
  <c r="T98" i="26"/>
  <c r="T99" i="26"/>
  <c r="T100" i="26"/>
  <c r="T101" i="26"/>
  <c r="T102" i="26"/>
  <c r="T103" i="26"/>
  <c r="T104" i="26"/>
  <c r="T105" i="26"/>
  <c r="T106" i="26"/>
  <c r="T107" i="26"/>
  <c r="T108" i="26"/>
  <c r="T109" i="26"/>
  <c r="T110" i="26"/>
  <c r="T111" i="26"/>
  <c r="T112" i="26"/>
  <c r="T113" i="26"/>
  <c r="T114" i="26"/>
  <c r="T115" i="26"/>
  <c r="T116" i="26"/>
  <c r="T117" i="26"/>
  <c r="T118" i="26"/>
  <c r="T119" i="26"/>
  <c r="T120" i="26"/>
  <c r="T121" i="26"/>
  <c r="T122" i="26"/>
  <c r="T123" i="26"/>
  <c r="T124" i="26"/>
  <c r="T125" i="26"/>
  <c r="T126" i="26"/>
  <c r="T127" i="26"/>
  <c r="T128" i="26"/>
  <c r="T129" i="26"/>
  <c r="T130" i="26"/>
  <c r="T131" i="26"/>
  <c r="T132" i="26"/>
  <c r="T133" i="26"/>
  <c r="T134" i="26"/>
  <c r="T135" i="26"/>
  <c r="T136" i="26"/>
  <c r="T137" i="26"/>
  <c r="T138" i="26"/>
  <c r="T139" i="26"/>
  <c r="T140" i="26"/>
  <c r="T141" i="26"/>
  <c r="T142" i="26"/>
  <c r="T143" i="26"/>
  <c r="T144" i="26"/>
  <c r="T145" i="26"/>
  <c r="T146" i="26"/>
  <c r="T147" i="26"/>
  <c r="T148" i="26"/>
  <c r="T149" i="26"/>
  <c r="T150" i="26"/>
  <c r="T151" i="26"/>
  <c r="T152" i="26"/>
  <c r="T153" i="26"/>
  <c r="T154" i="26"/>
  <c r="T155" i="26"/>
  <c r="T156" i="26"/>
  <c r="T157" i="26"/>
  <c r="T158" i="26"/>
  <c r="T159" i="26"/>
  <c r="T160" i="26"/>
  <c r="T161" i="26"/>
  <c r="T162" i="26"/>
  <c r="T163" i="26"/>
  <c r="T164" i="26"/>
  <c r="T165" i="26"/>
  <c r="T166" i="26"/>
  <c r="T167" i="26"/>
  <c r="T168" i="26"/>
  <c r="T169" i="26"/>
  <c r="T170" i="26"/>
  <c r="T171" i="26"/>
  <c r="T172" i="26"/>
  <c r="T173" i="26"/>
  <c r="T174" i="26"/>
  <c r="T175" i="26"/>
  <c r="T176" i="26"/>
  <c r="T177" i="26"/>
  <c r="T178" i="26"/>
  <c r="T179" i="26"/>
  <c r="T180" i="26"/>
  <c r="T181" i="26"/>
  <c r="T182" i="26"/>
  <c r="T183" i="26"/>
  <c r="T184" i="26"/>
  <c r="T185" i="26"/>
  <c r="T186" i="26"/>
  <c r="T187" i="26"/>
  <c r="T188" i="26"/>
  <c r="T189" i="26"/>
  <c r="T190" i="26"/>
  <c r="T191" i="26"/>
  <c r="T192" i="26"/>
  <c r="T193" i="26"/>
  <c r="T194" i="26"/>
  <c r="T195" i="26"/>
  <c r="T196" i="26"/>
  <c r="T197" i="26"/>
  <c r="T198" i="26"/>
  <c r="T199" i="26"/>
  <c r="T200" i="26"/>
  <c r="T201" i="26"/>
  <c r="T202" i="26"/>
  <c r="T203" i="26"/>
  <c r="T204" i="26"/>
  <c r="T205" i="26"/>
  <c r="T206" i="26"/>
  <c r="T207" i="26"/>
  <c r="T208" i="26"/>
  <c r="T209" i="26"/>
  <c r="T210" i="26"/>
  <c r="T211" i="26"/>
  <c r="T212" i="26"/>
  <c r="T213" i="26"/>
  <c r="T214" i="26"/>
  <c r="T215" i="26"/>
  <c r="T216" i="26"/>
  <c r="T217" i="26"/>
  <c r="T218" i="26"/>
  <c r="T219" i="26"/>
  <c r="T220" i="26"/>
  <c r="T221" i="26"/>
  <c r="T222" i="26"/>
  <c r="T223" i="26"/>
  <c r="T224" i="26"/>
  <c r="T225" i="26"/>
  <c r="T226" i="26"/>
  <c r="T227" i="26"/>
  <c r="T228" i="26"/>
  <c r="T229" i="26"/>
  <c r="T230" i="26"/>
  <c r="T231" i="26"/>
  <c r="T232" i="26"/>
  <c r="T233" i="26"/>
  <c r="T234" i="26"/>
  <c r="T235" i="26"/>
  <c r="T236" i="26"/>
  <c r="T237" i="26"/>
  <c r="T238" i="26"/>
  <c r="T239" i="26"/>
  <c r="T240" i="26"/>
  <c r="T241" i="26"/>
  <c r="T242" i="26"/>
  <c r="T243" i="26"/>
  <c r="T244" i="26"/>
  <c r="T245" i="26"/>
  <c r="T246" i="26"/>
  <c r="T247" i="26"/>
  <c r="T248" i="26"/>
  <c r="T249" i="26"/>
  <c r="T250" i="26"/>
  <c r="T251" i="26"/>
  <c r="T252" i="26"/>
  <c r="T253" i="26"/>
  <c r="T254" i="26"/>
  <c r="T255" i="26"/>
  <c r="T256" i="26"/>
  <c r="T257" i="26"/>
  <c r="T258" i="26"/>
  <c r="T259" i="26"/>
  <c r="T260" i="26"/>
  <c r="T261" i="26"/>
  <c r="T262" i="26"/>
  <c r="T263" i="26"/>
  <c r="T264" i="26"/>
  <c r="T265" i="26"/>
  <c r="T266" i="26"/>
  <c r="T267" i="26"/>
  <c r="T268" i="26"/>
  <c r="T269" i="26"/>
  <c r="T270" i="26"/>
  <c r="T271" i="26"/>
  <c r="T272" i="26"/>
  <c r="T273" i="26"/>
  <c r="T274" i="26"/>
  <c r="T275" i="26"/>
  <c r="T276" i="26"/>
  <c r="T277" i="26"/>
  <c r="T278" i="26"/>
  <c r="T279" i="26"/>
  <c r="T280" i="26"/>
  <c r="T281" i="26"/>
  <c r="T282" i="26"/>
  <c r="T283" i="26"/>
  <c r="T284" i="26"/>
  <c r="T285" i="26"/>
  <c r="T286" i="26"/>
  <c r="T287" i="26"/>
  <c r="T288" i="26"/>
  <c r="T289" i="26"/>
  <c r="T290" i="26"/>
  <c r="T291" i="26"/>
  <c r="T292" i="26"/>
  <c r="T293" i="26"/>
  <c r="T294" i="26"/>
  <c r="T295" i="26"/>
  <c r="T296" i="26"/>
  <c r="T297" i="26"/>
  <c r="T298" i="26"/>
  <c r="T299" i="26"/>
  <c r="T300" i="26"/>
  <c r="T301" i="26"/>
  <c r="T302" i="26"/>
  <c r="T303" i="26"/>
  <c r="T304" i="26"/>
  <c r="T305" i="26"/>
  <c r="T306" i="26"/>
  <c r="T307" i="26"/>
  <c r="T308" i="26"/>
  <c r="T309" i="26"/>
  <c r="T310" i="26"/>
  <c r="T311" i="26"/>
  <c r="T312" i="26"/>
  <c r="T313" i="26"/>
  <c r="T314" i="26"/>
  <c r="T315" i="26"/>
  <c r="T316" i="26"/>
  <c r="T317" i="26"/>
  <c r="T318" i="26"/>
  <c r="T319" i="26"/>
  <c r="T320" i="26"/>
  <c r="T321" i="26"/>
  <c r="T322" i="26"/>
  <c r="T323" i="26"/>
  <c r="T324" i="26"/>
  <c r="T325" i="26"/>
  <c r="T326" i="26"/>
  <c r="T327" i="26"/>
  <c r="T328" i="26"/>
  <c r="T329" i="26"/>
  <c r="T330" i="26"/>
  <c r="T331" i="26"/>
  <c r="T332" i="26"/>
  <c r="T333" i="26"/>
  <c r="T334" i="26"/>
  <c r="T335" i="26"/>
  <c r="T336" i="26"/>
  <c r="T337" i="26"/>
  <c r="T338" i="26"/>
  <c r="T339" i="26"/>
  <c r="T340" i="26"/>
  <c r="T341" i="26"/>
  <c r="T342" i="26"/>
  <c r="T343" i="26"/>
  <c r="T344" i="26"/>
  <c r="T345" i="26"/>
  <c r="T346" i="26"/>
  <c r="T347" i="26"/>
  <c r="T348" i="26"/>
  <c r="T349" i="26"/>
  <c r="T350" i="26"/>
  <c r="T351" i="26"/>
  <c r="T352" i="26"/>
  <c r="T353" i="26"/>
  <c r="T354" i="26"/>
  <c r="T355" i="26"/>
  <c r="T356" i="26"/>
  <c r="T357" i="26"/>
  <c r="T358" i="26"/>
  <c r="T359" i="26"/>
  <c r="T360" i="26"/>
  <c r="T361" i="26"/>
  <c r="T362" i="26"/>
  <c r="T363" i="26"/>
  <c r="T364" i="26"/>
  <c r="T365" i="26"/>
  <c r="T366" i="26"/>
  <c r="T367" i="26"/>
  <c r="T368" i="26"/>
  <c r="T369" i="26"/>
  <c r="T370" i="26"/>
  <c r="T371" i="26"/>
  <c r="T372" i="26"/>
  <c r="T373" i="26"/>
  <c r="T374" i="26"/>
  <c r="T375" i="26"/>
  <c r="T376" i="26"/>
  <c r="T377" i="26"/>
  <c r="T378" i="26"/>
  <c r="T379" i="26"/>
  <c r="T380" i="26"/>
  <c r="T381" i="26"/>
  <c r="T382" i="26"/>
  <c r="T383" i="26"/>
  <c r="T384" i="26"/>
  <c r="T385" i="26"/>
  <c r="T386" i="26"/>
  <c r="T387" i="26"/>
  <c r="T388" i="26"/>
  <c r="T389" i="26"/>
  <c r="T390" i="26"/>
  <c r="T391" i="26"/>
  <c r="T392" i="26"/>
  <c r="T393" i="26"/>
  <c r="T394" i="26"/>
  <c r="T395" i="26"/>
  <c r="T396" i="26"/>
  <c r="T397" i="26"/>
  <c r="T398" i="26"/>
  <c r="T399" i="26"/>
  <c r="T400" i="26"/>
  <c r="T401" i="26"/>
  <c r="T402" i="26"/>
  <c r="T403" i="26"/>
  <c r="T404" i="26"/>
  <c r="T405" i="26"/>
  <c r="T406" i="26"/>
  <c r="T407" i="26"/>
  <c r="T408" i="26"/>
  <c r="T409" i="26"/>
  <c r="T410" i="26"/>
  <c r="T411" i="26"/>
  <c r="T412" i="26"/>
  <c r="T413" i="26"/>
  <c r="T414" i="26"/>
  <c r="T415" i="26"/>
  <c r="T416" i="26"/>
  <c r="T417" i="26"/>
  <c r="T418" i="26"/>
  <c r="T419" i="26"/>
  <c r="T420" i="26"/>
  <c r="T421" i="26"/>
  <c r="T422" i="26"/>
  <c r="T423" i="26"/>
  <c r="T424" i="26"/>
  <c r="T425" i="26"/>
  <c r="T426" i="26"/>
  <c r="T427" i="26"/>
  <c r="T428" i="26"/>
  <c r="T429" i="26"/>
  <c r="T430" i="26"/>
  <c r="T431" i="26"/>
  <c r="T432" i="26"/>
  <c r="T433" i="26"/>
  <c r="T434" i="26"/>
  <c r="T435" i="26"/>
  <c r="T436" i="26"/>
  <c r="T437" i="26"/>
  <c r="T438" i="26"/>
  <c r="T439" i="26"/>
  <c r="T440" i="26"/>
  <c r="T441" i="26"/>
  <c r="T442" i="26"/>
  <c r="T443" i="26"/>
  <c r="T444" i="26"/>
  <c r="T445" i="26"/>
  <c r="T446" i="26"/>
  <c r="T447" i="26"/>
  <c r="T448" i="26"/>
  <c r="T449" i="26"/>
  <c r="T450" i="26"/>
  <c r="T451" i="26"/>
  <c r="T452" i="26"/>
  <c r="T453" i="26"/>
  <c r="T454" i="26"/>
  <c r="T455" i="26"/>
  <c r="T456" i="26"/>
  <c r="T457" i="26"/>
  <c r="T458" i="26"/>
  <c r="T459" i="26"/>
  <c r="T460" i="26"/>
  <c r="T461" i="26"/>
  <c r="T462" i="26"/>
  <c r="T463" i="26"/>
  <c r="T464" i="26"/>
  <c r="T465" i="26"/>
  <c r="T466" i="26"/>
  <c r="T467" i="26"/>
  <c r="T468" i="26"/>
  <c r="T469" i="26"/>
  <c r="T470" i="26"/>
  <c r="T471" i="26"/>
  <c r="T472" i="26"/>
  <c r="T473" i="26"/>
  <c r="T474" i="26"/>
  <c r="T475" i="26"/>
  <c r="T476" i="26"/>
  <c r="T477" i="26"/>
  <c r="T478" i="26"/>
  <c r="T479" i="26"/>
  <c r="T480" i="26"/>
  <c r="T481" i="26"/>
  <c r="T482" i="26"/>
  <c r="T483" i="26"/>
  <c r="T484" i="26"/>
  <c r="T485" i="26"/>
  <c r="T486" i="26"/>
  <c r="T487" i="26"/>
  <c r="T488" i="26"/>
  <c r="T489" i="26"/>
  <c r="T490" i="26"/>
  <c r="T491" i="26"/>
  <c r="T492" i="26"/>
  <c r="T493" i="26"/>
  <c r="T494" i="26"/>
  <c r="T495" i="26"/>
  <c r="T496" i="26"/>
  <c r="T497" i="26"/>
  <c r="T498" i="26"/>
  <c r="T499" i="26"/>
  <c r="T500" i="26"/>
  <c r="T501" i="26"/>
  <c r="T502" i="26"/>
  <c r="T503" i="26"/>
  <c r="T504" i="26"/>
  <c r="T505" i="26"/>
  <c r="T506" i="26"/>
  <c r="T507" i="26"/>
  <c r="T508" i="26"/>
  <c r="T509" i="26"/>
  <c r="T510" i="26"/>
  <c r="T511" i="26"/>
  <c r="T512" i="26"/>
  <c r="T513" i="26"/>
  <c r="T514" i="26"/>
  <c r="T515" i="26"/>
  <c r="T516" i="26"/>
  <c r="T517" i="26"/>
  <c r="T518" i="26"/>
  <c r="T519" i="26"/>
  <c r="T520" i="26"/>
  <c r="T521" i="26"/>
  <c r="T522" i="26"/>
  <c r="T523" i="26"/>
  <c r="T524" i="26"/>
  <c r="T525" i="26"/>
  <c r="T526" i="26"/>
  <c r="T527" i="26"/>
  <c r="T528" i="26"/>
  <c r="T529" i="26"/>
  <c r="T530" i="26"/>
  <c r="T531" i="26"/>
  <c r="T532" i="26"/>
  <c r="T533" i="26"/>
  <c r="T534" i="26"/>
  <c r="T535" i="26"/>
  <c r="T536" i="26"/>
  <c r="T537" i="26"/>
  <c r="T538" i="26"/>
  <c r="T539" i="26"/>
  <c r="T540" i="26"/>
  <c r="T541" i="26"/>
  <c r="T542" i="26"/>
  <c r="T543" i="26"/>
  <c r="T544" i="26"/>
  <c r="T545" i="26"/>
  <c r="T546" i="26"/>
  <c r="T547" i="26"/>
  <c r="T548" i="26"/>
  <c r="T549" i="26"/>
  <c r="T550" i="26"/>
  <c r="T551" i="26"/>
  <c r="T552" i="26"/>
  <c r="T553" i="26"/>
  <c r="T554" i="26"/>
  <c r="T555" i="26"/>
  <c r="T556" i="26"/>
  <c r="T557" i="26"/>
  <c r="T558" i="26"/>
  <c r="T559" i="26"/>
  <c r="T560" i="26"/>
  <c r="T561" i="26"/>
  <c r="T562" i="26"/>
  <c r="T563" i="26"/>
  <c r="T564" i="26"/>
  <c r="T565" i="26"/>
  <c r="T566" i="26"/>
  <c r="T567" i="26"/>
  <c r="T568" i="26"/>
  <c r="T569" i="26"/>
  <c r="T570" i="26"/>
  <c r="T571" i="26"/>
  <c r="T572" i="26"/>
  <c r="T573" i="26"/>
  <c r="T574" i="26"/>
  <c r="T575" i="26"/>
  <c r="T576" i="26"/>
  <c r="T577" i="26"/>
  <c r="T578" i="26"/>
  <c r="T579" i="26"/>
  <c r="T580" i="26"/>
  <c r="T581" i="26"/>
  <c r="T582" i="26"/>
  <c r="T583" i="26"/>
  <c r="T584" i="26"/>
  <c r="T585" i="26"/>
  <c r="T586" i="26"/>
  <c r="T587" i="26"/>
  <c r="T588" i="26"/>
  <c r="T589" i="26"/>
  <c r="T590" i="26"/>
  <c r="T591" i="26"/>
  <c r="T592" i="26"/>
  <c r="T593" i="26"/>
  <c r="T594" i="26"/>
  <c r="T595" i="26"/>
  <c r="T596" i="26"/>
  <c r="T597" i="26"/>
  <c r="T598" i="26"/>
  <c r="T599" i="26"/>
  <c r="T600" i="26"/>
  <c r="T601" i="26"/>
  <c r="T602" i="26"/>
  <c r="T603" i="26"/>
  <c r="T604" i="26"/>
  <c r="T605" i="26"/>
  <c r="S6" i="26"/>
  <c r="V6" i="26" s="1"/>
  <c r="S7" i="26"/>
  <c r="V7" i="26" s="1"/>
  <c r="S8" i="26"/>
  <c r="V8" i="26" s="1"/>
  <c r="S10" i="26"/>
  <c r="V10" i="26" s="1"/>
  <c r="S11" i="26"/>
  <c r="V11" i="26" s="1"/>
  <c r="S12" i="26"/>
  <c r="V12" i="26" s="1"/>
  <c r="S13" i="26"/>
  <c r="V13" i="26" s="1"/>
  <c r="S14" i="26"/>
  <c r="V14" i="26" s="1"/>
  <c r="S15" i="26"/>
  <c r="V15" i="26" s="1"/>
  <c r="S16" i="26"/>
  <c r="V16" i="26" s="1"/>
  <c r="S17" i="26"/>
  <c r="V17" i="26" s="1"/>
  <c r="S18" i="26"/>
  <c r="V18" i="26" s="1"/>
  <c r="S19" i="26"/>
  <c r="V19" i="26" s="1"/>
  <c r="S20" i="26"/>
  <c r="V20" i="26" s="1"/>
  <c r="S21" i="26"/>
  <c r="V21" i="26" s="1"/>
  <c r="S22" i="26"/>
  <c r="V22" i="26" s="1"/>
  <c r="S23" i="26"/>
  <c r="V23" i="26" s="1"/>
  <c r="S24" i="26"/>
  <c r="V24" i="26" s="1"/>
  <c r="S25" i="26"/>
  <c r="V25" i="26" s="1"/>
  <c r="S26" i="26"/>
  <c r="V26" i="26" s="1"/>
  <c r="S27" i="26"/>
  <c r="V27" i="26" s="1"/>
  <c r="S28" i="26"/>
  <c r="V28" i="26" s="1"/>
  <c r="S29" i="26"/>
  <c r="V29" i="26" s="1"/>
  <c r="S30" i="26"/>
  <c r="V30" i="26" s="1"/>
  <c r="S31" i="26"/>
  <c r="V31" i="26" s="1"/>
  <c r="S32" i="26"/>
  <c r="V32" i="26" s="1"/>
  <c r="S33" i="26"/>
  <c r="V33" i="26" s="1"/>
  <c r="S34" i="26"/>
  <c r="V34" i="26" s="1"/>
  <c r="S35" i="26"/>
  <c r="V35" i="26" s="1"/>
  <c r="S36" i="26"/>
  <c r="V36" i="26" s="1"/>
  <c r="S37" i="26"/>
  <c r="V37" i="26" s="1"/>
  <c r="S38" i="26"/>
  <c r="V38" i="26" s="1"/>
  <c r="S39" i="26"/>
  <c r="V39" i="26" s="1"/>
  <c r="S40" i="26"/>
  <c r="V40" i="26" s="1"/>
  <c r="S41" i="26"/>
  <c r="V41" i="26" s="1"/>
  <c r="S42" i="26"/>
  <c r="V42" i="26" s="1"/>
  <c r="S43" i="26"/>
  <c r="V43" i="26" s="1"/>
  <c r="S44" i="26"/>
  <c r="V44" i="26" s="1"/>
  <c r="S45" i="26"/>
  <c r="V45" i="26" s="1"/>
  <c r="S46" i="26"/>
  <c r="V46" i="26" s="1"/>
  <c r="S47" i="26"/>
  <c r="V47" i="26" s="1"/>
  <c r="S48" i="26"/>
  <c r="V48" i="26" s="1"/>
  <c r="S49" i="26"/>
  <c r="V49" i="26" s="1"/>
  <c r="S50" i="26"/>
  <c r="V50" i="26" s="1"/>
  <c r="S51" i="26"/>
  <c r="V51" i="26" s="1"/>
  <c r="S52" i="26"/>
  <c r="V52" i="26" s="1"/>
  <c r="S53" i="26"/>
  <c r="V53" i="26" s="1"/>
  <c r="S54" i="26"/>
  <c r="V54" i="26" s="1"/>
  <c r="S55" i="26"/>
  <c r="V55" i="26" s="1"/>
  <c r="S56" i="26"/>
  <c r="V56" i="26" s="1"/>
  <c r="S57" i="26"/>
  <c r="V57" i="26" s="1"/>
  <c r="S58" i="26"/>
  <c r="V58" i="26" s="1"/>
  <c r="S59" i="26"/>
  <c r="V59" i="26" s="1"/>
  <c r="S60" i="26"/>
  <c r="V60" i="26" s="1"/>
  <c r="S61" i="26"/>
  <c r="V61" i="26" s="1"/>
  <c r="S62" i="26"/>
  <c r="V62" i="26" s="1"/>
  <c r="S63" i="26"/>
  <c r="V63" i="26" s="1"/>
  <c r="S64" i="26"/>
  <c r="V64" i="26" s="1"/>
  <c r="S65" i="26"/>
  <c r="V65" i="26" s="1"/>
  <c r="S66" i="26"/>
  <c r="V66" i="26" s="1"/>
  <c r="S67" i="26"/>
  <c r="V67" i="26" s="1"/>
  <c r="S68" i="26"/>
  <c r="V68" i="26" s="1"/>
  <c r="S69" i="26"/>
  <c r="V69" i="26" s="1"/>
  <c r="S70" i="26"/>
  <c r="V70" i="26" s="1"/>
  <c r="S71" i="26"/>
  <c r="V71" i="26" s="1"/>
  <c r="S72" i="26"/>
  <c r="V72" i="26" s="1"/>
  <c r="S73" i="26"/>
  <c r="V73" i="26" s="1"/>
  <c r="S74" i="26"/>
  <c r="V74" i="26" s="1"/>
  <c r="S75" i="26"/>
  <c r="V75" i="26" s="1"/>
  <c r="S76" i="26"/>
  <c r="V76" i="26" s="1"/>
  <c r="S77" i="26"/>
  <c r="V77" i="26" s="1"/>
  <c r="S78" i="26"/>
  <c r="V78" i="26" s="1"/>
  <c r="S79" i="26"/>
  <c r="V79" i="26" s="1"/>
  <c r="S80" i="26"/>
  <c r="V80" i="26" s="1"/>
  <c r="S81" i="26"/>
  <c r="V81" i="26" s="1"/>
  <c r="S82" i="26"/>
  <c r="V82" i="26" s="1"/>
  <c r="S83" i="26"/>
  <c r="V83" i="26" s="1"/>
  <c r="S84" i="26"/>
  <c r="V84" i="26" s="1"/>
  <c r="S85" i="26"/>
  <c r="V85" i="26" s="1"/>
  <c r="S86" i="26"/>
  <c r="V86" i="26" s="1"/>
  <c r="S87" i="26"/>
  <c r="V87" i="26" s="1"/>
  <c r="S88" i="26"/>
  <c r="V88" i="26" s="1"/>
  <c r="S89" i="26"/>
  <c r="V89" i="26" s="1"/>
  <c r="S90" i="26"/>
  <c r="V90" i="26" s="1"/>
  <c r="S91" i="26"/>
  <c r="V91" i="26" s="1"/>
  <c r="S92" i="26"/>
  <c r="V92" i="26" s="1"/>
  <c r="S93" i="26"/>
  <c r="V93" i="26" s="1"/>
  <c r="S94" i="26"/>
  <c r="V94" i="26" s="1"/>
  <c r="S95" i="26"/>
  <c r="V95" i="26" s="1"/>
  <c r="S96" i="26"/>
  <c r="V96" i="26" s="1"/>
  <c r="S97" i="26"/>
  <c r="V97" i="26" s="1"/>
  <c r="S98" i="26"/>
  <c r="V98" i="26" s="1"/>
  <c r="S99" i="26"/>
  <c r="V99" i="26" s="1"/>
  <c r="S100" i="26"/>
  <c r="V100" i="26" s="1"/>
  <c r="S101" i="26"/>
  <c r="V101" i="26" s="1"/>
  <c r="S102" i="26"/>
  <c r="V102" i="26" s="1"/>
  <c r="S103" i="26"/>
  <c r="V103" i="26" s="1"/>
  <c r="S104" i="26"/>
  <c r="V104" i="26" s="1"/>
  <c r="S105" i="26"/>
  <c r="V105" i="26" s="1"/>
  <c r="S106" i="26"/>
  <c r="V106" i="26" s="1"/>
  <c r="S107" i="26"/>
  <c r="V107" i="26" s="1"/>
  <c r="S108" i="26"/>
  <c r="V108" i="26" s="1"/>
  <c r="S109" i="26"/>
  <c r="V109" i="26" s="1"/>
  <c r="S110" i="26"/>
  <c r="V110" i="26" s="1"/>
  <c r="S111" i="26"/>
  <c r="V111" i="26" s="1"/>
  <c r="S112" i="26"/>
  <c r="V112" i="26" s="1"/>
  <c r="S113" i="26"/>
  <c r="V113" i="26" s="1"/>
  <c r="S114" i="26"/>
  <c r="V114" i="26" s="1"/>
  <c r="S115" i="26"/>
  <c r="V115" i="26" s="1"/>
  <c r="S116" i="26"/>
  <c r="V116" i="26" s="1"/>
  <c r="S117" i="26"/>
  <c r="V117" i="26" s="1"/>
  <c r="S118" i="26"/>
  <c r="V118" i="26" s="1"/>
  <c r="S119" i="26"/>
  <c r="V119" i="26" s="1"/>
  <c r="S120" i="26"/>
  <c r="V120" i="26" s="1"/>
  <c r="S121" i="26"/>
  <c r="V121" i="26" s="1"/>
  <c r="S122" i="26"/>
  <c r="V122" i="26" s="1"/>
  <c r="S123" i="26"/>
  <c r="V123" i="26" s="1"/>
  <c r="S124" i="26"/>
  <c r="V124" i="26" s="1"/>
  <c r="S125" i="26"/>
  <c r="V125" i="26" s="1"/>
  <c r="S126" i="26"/>
  <c r="V126" i="26" s="1"/>
  <c r="S127" i="26"/>
  <c r="V127" i="26" s="1"/>
  <c r="S128" i="26"/>
  <c r="V128" i="26" s="1"/>
  <c r="S129" i="26"/>
  <c r="V129" i="26" s="1"/>
  <c r="S130" i="26"/>
  <c r="V130" i="26" s="1"/>
  <c r="S131" i="26"/>
  <c r="V131" i="26" s="1"/>
  <c r="S132" i="26"/>
  <c r="V132" i="26" s="1"/>
  <c r="S133" i="26"/>
  <c r="V133" i="26" s="1"/>
  <c r="S134" i="26"/>
  <c r="V134" i="26" s="1"/>
  <c r="S135" i="26"/>
  <c r="V135" i="26" s="1"/>
  <c r="S136" i="26"/>
  <c r="V136" i="26" s="1"/>
  <c r="S137" i="26"/>
  <c r="V137" i="26" s="1"/>
  <c r="S138" i="26"/>
  <c r="V138" i="26" s="1"/>
  <c r="S139" i="26"/>
  <c r="V139" i="26" s="1"/>
  <c r="S140" i="26"/>
  <c r="V140" i="26" s="1"/>
  <c r="S141" i="26"/>
  <c r="V141" i="26" s="1"/>
  <c r="S142" i="26"/>
  <c r="V142" i="26" s="1"/>
  <c r="S143" i="26"/>
  <c r="V143" i="26" s="1"/>
  <c r="S144" i="26"/>
  <c r="V144" i="26" s="1"/>
  <c r="S145" i="26"/>
  <c r="V145" i="26" s="1"/>
  <c r="S146" i="26"/>
  <c r="V146" i="26" s="1"/>
  <c r="S147" i="26"/>
  <c r="V147" i="26" s="1"/>
  <c r="S148" i="26"/>
  <c r="V148" i="26" s="1"/>
  <c r="S149" i="26"/>
  <c r="V149" i="26" s="1"/>
  <c r="S150" i="26"/>
  <c r="V150" i="26" s="1"/>
  <c r="S151" i="26"/>
  <c r="V151" i="26" s="1"/>
  <c r="S152" i="26"/>
  <c r="V152" i="26" s="1"/>
  <c r="S153" i="26"/>
  <c r="V153" i="26" s="1"/>
  <c r="S154" i="26"/>
  <c r="V154" i="26" s="1"/>
  <c r="S155" i="26"/>
  <c r="V155" i="26" s="1"/>
  <c r="S156" i="26"/>
  <c r="V156" i="26" s="1"/>
  <c r="S157" i="26"/>
  <c r="V157" i="26" s="1"/>
  <c r="S158" i="26"/>
  <c r="V158" i="26" s="1"/>
  <c r="S159" i="26"/>
  <c r="V159" i="26" s="1"/>
  <c r="S160" i="26"/>
  <c r="V160" i="26" s="1"/>
  <c r="S161" i="26"/>
  <c r="V161" i="26" s="1"/>
  <c r="S162" i="26"/>
  <c r="V162" i="26" s="1"/>
  <c r="S163" i="26"/>
  <c r="V163" i="26" s="1"/>
  <c r="S164" i="26"/>
  <c r="V164" i="26" s="1"/>
  <c r="S165" i="26"/>
  <c r="V165" i="26" s="1"/>
  <c r="S166" i="26"/>
  <c r="V166" i="26" s="1"/>
  <c r="S167" i="26"/>
  <c r="V167" i="26" s="1"/>
  <c r="S168" i="26"/>
  <c r="V168" i="26" s="1"/>
  <c r="S169" i="26"/>
  <c r="V169" i="26" s="1"/>
  <c r="S170" i="26"/>
  <c r="V170" i="26" s="1"/>
  <c r="S171" i="26"/>
  <c r="V171" i="26" s="1"/>
  <c r="S172" i="26"/>
  <c r="V172" i="26" s="1"/>
  <c r="S173" i="26"/>
  <c r="V173" i="26" s="1"/>
  <c r="S174" i="26"/>
  <c r="S175" i="26"/>
  <c r="V175" i="26" s="1"/>
  <c r="S176" i="26"/>
  <c r="V176" i="26" s="1"/>
  <c r="S177" i="26"/>
  <c r="V177" i="26" s="1"/>
  <c r="S178" i="26"/>
  <c r="V178" i="26" s="1"/>
  <c r="S179" i="26"/>
  <c r="V179" i="26" s="1"/>
  <c r="S180" i="26"/>
  <c r="V180" i="26" s="1"/>
  <c r="S181" i="26"/>
  <c r="V181" i="26" s="1"/>
  <c r="S182" i="26"/>
  <c r="V182" i="26" s="1"/>
  <c r="S183" i="26"/>
  <c r="V183" i="26" s="1"/>
  <c r="S184" i="26"/>
  <c r="V184" i="26" s="1"/>
  <c r="S185" i="26"/>
  <c r="V185" i="26" s="1"/>
  <c r="S186" i="26"/>
  <c r="V186" i="26" s="1"/>
  <c r="S187" i="26"/>
  <c r="V187" i="26" s="1"/>
  <c r="S188" i="26"/>
  <c r="V188" i="26" s="1"/>
  <c r="S189" i="26"/>
  <c r="V189" i="26" s="1"/>
  <c r="S190" i="26"/>
  <c r="V190" i="26" s="1"/>
  <c r="S191" i="26"/>
  <c r="V191" i="26" s="1"/>
  <c r="S192" i="26"/>
  <c r="V192" i="26" s="1"/>
  <c r="S193" i="26"/>
  <c r="V193" i="26" s="1"/>
  <c r="S194" i="26"/>
  <c r="V194" i="26" s="1"/>
  <c r="S195" i="26"/>
  <c r="V195" i="26" s="1"/>
  <c r="S196" i="26"/>
  <c r="V196" i="26" s="1"/>
  <c r="S197" i="26"/>
  <c r="V197" i="26" s="1"/>
  <c r="S198" i="26"/>
  <c r="V198" i="26" s="1"/>
  <c r="S199" i="26"/>
  <c r="V199" i="26" s="1"/>
  <c r="S200" i="26"/>
  <c r="V200" i="26" s="1"/>
  <c r="S201" i="26"/>
  <c r="V201" i="26" s="1"/>
  <c r="S202" i="26"/>
  <c r="V202" i="26" s="1"/>
  <c r="S203" i="26"/>
  <c r="V203" i="26" s="1"/>
  <c r="S204" i="26"/>
  <c r="V204" i="26" s="1"/>
  <c r="S205" i="26"/>
  <c r="V205" i="26" s="1"/>
  <c r="S206" i="26"/>
  <c r="S207" i="26"/>
  <c r="V207" i="26" s="1"/>
  <c r="S208" i="26"/>
  <c r="V208" i="26" s="1"/>
  <c r="S209" i="26"/>
  <c r="V209" i="26" s="1"/>
  <c r="S210" i="26"/>
  <c r="V210" i="26" s="1"/>
  <c r="S211" i="26"/>
  <c r="V211" i="26" s="1"/>
  <c r="S212" i="26"/>
  <c r="V212" i="26" s="1"/>
  <c r="S213" i="26"/>
  <c r="V213" i="26" s="1"/>
  <c r="S214" i="26"/>
  <c r="V214" i="26" s="1"/>
  <c r="S215" i="26"/>
  <c r="V215" i="26" s="1"/>
  <c r="S216" i="26"/>
  <c r="V216" i="26" s="1"/>
  <c r="S217" i="26"/>
  <c r="V217" i="26" s="1"/>
  <c r="S218" i="26"/>
  <c r="V218" i="26" s="1"/>
  <c r="S219" i="26"/>
  <c r="V219" i="26" s="1"/>
  <c r="S220" i="26"/>
  <c r="V220" i="26" s="1"/>
  <c r="S221" i="26"/>
  <c r="V221" i="26" s="1"/>
  <c r="S222" i="26"/>
  <c r="V222" i="26" s="1"/>
  <c r="S223" i="26"/>
  <c r="V223" i="26" s="1"/>
  <c r="S224" i="26"/>
  <c r="V224" i="26" s="1"/>
  <c r="S225" i="26"/>
  <c r="V225" i="26" s="1"/>
  <c r="S226" i="26"/>
  <c r="V226" i="26" s="1"/>
  <c r="S227" i="26"/>
  <c r="V227" i="26" s="1"/>
  <c r="S228" i="26"/>
  <c r="V228" i="26" s="1"/>
  <c r="S229" i="26"/>
  <c r="V229" i="26" s="1"/>
  <c r="S230" i="26"/>
  <c r="V230" i="26" s="1"/>
  <c r="S231" i="26"/>
  <c r="V231" i="26" s="1"/>
  <c r="S232" i="26"/>
  <c r="V232" i="26" s="1"/>
  <c r="S233" i="26"/>
  <c r="V233" i="26" s="1"/>
  <c r="S234" i="26"/>
  <c r="V234" i="26" s="1"/>
  <c r="S235" i="26"/>
  <c r="V235" i="26" s="1"/>
  <c r="S236" i="26"/>
  <c r="V236" i="26" s="1"/>
  <c r="S237" i="26"/>
  <c r="V237" i="26" s="1"/>
  <c r="S238" i="26"/>
  <c r="S239" i="26"/>
  <c r="V239" i="26" s="1"/>
  <c r="S240" i="26"/>
  <c r="V240" i="26" s="1"/>
  <c r="S241" i="26"/>
  <c r="V241" i="26" s="1"/>
  <c r="S242" i="26"/>
  <c r="V242" i="26" s="1"/>
  <c r="S243" i="26"/>
  <c r="V243" i="26" s="1"/>
  <c r="S244" i="26"/>
  <c r="V244" i="26" s="1"/>
  <c r="S245" i="26"/>
  <c r="V245" i="26" s="1"/>
  <c r="S246" i="26"/>
  <c r="V246" i="26" s="1"/>
  <c r="S247" i="26"/>
  <c r="V247" i="26" s="1"/>
  <c r="S248" i="26"/>
  <c r="V248" i="26" s="1"/>
  <c r="S249" i="26"/>
  <c r="V249" i="26" s="1"/>
  <c r="S250" i="26"/>
  <c r="V250" i="26" s="1"/>
  <c r="S251" i="26"/>
  <c r="V251" i="26" s="1"/>
  <c r="S252" i="26"/>
  <c r="V252" i="26" s="1"/>
  <c r="S253" i="26"/>
  <c r="V253" i="26" s="1"/>
  <c r="S254" i="26"/>
  <c r="V254" i="26" s="1"/>
  <c r="S255" i="26"/>
  <c r="V255" i="26" s="1"/>
  <c r="S256" i="26"/>
  <c r="V256" i="26" s="1"/>
  <c r="S257" i="26"/>
  <c r="V257" i="26" s="1"/>
  <c r="S258" i="26"/>
  <c r="V258" i="26" s="1"/>
  <c r="S259" i="26"/>
  <c r="V259" i="26" s="1"/>
  <c r="S260" i="26"/>
  <c r="V260" i="26" s="1"/>
  <c r="S261" i="26"/>
  <c r="V261" i="26" s="1"/>
  <c r="S262" i="26"/>
  <c r="V262" i="26" s="1"/>
  <c r="S263" i="26"/>
  <c r="V263" i="26" s="1"/>
  <c r="S264" i="26"/>
  <c r="V264" i="26" s="1"/>
  <c r="S265" i="26"/>
  <c r="V265" i="26" s="1"/>
  <c r="S266" i="26"/>
  <c r="V266" i="26" s="1"/>
  <c r="S267" i="26"/>
  <c r="V267" i="26" s="1"/>
  <c r="S268" i="26"/>
  <c r="V268" i="26" s="1"/>
  <c r="S269" i="26"/>
  <c r="V269" i="26" s="1"/>
  <c r="S270" i="26"/>
  <c r="S271" i="26"/>
  <c r="V271" i="26" s="1"/>
  <c r="S272" i="26"/>
  <c r="V272" i="26" s="1"/>
  <c r="S273" i="26"/>
  <c r="V273" i="26" s="1"/>
  <c r="S274" i="26"/>
  <c r="V274" i="26" s="1"/>
  <c r="S275" i="26"/>
  <c r="V275" i="26" s="1"/>
  <c r="S276" i="26"/>
  <c r="V276" i="26" s="1"/>
  <c r="S277" i="26"/>
  <c r="V277" i="26" s="1"/>
  <c r="S278" i="26"/>
  <c r="V278" i="26" s="1"/>
  <c r="S279" i="26"/>
  <c r="V279" i="26" s="1"/>
  <c r="S280" i="26"/>
  <c r="V280" i="26" s="1"/>
  <c r="S281" i="26"/>
  <c r="V281" i="26" s="1"/>
  <c r="S282" i="26"/>
  <c r="V282" i="26" s="1"/>
  <c r="S283" i="26"/>
  <c r="V283" i="26" s="1"/>
  <c r="S284" i="26"/>
  <c r="V284" i="26" s="1"/>
  <c r="S285" i="26"/>
  <c r="V285" i="26" s="1"/>
  <c r="S286" i="26"/>
  <c r="V286" i="26" s="1"/>
  <c r="S287" i="26"/>
  <c r="V287" i="26" s="1"/>
  <c r="S288" i="26"/>
  <c r="V288" i="26" s="1"/>
  <c r="S289" i="26"/>
  <c r="V289" i="26" s="1"/>
  <c r="S290" i="26"/>
  <c r="V290" i="26" s="1"/>
  <c r="S291" i="26"/>
  <c r="V291" i="26" s="1"/>
  <c r="S292" i="26"/>
  <c r="V292" i="26" s="1"/>
  <c r="S293" i="26"/>
  <c r="V293" i="26" s="1"/>
  <c r="S294" i="26"/>
  <c r="V294" i="26" s="1"/>
  <c r="S295" i="26"/>
  <c r="V295" i="26" s="1"/>
  <c r="S296" i="26"/>
  <c r="V296" i="26" s="1"/>
  <c r="S297" i="26"/>
  <c r="V297" i="26" s="1"/>
  <c r="S298" i="26"/>
  <c r="V298" i="26" s="1"/>
  <c r="S299" i="26"/>
  <c r="V299" i="26" s="1"/>
  <c r="S300" i="26"/>
  <c r="V300" i="26" s="1"/>
  <c r="S301" i="26"/>
  <c r="V301" i="26" s="1"/>
  <c r="S302" i="26"/>
  <c r="S303" i="26"/>
  <c r="V303" i="26" s="1"/>
  <c r="S304" i="26"/>
  <c r="V304" i="26" s="1"/>
  <c r="S305" i="26"/>
  <c r="V305" i="26" s="1"/>
  <c r="S306" i="26"/>
  <c r="V306" i="26" s="1"/>
  <c r="S307" i="26"/>
  <c r="V307" i="26" s="1"/>
  <c r="S308" i="26"/>
  <c r="V308" i="26" s="1"/>
  <c r="S309" i="26"/>
  <c r="V309" i="26" s="1"/>
  <c r="S310" i="26"/>
  <c r="V310" i="26" s="1"/>
  <c r="S311" i="26"/>
  <c r="V311" i="26" s="1"/>
  <c r="S312" i="26"/>
  <c r="V312" i="26" s="1"/>
  <c r="S313" i="26"/>
  <c r="V313" i="26" s="1"/>
  <c r="S314" i="26"/>
  <c r="V314" i="26" s="1"/>
  <c r="S315" i="26"/>
  <c r="V315" i="26" s="1"/>
  <c r="S316" i="26"/>
  <c r="V316" i="26" s="1"/>
  <c r="S317" i="26"/>
  <c r="V317" i="26" s="1"/>
  <c r="S318" i="26"/>
  <c r="V318" i="26" s="1"/>
  <c r="S319" i="26"/>
  <c r="V319" i="26" s="1"/>
  <c r="S320" i="26"/>
  <c r="V320" i="26" s="1"/>
  <c r="S321" i="26"/>
  <c r="V321" i="26" s="1"/>
  <c r="S322" i="26"/>
  <c r="V322" i="26" s="1"/>
  <c r="S323" i="26"/>
  <c r="V323" i="26" s="1"/>
  <c r="S324" i="26"/>
  <c r="V324" i="26" s="1"/>
  <c r="S325" i="26"/>
  <c r="V325" i="26" s="1"/>
  <c r="S326" i="26"/>
  <c r="V326" i="26" s="1"/>
  <c r="S327" i="26"/>
  <c r="V327" i="26" s="1"/>
  <c r="S328" i="26"/>
  <c r="V328" i="26" s="1"/>
  <c r="S329" i="26"/>
  <c r="V329" i="26" s="1"/>
  <c r="S330" i="26"/>
  <c r="V330" i="26" s="1"/>
  <c r="S331" i="26"/>
  <c r="V331" i="26" s="1"/>
  <c r="S332" i="26"/>
  <c r="V332" i="26" s="1"/>
  <c r="S333" i="26"/>
  <c r="V333" i="26" s="1"/>
  <c r="S334" i="26"/>
  <c r="S335" i="26"/>
  <c r="V335" i="26" s="1"/>
  <c r="S336" i="26"/>
  <c r="V336" i="26" s="1"/>
  <c r="S337" i="26"/>
  <c r="V337" i="26" s="1"/>
  <c r="S338" i="26"/>
  <c r="V338" i="26" s="1"/>
  <c r="S339" i="26"/>
  <c r="V339" i="26" s="1"/>
  <c r="S340" i="26"/>
  <c r="V340" i="26" s="1"/>
  <c r="S341" i="26"/>
  <c r="V341" i="26" s="1"/>
  <c r="S342" i="26"/>
  <c r="V342" i="26" s="1"/>
  <c r="S343" i="26"/>
  <c r="V343" i="26" s="1"/>
  <c r="S344" i="26"/>
  <c r="V344" i="26" s="1"/>
  <c r="S345" i="26"/>
  <c r="V345" i="26" s="1"/>
  <c r="S346" i="26"/>
  <c r="V346" i="26" s="1"/>
  <c r="S347" i="26"/>
  <c r="V347" i="26" s="1"/>
  <c r="S348" i="26"/>
  <c r="V348" i="26" s="1"/>
  <c r="S349" i="26"/>
  <c r="V349" i="26" s="1"/>
  <c r="S350" i="26"/>
  <c r="V350" i="26" s="1"/>
  <c r="S351" i="26"/>
  <c r="V351" i="26" s="1"/>
  <c r="S352" i="26"/>
  <c r="V352" i="26" s="1"/>
  <c r="S353" i="26"/>
  <c r="V353" i="26" s="1"/>
  <c r="S354" i="26"/>
  <c r="S355" i="26"/>
  <c r="V355" i="26" s="1"/>
  <c r="S356" i="26"/>
  <c r="V356" i="26" s="1"/>
  <c r="S357" i="26"/>
  <c r="V357" i="26" s="1"/>
  <c r="S358" i="26"/>
  <c r="V358" i="26" s="1"/>
  <c r="S359" i="26"/>
  <c r="V359" i="26" s="1"/>
  <c r="S360" i="26"/>
  <c r="V360" i="26" s="1"/>
  <c r="S361" i="26"/>
  <c r="V361" i="26" s="1"/>
  <c r="S362" i="26"/>
  <c r="V362" i="26" s="1"/>
  <c r="S363" i="26"/>
  <c r="V363" i="26" s="1"/>
  <c r="S364" i="26"/>
  <c r="V364" i="26" s="1"/>
  <c r="S365" i="26"/>
  <c r="V365" i="26" s="1"/>
  <c r="S366" i="26"/>
  <c r="V366" i="26" s="1"/>
  <c r="S367" i="26"/>
  <c r="V367" i="26" s="1"/>
  <c r="S368" i="26"/>
  <c r="V368" i="26" s="1"/>
  <c r="S369" i="26"/>
  <c r="V369" i="26" s="1"/>
  <c r="S370" i="26"/>
  <c r="S371" i="26"/>
  <c r="V371" i="26" s="1"/>
  <c r="S372" i="26"/>
  <c r="V372" i="26" s="1"/>
  <c r="S373" i="26"/>
  <c r="V373" i="26" s="1"/>
  <c r="S374" i="26"/>
  <c r="V374" i="26" s="1"/>
  <c r="S375" i="26"/>
  <c r="V375" i="26" s="1"/>
  <c r="S376" i="26"/>
  <c r="V376" i="26" s="1"/>
  <c r="S377" i="26"/>
  <c r="V377" i="26" s="1"/>
  <c r="S378" i="26"/>
  <c r="V378" i="26" s="1"/>
  <c r="S379" i="26"/>
  <c r="V379" i="26" s="1"/>
  <c r="S380" i="26"/>
  <c r="V380" i="26" s="1"/>
  <c r="S381" i="26"/>
  <c r="V381" i="26" s="1"/>
  <c r="S382" i="26"/>
  <c r="V382" i="26" s="1"/>
  <c r="S383" i="26"/>
  <c r="V383" i="26" s="1"/>
  <c r="S384" i="26"/>
  <c r="V384" i="26" s="1"/>
  <c r="S385" i="26"/>
  <c r="V385" i="26" s="1"/>
  <c r="S386" i="26"/>
  <c r="S387" i="26"/>
  <c r="V387" i="26" s="1"/>
  <c r="S388" i="26"/>
  <c r="V388" i="26" s="1"/>
  <c r="S389" i="26"/>
  <c r="V389" i="26" s="1"/>
  <c r="S390" i="26"/>
  <c r="V390" i="26" s="1"/>
  <c r="S391" i="26"/>
  <c r="V391" i="26" s="1"/>
  <c r="S392" i="26"/>
  <c r="V392" i="26" s="1"/>
  <c r="S393" i="26"/>
  <c r="V393" i="26" s="1"/>
  <c r="S394" i="26"/>
  <c r="V394" i="26" s="1"/>
  <c r="S395" i="26"/>
  <c r="V395" i="26" s="1"/>
  <c r="S396" i="26"/>
  <c r="V396" i="26" s="1"/>
  <c r="S397" i="26"/>
  <c r="V397" i="26" s="1"/>
  <c r="S398" i="26"/>
  <c r="V398" i="26" s="1"/>
  <c r="S399" i="26"/>
  <c r="V399" i="26" s="1"/>
  <c r="S400" i="26"/>
  <c r="V400" i="26" s="1"/>
  <c r="S401" i="26"/>
  <c r="V401" i="26" s="1"/>
  <c r="S402" i="26"/>
  <c r="S403" i="26"/>
  <c r="V403" i="26" s="1"/>
  <c r="S404" i="26"/>
  <c r="V404" i="26" s="1"/>
  <c r="S405" i="26"/>
  <c r="V405" i="26" s="1"/>
  <c r="S406" i="26"/>
  <c r="V406" i="26" s="1"/>
  <c r="S407" i="26"/>
  <c r="V407" i="26" s="1"/>
  <c r="S408" i="26"/>
  <c r="V408" i="26" s="1"/>
  <c r="S409" i="26"/>
  <c r="V409" i="26" s="1"/>
  <c r="S410" i="26"/>
  <c r="V410" i="26" s="1"/>
  <c r="S411" i="26"/>
  <c r="V411" i="26" s="1"/>
  <c r="S412" i="26"/>
  <c r="V412" i="26" s="1"/>
  <c r="S413" i="26"/>
  <c r="V413" i="26" s="1"/>
  <c r="S414" i="26"/>
  <c r="V414" i="26" s="1"/>
  <c r="S415" i="26"/>
  <c r="V415" i="26" s="1"/>
  <c r="S416" i="26"/>
  <c r="V416" i="26" s="1"/>
  <c r="S417" i="26"/>
  <c r="V417" i="26" s="1"/>
  <c r="S418" i="26"/>
  <c r="S419" i="26"/>
  <c r="V419" i="26" s="1"/>
  <c r="S420" i="26"/>
  <c r="V420" i="26" s="1"/>
  <c r="S421" i="26"/>
  <c r="V421" i="26" s="1"/>
  <c r="S422" i="26"/>
  <c r="V422" i="26" s="1"/>
  <c r="S423" i="26"/>
  <c r="V423" i="26" s="1"/>
  <c r="S424" i="26"/>
  <c r="V424" i="26" s="1"/>
  <c r="S425" i="26"/>
  <c r="V425" i="26" s="1"/>
  <c r="S426" i="26"/>
  <c r="V426" i="26" s="1"/>
  <c r="S427" i="26"/>
  <c r="V427" i="26" s="1"/>
  <c r="S428" i="26"/>
  <c r="V428" i="26" s="1"/>
  <c r="S429" i="26"/>
  <c r="V429" i="26" s="1"/>
  <c r="S430" i="26"/>
  <c r="V430" i="26" s="1"/>
  <c r="S431" i="26"/>
  <c r="V431" i="26" s="1"/>
  <c r="S432" i="26"/>
  <c r="V432" i="26" s="1"/>
  <c r="S433" i="26"/>
  <c r="V433" i="26" s="1"/>
  <c r="S434" i="26"/>
  <c r="S435" i="26"/>
  <c r="V435" i="26" s="1"/>
  <c r="S436" i="26"/>
  <c r="V436" i="26" s="1"/>
  <c r="S437" i="26"/>
  <c r="V437" i="26" s="1"/>
  <c r="S438" i="26"/>
  <c r="V438" i="26" s="1"/>
  <c r="S439" i="26"/>
  <c r="V439" i="26" s="1"/>
  <c r="S440" i="26"/>
  <c r="V440" i="26" s="1"/>
  <c r="S441" i="26"/>
  <c r="V441" i="26" s="1"/>
  <c r="S442" i="26"/>
  <c r="V442" i="26" s="1"/>
  <c r="S443" i="26"/>
  <c r="V443" i="26" s="1"/>
  <c r="S444" i="26"/>
  <c r="V444" i="26" s="1"/>
  <c r="S445" i="26"/>
  <c r="V445" i="26" s="1"/>
  <c r="S446" i="26"/>
  <c r="V446" i="26" s="1"/>
  <c r="S447" i="26"/>
  <c r="V447" i="26" s="1"/>
  <c r="S448" i="26"/>
  <c r="V448" i="26" s="1"/>
  <c r="S449" i="26"/>
  <c r="V449" i="26" s="1"/>
  <c r="S450" i="26"/>
  <c r="S451" i="26"/>
  <c r="V451" i="26" s="1"/>
  <c r="S452" i="26"/>
  <c r="V452" i="26" s="1"/>
  <c r="S453" i="26"/>
  <c r="V453" i="26" s="1"/>
  <c r="S454" i="26"/>
  <c r="V454" i="26" s="1"/>
  <c r="S455" i="26"/>
  <c r="V455" i="26" s="1"/>
  <c r="S456" i="26"/>
  <c r="V456" i="26" s="1"/>
  <c r="S457" i="26"/>
  <c r="V457" i="26" s="1"/>
  <c r="S458" i="26"/>
  <c r="V458" i="26" s="1"/>
  <c r="S459" i="26"/>
  <c r="V459" i="26" s="1"/>
  <c r="S460" i="26"/>
  <c r="V460" i="26" s="1"/>
  <c r="S461" i="26"/>
  <c r="V461" i="26" s="1"/>
  <c r="S462" i="26"/>
  <c r="V462" i="26" s="1"/>
  <c r="S463" i="26"/>
  <c r="S464" i="26"/>
  <c r="V464" i="26" s="1"/>
  <c r="S465" i="26"/>
  <c r="V465" i="26" s="1"/>
  <c r="S466" i="26"/>
  <c r="V466" i="26" s="1"/>
  <c r="S467" i="26"/>
  <c r="V467" i="26" s="1"/>
  <c r="S468" i="26"/>
  <c r="V468" i="26" s="1"/>
  <c r="S469" i="26"/>
  <c r="V469" i="26" s="1"/>
  <c r="S470" i="26"/>
  <c r="V470" i="26" s="1"/>
  <c r="S471" i="26"/>
  <c r="S472" i="26"/>
  <c r="V472" i="26" s="1"/>
  <c r="S473" i="26"/>
  <c r="V473" i="26" s="1"/>
  <c r="S474" i="26"/>
  <c r="V474" i="26" s="1"/>
  <c r="S475" i="26"/>
  <c r="V475" i="26" s="1"/>
  <c r="S476" i="26"/>
  <c r="V476" i="26" s="1"/>
  <c r="S477" i="26"/>
  <c r="V477" i="26" s="1"/>
  <c r="S478" i="26"/>
  <c r="V478" i="26" s="1"/>
  <c r="S479" i="26"/>
  <c r="S480" i="26"/>
  <c r="V480" i="26" s="1"/>
  <c r="S481" i="26"/>
  <c r="V481" i="26" s="1"/>
  <c r="S482" i="26"/>
  <c r="V482" i="26" s="1"/>
  <c r="S483" i="26"/>
  <c r="V483" i="26" s="1"/>
  <c r="S484" i="26"/>
  <c r="V484" i="26" s="1"/>
  <c r="S485" i="26"/>
  <c r="V485" i="26" s="1"/>
  <c r="S486" i="26"/>
  <c r="V486" i="26" s="1"/>
  <c r="S487" i="26"/>
  <c r="S488" i="26"/>
  <c r="V488" i="26" s="1"/>
  <c r="S489" i="26"/>
  <c r="V489" i="26" s="1"/>
  <c r="S490" i="26"/>
  <c r="V490" i="26" s="1"/>
  <c r="S491" i="26"/>
  <c r="V491" i="26" s="1"/>
  <c r="S492" i="26"/>
  <c r="V492" i="26" s="1"/>
  <c r="S493" i="26"/>
  <c r="V493" i="26" s="1"/>
  <c r="S494" i="26"/>
  <c r="V494" i="26" s="1"/>
  <c r="S495" i="26"/>
  <c r="S496" i="26"/>
  <c r="V496" i="26" s="1"/>
  <c r="S497" i="26"/>
  <c r="V497" i="26" s="1"/>
  <c r="S498" i="26"/>
  <c r="V498" i="26" s="1"/>
  <c r="S499" i="26"/>
  <c r="V499" i="26" s="1"/>
  <c r="S500" i="26"/>
  <c r="V500" i="26" s="1"/>
  <c r="S501" i="26"/>
  <c r="V501" i="26" s="1"/>
  <c r="S502" i="26"/>
  <c r="V502" i="26" s="1"/>
  <c r="S503" i="26"/>
  <c r="S504" i="26"/>
  <c r="V504" i="26" s="1"/>
  <c r="S505" i="26"/>
  <c r="V505" i="26" s="1"/>
  <c r="S506" i="26"/>
  <c r="V506" i="26" s="1"/>
  <c r="S507" i="26"/>
  <c r="V507" i="26" s="1"/>
  <c r="S508" i="26"/>
  <c r="V508" i="26" s="1"/>
  <c r="S509" i="26"/>
  <c r="V509" i="26" s="1"/>
  <c r="S510" i="26"/>
  <c r="V510" i="26" s="1"/>
  <c r="S511" i="26"/>
  <c r="S512" i="26"/>
  <c r="V512" i="26" s="1"/>
  <c r="S513" i="26"/>
  <c r="V513" i="26" s="1"/>
  <c r="S514" i="26"/>
  <c r="V514" i="26" s="1"/>
  <c r="S515" i="26"/>
  <c r="V515" i="26" s="1"/>
  <c r="S516" i="26"/>
  <c r="V516" i="26" s="1"/>
  <c r="S517" i="26"/>
  <c r="V517" i="26" s="1"/>
  <c r="S518" i="26"/>
  <c r="V518" i="26" s="1"/>
  <c r="S519" i="26"/>
  <c r="S520" i="26"/>
  <c r="V520" i="26" s="1"/>
  <c r="S521" i="26"/>
  <c r="V521" i="26" s="1"/>
  <c r="S522" i="26"/>
  <c r="V522" i="26" s="1"/>
  <c r="S523" i="26"/>
  <c r="V523" i="26" s="1"/>
  <c r="S524" i="26"/>
  <c r="V524" i="26" s="1"/>
  <c r="S525" i="26"/>
  <c r="V525" i="26" s="1"/>
  <c r="S526" i="26"/>
  <c r="V526" i="26" s="1"/>
  <c r="S527" i="26"/>
  <c r="S528" i="26"/>
  <c r="V528" i="26" s="1"/>
  <c r="S529" i="26"/>
  <c r="V529" i="26" s="1"/>
  <c r="S530" i="26"/>
  <c r="V530" i="26" s="1"/>
  <c r="S531" i="26"/>
  <c r="V531" i="26" s="1"/>
  <c r="S532" i="26"/>
  <c r="V532" i="26" s="1"/>
  <c r="S533" i="26"/>
  <c r="V533" i="26" s="1"/>
  <c r="S534" i="26"/>
  <c r="V534" i="26" s="1"/>
  <c r="S535" i="26"/>
  <c r="S536" i="26"/>
  <c r="V536" i="26" s="1"/>
  <c r="S537" i="26"/>
  <c r="V537" i="26" s="1"/>
  <c r="S538" i="26"/>
  <c r="V538" i="26" s="1"/>
  <c r="S539" i="26"/>
  <c r="V539" i="26" s="1"/>
  <c r="S540" i="26"/>
  <c r="V540" i="26" s="1"/>
  <c r="S541" i="26"/>
  <c r="V541" i="26" s="1"/>
  <c r="S542" i="26"/>
  <c r="V542" i="26" s="1"/>
  <c r="S543" i="26"/>
  <c r="S544" i="26"/>
  <c r="V544" i="26" s="1"/>
  <c r="S545" i="26"/>
  <c r="V545" i="26" s="1"/>
  <c r="S546" i="26"/>
  <c r="V546" i="26" s="1"/>
  <c r="S547" i="26"/>
  <c r="V547" i="26" s="1"/>
  <c r="S548" i="26"/>
  <c r="V548" i="26" s="1"/>
  <c r="S549" i="26"/>
  <c r="V549" i="26" s="1"/>
  <c r="S550" i="26"/>
  <c r="V550" i="26" s="1"/>
  <c r="S551" i="26"/>
  <c r="S552" i="26"/>
  <c r="V552" i="26" s="1"/>
  <c r="S553" i="26"/>
  <c r="V553" i="26" s="1"/>
  <c r="S554" i="26"/>
  <c r="V554" i="26" s="1"/>
  <c r="S555" i="26"/>
  <c r="V555" i="26" s="1"/>
  <c r="S556" i="26"/>
  <c r="V556" i="26" s="1"/>
  <c r="S557" i="26"/>
  <c r="V557" i="26" s="1"/>
  <c r="S558" i="26"/>
  <c r="V558" i="26" s="1"/>
  <c r="S559" i="26"/>
  <c r="V559" i="26" s="1"/>
  <c r="S560" i="26"/>
  <c r="V560" i="26" s="1"/>
  <c r="S561" i="26"/>
  <c r="V561" i="26" s="1"/>
  <c r="S562" i="26"/>
  <c r="S563" i="26"/>
  <c r="V563" i="26" s="1"/>
  <c r="S564" i="26"/>
  <c r="V564" i="26" s="1"/>
  <c r="S565" i="26"/>
  <c r="V565" i="26" s="1"/>
  <c r="S566" i="26"/>
  <c r="V566" i="26" s="1"/>
  <c r="S567" i="26"/>
  <c r="S568" i="26"/>
  <c r="V568" i="26" s="1"/>
  <c r="S569" i="26"/>
  <c r="V569" i="26" s="1"/>
  <c r="S570" i="26"/>
  <c r="V570" i="26" s="1"/>
  <c r="S571" i="26"/>
  <c r="V571" i="26" s="1"/>
  <c r="S572" i="26"/>
  <c r="V572" i="26" s="1"/>
  <c r="S573" i="26"/>
  <c r="V573" i="26" s="1"/>
  <c r="S574" i="26"/>
  <c r="V574" i="26" s="1"/>
  <c r="S575" i="26"/>
  <c r="V575" i="26" s="1"/>
  <c r="S576" i="26"/>
  <c r="V576" i="26" s="1"/>
  <c r="S577" i="26"/>
  <c r="V577" i="26" s="1"/>
  <c r="S578" i="26"/>
  <c r="S579" i="26"/>
  <c r="V579" i="26" s="1"/>
  <c r="S580" i="26"/>
  <c r="V580" i="26" s="1"/>
  <c r="S581" i="26"/>
  <c r="V581" i="26" s="1"/>
  <c r="S582" i="26"/>
  <c r="V582" i="26" s="1"/>
  <c r="S583" i="26"/>
  <c r="S584" i="26"/>
  <c r="V584" i="26" s="1"/>
  <c r="S585" i="26"/>
  <c r="V585" i="26" s="1"/>
  <c r="S586" i="26"/>
  <c r="V586" i="26" s="1"/>
  <c r="S587" i="26"/>
  <c r="V587" i="26" s="1"/>
  <c r="S588" i="26"/>
  <c r="V588" i="26" s="1"/>
  <c r="S589" i="26"/>
  <c r="V589" i="26" s="1"/>
  <c r="S590" i="26"/>
  <c r="V590" i="26" s="1"/>
  <c r="S591" i="26"/>
  <c r="V591" i="26" s="1"/>
  <c r="S592" i="26"/>
  <c r="V592" i="26" s="1"/>
  <c r="S593" i="26"/>
  <c r="V593" i="26" s="1"/>
  <c r="S594" i="26"/>
  <c r="S595" i="26"/>
  <c r="V595" i="26" s="1"/>
  <c r="S596" i="26"/>
  <c r="V596" i="26" s="1"/>
  <c r="S597" i="26"/>
  <c r="V597" i="26" s="1"/>
  <c r="S598" i="26"/>
  <c r="V598" i="26" s="1"/>
  <c r="S599" i="26"/>
  <c r="S600" i="26"/>
  <c r="V600" i="26" s="1"/>
  <c r="S601" i="26"/>
  <c r="V601" i="26" s="1"/>
  <c r="S602" i="26"/>
  <c r="V602" i="26" s="1"/>
  <c r="S603" i="26"/>
  <c r="V603" i="26" s="1"/>
  <c r="S604" i="26"/>
  <c r="V604" i="26" s="1"/>
  <c r="S605" i="26"/>
  <c r="V605" i="26" s="1"/>
  <c r="W5" i="26"/>
  <c r="T5" i="26"/>
  <c r="S5" i="26"/>
  <c r="V5" i="26" s="1"/>
  <c r="W6" i="54"/>
  <c r="W7" i="54"/>
  <c r="U7" i="54" s="1"/>
  <c r="W8" i="54"/>
  <c r="W9" i="54"/>
  <c r="W10" i="54"/>
  <c r="W11" i="54"/>
  <c r="W12" i="54"/>
  <c r="W13" i="54"/>
  <c r="W14" i="54"/>
  <c r="W15" i="54"/>
  <c r="W16" i="54"/>
  <c r="W17" i="54"/>
  <c r="W18" i="54"/>
  <c r="W19" i="54"/>
  <c r="W20" i="54"/>
  <c r="W21" i="54"/>
  <c r="W22" i="54"/>
  <c r="W23" i="54"/>
  <c r="W24" i="54"/>
  <c r="W25" i="54"/>
  <c r="W26" i="54"/>
  <c r="W27" i="54"/>
  <c r="W28" i="54"/>
  <c r="W29" i="54"/>
  <c r="W30" i="54"/>
  <c r="W31" i="54"/>
  <c r="W32" i="54"/>
  <c r="W33" i="54"/>
  <c r="W34" i="54"/>
  <c r="W35" i="54"/>
  <c r="W36" i="54"/>
  <c r="W37" i="54"/>
  <c r="W38" i="54"/>
  <c r="W39" i="54"/>
  <c r="W40" i="54"/>
  <c r="W41" i="54"/>
  <c r="W42" i="54"/>
  <c r="W43" i="54"/>
  <c r="W44" i="54"/>
  <c r="W45" i="54"/>
  <c r="W46" i="54"/>
  <c r="W47" i="54"/>
  <c r="W48" i="54"/>
  <c r="W49" i="54"/>
  <c r="W50" i="54"/>
  <c r="W51" i="54"/>
  <c r="W52" i="54"/>
  <c r="W53" i="54"/>
  <c r="W54" i="54"/>
  <c r="W55" i="54"/>
  <c r="W56" i="54"/>
  <c r="W57" i="54"/>
  <c r="W58" i="54"/>
  <c r="W59" i="54"/>
  <c r="W60" i="54"/>
  <c r="W61" i="54"/>
  <c r="W62" i="54"/>
  <c r="W63" i="54"/>
  <c r="W64" i="54"/>
  <c r="W65" i="54"/>
  <c r="W66" i="54"/>
  <c r="W67" i="54"/>
  <c r="W68" i="54"/>
  <c r="W69" i="54"/>
  <c r="W70" i="54"/>
  <c r="W71" i="54"/>
  <c r="W72" i="54"/>
  <c r="W73" i="54"/>
  <c r="W74" i="54"/>
  <c r="W75" i="54"/>
  <c r="W76" i="54"/>
  <c r="W77" i="54"/>
  <c r="W78" i="54"/>
  <c r="W79" i="54"/>
  <c r="W80" i="54"/>
  <c r="W81" i="54"/>
  <c r="W82" i="54"/>
  <c r="W83" i="54"/>
  <c r="W84" i="54"/>
  <c r="W85" i="54"/>
  <c r="W86" i="54"/>
  <c r="W87" i="54"/>
  <c r="W88" i="54"/>
  <c r="W89" i="54"/>
  <c r="W90" i="54"/>
  <c r="W91" i="54"/>
  <c r="W92" i="54"/>
  <c r="W93" i="54"/>
  <c r="W94" i="54"/>
  <c r="W95" i="54"/>
  <c r="W96" i="54"/>
  <c r="W97" i="54"/>
  <c r="W98" i="54"/>
  <c r="W99" i="54"/>
  <c r="W100" i="54"/>
  <c r="W101" i="54"/>
  <c r="W102" i="54"/>
  <c r="W103" i="54"/>
  <c r="W104" i="54"/>
  <c r="W105" i="54"/>
  <c r="W106" i="54"/>
  <c r="W107" i="54"/>
  <c r="W108" i="54"/>
  <c r="W109" i="54"/>
  <c r="W110" i="54"/>
  <c r="W111" i="54"/>
  <c r="W112" i="54"/>
  <c r="W113" i="54"/>
  <c r="W114" i="54"/>
  <c r="W115" i="54"/>
  <c r="W116" i="54"/>
  <c r="W117" i="54"/>
  <c r="W118" i="54"/>
  <c r="W119" i="54"/>
  <c r="W120" i="54"/>
  <c r="W121" i="54"/>
  <c r="W122" i="54"/>
  <c r="W123" i="54"/>
  <c r="W124" i="54"/>
  <c r="W125" i="54"/>
  <c r="W126" i="54"/>
  <c r="W127" i="54"/>
  <c r="W128" i="54"/>
  <c r="W129" i="54"/>
  <c r="W130" i="54"/>
  <c r="W131" i="54"/>
  <c r="W132" i="54"/>
  <c r="W133" i="54"/>
  <c r="W134" i="54"/>
  <c r="W135" i="54"/>
  <c r="W136" i="54"/>
  <c r="W137" i="54"/>
  <c r="W138" i="54"/>
  <c r="W139" i="54"/>
  <c r="W140" i="54"/>
  <c r="W141" i="54"/>
  <c r="W142" i="54"/>
  <c r="W143" i="54"/>
  <c r="W144" i="54"/>
  <c r="W145" i="54"/>
  <c r="W146" i="54"/>
  <c r="W147" i="54"/>
  <c r="W148" i="54"/>
  <c r="W149" i="54"/>
  <c r="W150" i="54"/>
  <c r="W151" i="54"/>
  <c r="W152" i="54"/>
  <c r="W153" i="54"/>
  <c r="W154" i="54"/>
  <c r="W155" i="54"/>
  <c r="W156" i="54"/>
  <c r="W157" i="54"/>
  <c r="W158" i="54"/>
  <c r="W159" i="54"/>
  <c r="W160" i="54"/>
  <c r="W161" i="54"/>
  <c r="W162" i="54"/>
  <c r="W163" i="54"/>
  <c r="W164" i="54"/>
  <c r="W165" i="54"/>
  <c r="W166" i="54"/>
  <c r="W167" i="54"/>
  <c r="W168" i="54"/>
  <c r="W169" i="54"/>
  <c r="W170" i="54"/>
  <c r="W171" i="54"/>
  <c r="W172" i="54"/>
  <c r="W173" i="54"/>
  <c r="W174" i="54"/>
  <c r="W175" i="54"/>
  <c r="W176" i="54"/>
  <c r="W177" i="54"/>
  <c r="W178" i="54"/>
  <c r="W179" i="54"/>
  <c r="W180" i="54"/>
  <c r="W181" i="54"/>
  <c r="W182" i="54"/>
  <c r="W183" i="54"/>
  <c r="W184" i="54"/>
  <c r="W185" i="54"/>
  <c r="W186" i="54"/>
  <c r="W187" i="54"/>
  <c r="W188" i="54"/>
  <c r="W189" i="54"/>
  <c r="W190" i="54"/>
  <c r="W191" i="54"/>
  <c r="W192" i="54"/>
  <c r="W193" i="54"/>
  <c r="W194" i="54"/>
  <c r="W195" i="54"/>
  <c r="W196" i="54"/>
  <c r="W197" i="54"/>
  <c r="W198" i="54"/>
  <c r="W199" i="54"/>
  <c r="W200" i="54"/>
  <c r="W201" i="54"/>
  <c r="W202" i="54"/>
  <c r="W203" i="54"/>
  <c r="W204" i="54"/>
  <c r="W205" i="54"/>
  <c r="W206" i="54"/>
  <c r="W207" i="54"/>
  <c r="W208" i="54"/>
  <c r="W209" i="54"/>
  <c r="W210" i="54"/>
  <c r="W211" i="54"/>
  <c r="W212" i="54"/>
  <c r="W213" i="54"/>
  <c r="W214" i="54"/>
  <c r="W215" i="54"/>
  <c r="W216" i="54"/>
  <c r="W217" i="54"/>
  <c r="W218" i="54"/>
  <c r="W219" i="54"/>
  <c r="W220" i="54"/>
  <c r="W221" i="54"/>
  <c r="W222" i="54"/>
  <c r="W223" i="54"/>
  <c r="W224" i="54"/>
  <c r="W225" i="54"/>
  <c r="W226" i="54"/>
  <c r="W227" i="54"/>
  <c r="W228" i="54"/>
  <c r="W229" i="54"/>
  <c r="W230" i="54"/>
  <c r="W231" i="54"/>
  <c r="W232" i="54"/>
  <c r="W233" i="54"/>
  <c r="W234" i="54"/>
  <c r="W235" i="54"/>
  <c r="W236" i="54"/>
  <c r="W237" i="54"/>
  <c r="W238" i="54"/>
  <c r="W239" i="54"/>
  <c r="W240" i="54"/>
  <c r="W241" i="54"/>
  <c r="W242" i="54"/>
  <c r="W243" i="54"/>
  <c r="W244" i="54"/>
  <c r="W245" i="54"/>
  <c r="W246" i="54"/>
  <c r="W247" i="54"/>
  <c r="W248" i="54"/>
  <c r="W249" i="54"/>
  <c r="W250" i="54"/>
  <c r="W251" i="54"/>
  <c r="W252" i="54"/>
  <c r="W253" i="54"/>
  <c r="W254" i="54"/>
  <c r="W255" i="54"/>
  <c r="W256" i="54"/>
  <c r="W257" i="54"/>
  <c r="W258" i="54"/>
  <c r="W259" i="54"/>
  <c r="W260" i="54"/>
  <c r="W261" i="54"/>
  <c r="W262" i="54"/>
  <c r="W263" i="54"/>
  <c r="W264" i="54"/>
  <c r="W265" i="54"/>
  <c r="W266" i="54"/>
  <c r="W267" i="54"/>
  <c r="W268" i="54"/>
  <c r="W269" i="54"/>
  <c r="W270" i="54"/>
  <c r="W271" i="54"/>
  <c r="W272" i="54"/>
  <c r="W273" i="54"/>
  <c r="W274" i="54"/>
  <c r="W275" i="54"/>
  <c r="W276" i="54"/>
  <c r="W277" i="54"/>
  <c r="W278" i="54"/>
  <c r="W279" i="54"/>
  <c r="W280" i="54"/>
  <c r="W281" i="54"/>
  <c r="W282" i="54"/>
  <c r="W283" i="54"/>
  <c r="W284" i="54"/>
  <c r="W285" i="54"/>
  <c r="W286" i="54"/>
  <c r="W287" i="54"/>
  <c r="W288" i="54"/>
  <c r="W289" i="54"/>
  <c r="W290" i="54"/>
  <c r="W291" i="54"/>
  <c r="W292" i="54"/>
  <c r="W293" i="54"/>
  <c r="W294" i="54"/>
  <c r="W295" i="54"/>
  <c r="W296" i="54"/>
  <c r="W297" i="54"/>
  <c r="W298" i="54"/>
  <c r="W299" i="54"/>
  <c r="W300" i="54"/>
  <c r="W301" i="54"/>
  <c r="W302" i="54"/>
  <c r="W303" i="54"/>
  <c r="W304" i="54"/>
  <c r="W305" i="54"/>
  <c r="W306" i="54"/>
  <c r="W307" i="54"/>
  <c r="W308" i="54"/>
  <c r="W309" i="54"/>
  <c r="W310" i="54"/>
  <c r="W311" i="54"/>
  <c r="W312" i="54"/>
  <c r="W313" i="54"/>
  <c r="W314" i="54"/>
  <c r="W315" i="54"/>
  <c r="W316" i="54"/>
  <c r="W317" i="54"/>
  <c r="W318" i="54"/>
  <c r="W319" i="54"/>
  <c r="W320" i="54"/>
  <c r="W321" i="54"/>
  <c r="W322" i="54"/>
  <c r="W323" i="54"/>
  <c r="W324" i="54"/>
  <c r="W325" i="54"/>
  <c r="W326" i="54"/>
  <c r="W327" i="54"/>
  <c r="W328" i="54"/>
  <c r="W329" i="54"/>
  <c r="W330" i="54"/>
  <c r="W331" i="54"/>
  <c r="W332" i="54"/>
  <c r="W333" i="54"/>
  <c r="W334" i="54"/>
  <c r="W335" i="54"/>
  <c r="W336" i="54"/>
  <c r="W337" i="54"/>
  <c r="W338" i="54"/>
  <c r="W339" i="54"/>
  <c r="W340" i="54"/>
  <c r="W341" i="54"/>
  <c r="W342" i="54"/>
  <c r="W343" i="54"/>
  <c r="W344" i="54"/>
  <c r="W345" i="54"/>
  <c r="W346" i="54"/>
  <c r="W347" i="54"/>
  <c r="W348" i="54"/>
  <c r="W349" i="54"/>
  <c r="W350" i="54"/>
  <c r="W351" i="54"/>
  <c r="W352" i="54"/>
  <c r="W353" i="54"/>
  <c r="W354" i="54"/>
  <c r="W355" i="54"/>
  <c r="W356" i="54"/>
  <c r="W357" i="54"/>
  <c r="W358" i="54"/>
  <c r="W359" i="54"/>
  <c r="W360" i="54"/>
  <c r="W361" i="54"/>
  <c r="W362" i="54"/>
  <c r="W363" i="54"/>
  <c r="W364" i="54"/>
  <c r="W365" i="54"/>
  <c r="W366" i="54"/>
  <c r="W367" i="54"/>
  <c r="W368" i="54"/>
  <c r="W369" i="54"/>
  <c r="W370" i="54"/>
  <c r="W371" i="54"/>
  <c r="W372" i="54"/>
  <c r="W373" i="54"/>
  <c r="W374" i="54"/>
  <c r="W375" i="54"/>
  <c r="W376" i="54"/>
  <c r="W377" i="54"/>
  <c r="W378" i="54"/>
  <c r="W379" i="54"/>
  <c r="W380" i="54"/>
  <c r="W381" i="54"/>
  <c r="W382" i="54"/>
  <c r="W383" i="54"/>
  <c r="W384" i="54"/>
  <c r="W385" i="54"/>
  <c r="W386" i="54"/>
  <c r="W387" i="54"/>
  <c r="W388" i="54"/>
  <c r="W389" i="54"/>
  <c r="W390" i="54"/>
  <c r="W391" i="54"/>
  <c r="W392" i="54"/>
  <c r="W393" i="54"/>
  <c r="W394" i="54"/>
  <c r="W395" i="54"/>
  <c r="W396" i="54"/>
  <c r="W397" i="54"/>
  <c r="W398" i="54"/>
  <c r="W399" i="54"/>
  <c r="W400" i="54"/>
  <c r="W401" i="54"/>
  <c r="W402" i="54"/>
  <c r="W403" i="54"/>
  <c r="W404" i="54"/>
  <c r="W405" i="54"/>
  <c r="W406" i="54"/>
  <c r="W407" i="54"/>
  <c r="W408" i="54"/>
  <c r="W409" i="54"/>
  <c r="W410" i="54"/>
  <c r="W411" i="54"/>
  <c r="W412" i="54"/>
  <c r="W413" i="54"/>
  <c r="W414" i="54"/>
  <c r="W415" i="54"/>
  <c r="W416" i="54"/>
  <c r="W417" i="54"/>
  <c r="W418" i="54"/>
  <c r="W419" i="54"/>
  <c r="W420" i="54"/>
  <c r="W421" i="54"/>
  <c r="W422" i="54"/>
  <c r="W423" i="54"/>
  <c r="W424" i="54"/>
  <c r="W425" i="54"/>
  <c r="W426" i="54"/>
  <c r="W427" i="54"/>
  <c r="W428" i="54"/>
  <c r="W429" i="54"/>
  <c r="W430" i="54"/>
  <c r="W431" i="54"/>
  <c r="W432" i="54"/>
  <c r="W433" i="54"/>
  <c r="W434" i="54"/>
  <c r="W435" i="54"/>
  <c r="W436" i="54"/>
  <c r="W437" i="54"/>
  <c r="W438" i="54"/>
  <c r="W439" i="54"/>
  <c r="W440" i="54"/>
  <c r="W441" i="54"/>
  <c r="W442" i="54"/>
  <c r="W443" i="54"/>
  <c r="W444" i="54"/>
  <c r="W445" i="54"/>
  <c r="W446" i="54"/>
  <c r="W447" i="54"/>
  <c r="W448" i="54"/>
  <c r="W449" i="54"/>
  <c r="W450" i="54"/>
  <c r="W451" i="54"/>
  <c r="W452" i="54"/>
  <c r="W453" i="54"/>
  <c r="W454" i="54"/>
  <c r="W455" i="54"/>
  <c r="W456" i="54"/>
  <c r="W457" i="54"/>
  <c r="W458" i="54"/>
  <c r="W459" i="54"/>
  <c r="W460" i="54"/>
  <c r="W461" i="54"/>
  <c r="W462" i="54"/>
  <c r="W463" i="54"/>
  <c r="W464" i="54"/>
  <c r="W465" i="54"/>
  <c r="W466" i="54"/>
  <c r="W467" i="54"/>
  <c r="W468" i="54"/>
  <c r="W469" i="54"/>
  <c r="W470" i="54"/>
  <c r="W471" i="54"/>
  <c r="W472" i="54"/>
  <c r="W473" i="54"/>
  <c r="W474" i="54"/>
  <c r="W475" i="54"/>
  <c r="W476" i="54"/>
  <c r="W477" i="54"/>
  <c r="W478" i="54"/>
  <c r="W479" i="54"/>
  <c r="W480" i="54"/>
  <c r="W481" i="54"/>
  <c r="W482" i="54"/>
  <c r="W483" i="54"/>
  <c r="W484" i="54"/>
  <c r="W485" i="54"/>
  <c r="W486" i="54"/>
  <c r="W487" i="54"/>
  <c r="W488" i="54"/>
  <c r="W489" i="54"/>
  <c r="W490" i="54"/>
  <c r="W491" i="54"/>
  <c r="W492" i="54"/>
  <c r="W493" i="54"/>
  <c r="W494" i="54"/>
  <c r="W495" i="54"/>
  <c r="W496" i="54"/>
  <c r="W497" i="54"/>
  <c r="W498" i="54"/>
  <c r="W499" i="54"/>
  <c r="W500" i="54"/>
  <c r="W501" i="54"/>
  <c r="W502" i="54"/>
  <c r="W503" i="54"/>
  <c r="W504" i="54"/>
  <c r="W505" i="54"/>
  <c r="W506" i="54"/>
  <c r="W507" i="54"/>
  <c r="W508" i="54"/>
  <c r="W509" i="54"/>
  <c r="W510" i="54"/>
  <c r="W511" i="54"/>
  <c r="W512" i="54"/>
  <c r="W513" i="54"/>
  <c r="W514" i="54"/>
  <c r="W515" i="54"/>
  <c r="W516" i="54"/>
  <c r="W517" i="54"/>
  <c r="W518" i="54"/>
  <c r="W519" i="54"/>
  <c r="W520" i="54"/>
  <c r="W521" i="54"/>
  <c r="W522" i="54"/>
  <c r="W523" i="54"/>
  <c r="W524" i="54"/>
  <c r="W525" i="54"/>
  <c r="W526" i="54"/>
  <c r="W527" i="54"/>
  <c r="W528" i="54"/>
  <c r="W529" i="54"/>
  <c r="W530" i="54"/>
  <c r="W531" i="54"/>
  <c r="W532" i="54"/>
  <c r="W533" i="54"/>
  <c r="W534" i="54"/>
  <c r="W535" i="54"/>
  <c r="W536" i="54"/>
  <c r="W537" i="54"/>
  <c r="W538" i="54"/>
  <c r="W539" i="54"/>
  <c r="W540" i="54"/>
  <c r="W541" i="54"/>
  <c r="W542" i="54"/>
  <c r="W543" i="54"/>
  <c r="W544" i="54"/>
  <c r="W545" i="54"/>
  <c r="W546" i="54"/>
  <c r="W547" i="54"/>
  <c r="W548" i="54"/>
  <c r="W549" i="54"/>
  <c r="W550" i="54"/>
  <c r="W551" i="54"/>
  <c r="W552" i="54"/>
  <c r="W553" i="54"/>
  <c r="W554" i="54"/>
  <c r="W555" i="54"/>
  <c r="W556" i="54"/>
  <c r="W557" i="54"/>
  <c r="W558" i="54"/>
  <c r="W559" i="54"/>
  <c r="W560" i="54"/>
  <c r="W561" i="54"/>
  <c r="W562" i="54"/>
  <c r="W563" i="54"/>
  <c r="W564" i="54"/>
  <c r="W565" i="54"/>
  <c r="W566" i="54"/>
  <c r="W567" i="54"/>
  <c r="W568" i="54"/>
  <c r="W569" i="54"/>
  <c r="W570" i="54"/>
  <c r="W571" i="54"/>
  <c r="W572" i="54"/>
  <c r="W573" i="54"/>
  <c r="W574" i="54"/>
  <c r="W575" i="54"/>
  <c r="W576" i="54"/>
  <c r="W577" i="54"/>
  <c r="W578" i="54"/>
  <c r="W579" i="54"/>
  <c r="W580" i="54"/>
  <c r="W581" i="54"/>
  <c r="W582" i="54"/>
  <c r="W583" i="54"/>
  <c r="W584" i="54"/>
  <c r="W585" i="54"/>
  <c r="W586" i="54"/>
  <c r="W587" i="54"/>
  <c r="W588" i="54"/>
  <c r="W589" i="54"/>
  <c r="W590" i="54"/>
  <c r="W591" i="54"/>
  <c r="W592" i="54"/>
  <c r="W593" i="54"/>
  <c r="W594" i="54"/>
  <c r="W595" i="54"/>
  <c r="W596" i="54"/>
  <c r="W597" i="54"/>
  <c r="W598" i="54"/>
  <c r="W599" i="54"/>
  <c r="W600" i="54"/>
  <c r="W601" i="54"/>
  <c r="W602" i="54"/>
  <c r="W603" i="54"/>
  <c r="W604" i="54"/>
  <c r="W605" i="54"/>
  <c r="V499" i="54"/>
  <c r="V531" i="54"/>
  <c r="T6" i="54"/>
  <c r="T8" i="54"/>
  <c r="T10" i="54"/>
  <c r="T11" i="54"/>
  <c r="T12" i="54"/>
  <c r="T14" i="54"/>
  <c r="T15" i="54"/>
  <c r="T16" i="54"/>
  <c r="T18" i="54"/>
  <c r="T19" i="54"/>
  <c r="T20" i="54"/>
  <c r="T22" i="54"/>
  <c r="T23" i="54"/>
  <c r="T24" i="54"/>
  <c r="T26" i="54"/>
  <c r="T27" i="54"/>
  <c r="T28" i="54"/>
  <c r="T30" i="54"/>
  <c r="T31" i="54"/>
  <c r="T32" i="54"/>
  <c r="T34" i="54"/>
  <c r="T35" i="54"/>
  <c r="T36" i="54"/>
  <c r="T38" i="54"/>
  <c r="T39" i="54"/>
  <c r="T40" i="54"/>
  <c r="T42" i="54"/>
  <c r="T43" i="54"/>
  <c r="T44" i="54"/>
  <c r="T46" i="54"/>
  <c r="T47" i="54"/>
  <c r="T48" i="54"/>
  <c r="T50" i="54"/>
  <c r="T51" i="54"/>
  <c r="T52" i="54"/>
  <c r="T54" i="54"/>
  <c r="T55" i="54"/>
  <c r="T56" i="54"/>
  <c r="T58" i="54"/>
  <c r="T59" i="54"/>
  <c r="T60" i="54"/>
  <c r="T62" i="54"/>
  <c r="T63" i="54"/>
  <c r="T64" i="54"/>
  <c r="T66" i="54"/>
  <c r="T67" i="54"/>
  <c r="T68" i="54"/>
  <c r="T70" i="54"/>
  <c r="T71" i="54"/>
  <c r="T72" i="54"/>
  <c r="T74" i="54"/>
  <c r="T75" i="54"/>
  <c r="T76" i="54"/>
  <c r="T78" i="54"/>
  <c r="T79" i="54"/>
  <c r="T80" i="54"/>
  <c r="T82" i="54"/>
  <c r="T83" i="54"/>
  <c r="T84" i="54"/>
  <c r="T86" i="54"/>
  <c r="T87" i="54"/>
  <c r="T88" i="54"/>
  <c r="T90" i="54"/>
  <c r="T91" i="54"/>
  <c r="T92" i="54"/>
  <c r="T94" i="54"/>
  <c r="T95" i="54"/>
  <c r="T96" i="54"/>
  <c r="T98" i="54"/>
  <c r="T99" i="54"/>
  <c r="T100" i="54"/>
  <c r="T102" i="54"/>
  <c r="T103" i="54"/>
  <c r="T104" i="54"/>
  <c r="T106" i="54"/>
  <c r="T107" i="54"/>
  <c r="T108" i="54"/>
  <c r="T110" i="54"/>
  <c r="T111" i="54"/>
  <c r="T112" i="54"/>
  <c r="T114" i="54"/>
  <c r="T115" i="54"/>
  <c r="T116" i="54"/>
  <c r="T118" i="54"/>
  <c r="T119" i="54"/>
  <c r="T120" i="54"/>
  <c r="T122" i="54"/>
  <c r="T123" i="54"/>
  <c r="T124" i="54"/>
  <c r="T126" i="54"/>
  <c r="T127" i="54"/>
  <c r="T128" i="54"/>
  <c r="T130" i="54"/>
  <c r="T131" i="54"/>
  <c r="T132" i="54"/>
  <c r="T134" i="54"/>
  <c r="T135" i="54"/>
  <c r="T136" i="54"/>
  <c r="T138" i="54"/>
  <c r="T139" i="54"/>
  <c r="T140" i="54"/>
  <c r="T142" i="54"/>
  <c r="T143" i="54"/>
  <c r="T144" i="54"/>
  <c r="T146" i="54"/>
  <c r="T147" i="54"/>
  <c r="T148" i="54"/>
  <c r="T150" i="54"/>
  <c r="T151" i="54"/>
  <c r="T152" i="54"/>
  <c r="T154" i="54"/>
  <c r="T155" i="54"/>
  <c r="T156" i="54"/>
  <c r="T158" i="54"/>
  <c r="T159" i="54"/>
  <c r="T160" i="54"/>
  <c r="T162" i="54"/>
  <c r="T163" i="54"/>
  <c r="T164" i="54"/>
  <c r="T166" i="54"/>
  <c r="T167" i="54"/>
  <c r="T168" i="54"/>
  <c r="T170" i="54"/>
  <c r="T171" i="54"/>
  <c r="T172" i="54"/>
  <c r="T174" i="54"/>
  <c r="T175" i="54"/>
  <c r="T176" i="54"/>
  <c r="T178" i="54"/>
  <c r="T179" i="54"/>
  <c r="T180" i="54"/>
  <c r="T182" i="54"/>
  <c r="T183" i="54"/>
  <c r="T184" i="54"/>
  <c r="T186" i="54"/>
  <c r="T187" i="54"/>
  <c r="T188" i="54"/>
  <c r="T190" i="54"/>
  <c r="T191" i="54"/>
  <c r="T192" i="54"/>
  <c r="T194" i="54"/>
  <c r="T195" i="54"/>
  <c r="T196" i="54"/>
  <c r="T198" i="54"/>
  <c r="T199" i="54"/>
  <c r="T200" i="54"/>
  <c r="T202" i="54"/>
  <c r="T203" i="54"/>
  <c r="T204" i="54"/>
  <c r="T206" i="54"/>
  <c r="T207" i="54"/>
  <c r="T208" i="54"/>
  <c r="T210" i="54"/>
  <c r="T211" i="54"/>
  <c r="T212" i="54"/>
  <c r="T214" i="54"/>
  <c r="T215" i="54"/>
  <c r="T216" i="54"/>
  <c r="T218" i="54"/>
  <c r="T219" i="54"/>
  <c r="T220" i="54"/>
  <c r="T222" i="54"/>
  <c r="T223" i="54"/>
  <c r="T224" i="54"/>
  <c r="T226" i="54"/>
  <c r="T227" i="54"/>
  <c r="T228" i="54"/>
  <c r="T230" i="54"/>
  <c r="T231" i="54"/>
  <c r="T232" i="54"/>
  <c r="T234" i="54"/>
  <c r="T235" i="54"/>
  <c r="T236" i="54"/>
  <c r="T238" i="54"/>
  <c r="T239" i="54"/>
  <c r="T240" i="54"/>
  <c r="T242" i="54"/>
  <c r="T243" i="54"/>
  <c r="T244" i="54"/>
  <c r="T246" i="54"/>
  <c r="T247" i="54"/>
  <c r="T248" i="54"/>
  <c r="T250" i="54"/>
  <c r="T251" i="54"/>
  <c r="T252" i="54"/>
  <c r="T254" i="54"/>
  <c r="T255" i="54"/>
  <c r="T256" i="54"/>
  <c r="T258" i="54"/>
  <c r="T259" i="54"/>
  <c r="T260" i="54"/>
  <c r="T262" i="54"/>
  <c r="T263" i="54"/>
  <c r="T264" i="54"/>
  <c r="T266" i="54"/>
  <c r="T267" i="54"/>
  <c r="T268" i="54"/>
  <c r="T270" i="54"/>
  <c r="T271" i="54"/>
  <c r="T272" i="54"/>
  <c r="T274" i="54"/>
  <c r="T275" i="54"/>
  <c r="T276" i="54"/>
  <c r="T278" i="54"/>
  <c r="T279" i="54"/>
  <c r="T280" i="54"/>
  <c r="T282" i="54"/>
  <c r="T283" i="54"/>
  <c r="T284" i="54"/>
  <c r="T286" i="54"/>
  <c r="T287" i="54"/>
  <c r="T288" i="54"/>
  <c r="T290" i="54"/>
  <c r="T291" i="54"/>
  <c r="T292" i="54"/>
  <c r="T294" i="54"/>
  <c r="T295" i="54"/>
  <c r="T296" i="54"/>
  <c r="T298" i="54"/>
  <c r="T299" i="54"/>
  <c r="T300" i="54"/>
  <c r="T302" i="54"/>
  <c r="T303" i="54"/>
  <c r="T304" i="54"/>
  <c r="T306" i="54"/>
  <c r="T307" i="54"/>
  <c r="T308" i="54"/>
  <c r="T310" i="54"/>
  <c r="T311" i="54"/>
  <c r="T312" i="54"/>
  <c r="T314" i="54"/>
  <c r="T315" i="54"/>
  <c r="T316" i="54"/>
  <c r="T318" i="54"/>
  <c r="T319" i="54"/>
  <c r="T320" i="54"/>
  <c r="T322" i="54"/>
  <c r="T323" i="54"/>
  <c r="T324" i="54"/>
  <c r="T326" i="54"/>
  <c r="T327" i="54"/>
  <c r="T328" i="54"/>
  <c r="T330" i="54"/>
  <c r="T331" i="54"/>
  <c r="T332" i="54"/>
  <c r="T334" i="54"/>
  <c r="T335" i="54"/>
  <c r="T336" i="54"/>
  <c r="T338" i="54"/>
  <c r="T339" i="54"/>
  <c r="T340" i="54"/>
  <c r="T342" i="54"/>
  <c r="T343" i="54"/>
  <c r="T344" i="54"/>
  <c r="T346" i="54"/>
  <c r="T347" i="54"/>
  <c r="T348" i="54"/>
  <c r="T350" i="54"/>
  <c r="T351" i="54"/>
  <c r="T352" i="54"/>
  <c r="T354" i="54"/>
  <c r="T355" i="54"/>
  <c r="T356" i="54"/>
  <c r="T358" i="54"/>
  <c r="T359" i="54"/>
  <c r="T360" i="54"/>
  <c r="T362" i="54"/>
  <c r="T363" i="54"/>
  <c r="T364" i="54"/>
  <c r="T366" i="54"/>
  <c r="T367" i="54"/>
  <c r="T368" i="54"/>
  <c r="T370" i="54"/>
  <c r="T371" i="54"/>
  <c r="T372" i="54"/>
  <c r="T374" i="54"/>
  <c r="T375" i="54"/>
  <c r="T376" i="54"/>
  <c r="T378" i="54"/>
  <c r="T379" i="54"/>
  <c r="T380" i="54"/>
  <c r="T382" i="54"/>
  <c r="T383" i="54"/>
  <c r="T384" i="54"/>
  <c r="T386" i="54"/>
  <c r="T387" i="54"/>
  <c r="T388" i="54"/>
  <c r="T390" i="54"/>
  <c r="T391" i="54"/>
  <c r="T392" i="54"/>
  <c r="T394" i="54"/>
  <c r="T395" i="54"/>
  <c r="T396" i="54"/>
  <c r="T398" i="54"/>
  <c r="T399" i="54"/>
  <c r="T400" i="54"/>
  <c r="T402" i="54"/>
  <c r="T403" i="54"/>
  <c r="T404" i="54"/>
  <c r="T406" i="54"/>
  <c r="T407" i="54"/>
  <c r="T408" i="54"/>
  <c r="T410" i="54"/>
  <c r="T411" i="54"/>
  <c r="T412" i="54"/>
  <c r="T414" i="54"/>
  <c r="T415" i="54"/>
  <c r="T416" i="54"/>
  <c r="T418" i="54"/>
  <c r="T419" i="54"/>
  <c r="T420" i="54"/>
  <c r="T422" i="54"/>
  <c r="T423" i="54"/>
  <c r="T424" i="54"/>
  <c r="T426" i="54"/>
  <c r="T427" i="54"/>
  <c r="T428" i="54"/>
  <c r="T430" i="54"/>
  <c r="T431" i="54"/>
  <c r="T432" i="54"/>
  <c r="T434" i="54"/>
  <c r="T435" i="54"/>
  <c r="T436" i="54"/>
  <c r="T438" i="54"/>
  <c r="T439" i="54"/>
  <c r="T440" i="54"/>
  <c r="T442" i="54"/>
  <c r="T443" i="54"/>
  <c r="T444" i="54"/>
  <c r="T446" i="54"/>
  <c r="T447" i="54"/>
  <c r="T448" i="54"/>
  <c r="T450" i="54"/>
  <c r="T451" i="54"/>
  <c r="T452" i="54"/>
  <c r="T454" i="54"/>
  <c r="T455" i="54"/>
  <c r="T456" i="54"/>
  <c r="T458" i="54"/>
  <c r="T459" i="54"/>
  <c r="T460" i="54"/>
  <c r="T462" i="54"/>
  <c r="T463" i="54"/>
  <c r="T464" i="54"/>
  <c r="T466" i="54"/>
  <c r="T467" i="54"/>
  <c r="T468" i="54"/>
  <c r="T470" i="54"/>
  <c r="T471" i="54"/>
  <c r="T472" i="54"/>
  <c r="T474" i="54"/>
  <c r="T475" i="54"/>
  <c r="T476" i="54"/>
  <c r="T478" i="54"/>
  <c r="T479" i="54"/>
  <c r="T480" i="54"/>
  <c r="T482" i="54"/>
  <c r="T483" i="54"/>
  <c r="T484" i="54"/>
  <c r="T486" i="54"/>
  <c r="T487" i="54"/>
  <c r="T488" i="54"/>
  <c r="T490" i="54"/>
  <c r="T491" i="54"/>
  <c r="T492" i="54"/>
  <c r="T494" i="54"/>
  <c r="T495" i="54"/>
  <c r="T496" i="54"/>
  <c r="T498" i="54"/>
  <c r="T499" i="54"/>
  <c r="T500" i="54"/>
  <c r="T502" i="54"/>
  <c r="T503" i="54"/>
  <c r="T504" i="54"/>
  <c r="T506" i="54"/>
  <c r="T507" i="54"/>
  <c r="T508" i="54"/>
  <c r="T510" i="54"/>
  <c r="T511" i="54"/>
  <c r="T512" i="54"/>
  <c r="T514" i="54"/>
  <c r="T515" i="54"/>
  <c r="T516" i="54"/>
  <c r="T518" i="54"/>
  <c r="T519" i="54"/>
  <c r="T520" i="54"/>
  <c r="T522" i="54"/>
  <c r="T523" i="54"/>
  <c r="T524" i="54"/>
  <c r="T526" i="54"/>
  <c r="T527" i="54"/>
  <c r="T528" i="54"/>
  <c r="T530" i="54"/>
  <c r="T531" i="54"/>
  <c r="T532" i="54"/>
  <c r="T534" i="54"/>
  <c r="T535" i="54"/>
  <c r="T536" i="54"/>
  <c r="T538" i="54"/>
  <c r="T539" i="54"/>
  <c r="T540" i="54"/>
  <c r="T542" i="54"/>
  <c r="T543" i="54"/>
  <c r="T544" i="54"/>
  <c r="T546" i="54"/>
  <c r="T547" i="54"/>
  <c r="T548" i="54"/>
  <c r="T550" i="54"/>
  <c r="T551" i="54"/>
  <c r="T552" i="54"/>
  <c r="T554" i="54"/>
  <c r="T555" i="54"/>
  <c r="T556" i="54"/>
  <c r="T558" i="54"/>
  <c r="T559" i="54"/>
  <c r="T560" i="54"/>
  <c r="T562" i="54"/>
  <c r="T563" i="54"/>
  <c r="T564" i="54"/>
  <c r="T566" i="54"/>
  <c r="T567" i="54"/>
  <c r="T568" i="54"/>
  <c r="T570" i="54"/>
  <c r="T571" i="54"/>
  <c r="T572" i="54"/>
  <c r="T574" i="54"/>
  <c r="T575" i="54"/>
  <c r="T576" i="54"/>
  <c r="T578" i="54"/>
  <c r="T579" i="54"/>
  <c r="T580" i="54"/>
  <c r="T582" i="54"/>
  <c r="T583" i="54"/>
  <c r="T584" i="54"/>
  <c r="T586" i="54"/>
  <c r="T587" i="54"/>
  <c r="T588" i="54"/>
  <c r="T590" i="54"/>
  <c r="T591" i="54"/>
  <c r="T592" i="54"/>
  <c r="T594" i="54"/>
  <c r="T595" i="54"/>
  <c r="T596" i="54"/>
  <c r="T598" i="54"/>
  <c r="T599" i="54"/>
  <c r="T600" i="54"/>
  <c r="T602" i="54"/>
  <c r="T603" i="54"/>
  <c r="T604" i="54"/>
  <c r="S6" i="54"/>
  <c r="V6" i="54" s="1"/>
  <c r="S7" i="54"/>
  <c r="S8" i="54"/>
  <c r="V8" i="54" s="1"/>
  <c r="S10" i="54"/>
  <c r="V10" i="54" s="1"/>
  <c r="S11" i="54"/>
  <c r="V11" i="54" s="1"/>
  <c r="S12" i="54"/>
  <c r="V12" i="54" s="1"/>
  <c r="S14" i="54"/>
  <c r="V14" i="54" s="1"/>
  <c r="S15" i="54"/>
  <c r="V15" i="54" s="1"/>
  <c r="S16" i="54"/>
  <c r="V16" i="54" s="1"/>
  <c r="S18" i="54"/>
  <c r="V18" i="54" s="1"/>
  <c r="S19" i="54"/>
  <c r="V19" i="54" s="1"/>
  <c r="S20" i="54"/>
  <c r="V20" i="54" s="1"/>
  <c r="S22" i="54"/>
  <c r="V22" i="54" s="1"/>
  <c r="S23" i="54"/>
  <c r="V23" i="54" s="1"/>
  <c r="S24" i="54"/>
  <c r="V24" i="54" s="1"/>
  <c r="S26" i="54"/>
  <c r="V26" i="54" s="1"/>
  <c r="S27" i="54"/>
  <c r="V27" i="54" s="1"/>
  <c r="S28" i="54"/>
  <c r="V28" i="54" s="1"/>
  <c r="S30" i="54"/>
  <c r="V30" i="54" s="1"/>
  <c r="S31" i="54"/>
  <c r="V31" i="54" s="1"/>
  <c r="S32" i="54"/>
  <c r="V32" i="54" s="1"/>
  <c r="S34" i="54"/>
  <c r="V34" i="54" s="1"/>
  <c r="S35" i="54"/>
  <c r="V35" i="54" s="1"/>
  <c r="S36" i="54"/>
  <c r="V36" i="54" s="1"/>
  <c r="S38" i="54"/>
  <c r="V38" i="54" s="1"/>
  <c r="S39" i="54"/>
  <c r="V39" i="54" s="1"/>
  <c r="S40" i="54"/>
  <c r="V40" i="54" s="1"/>
  <c r="S42" i="54"/>
  <c r="V42" i="54" s="1"/>
  <c r="S43" i="54"/>
  <c r="V43" i="54" s="1"/>
  <c r="S44" i="54"/>
  <c r="V44" i="54" s="1"/>
  <c r="S46" i="54"/>
  <c r="V46" i="54" s="1"/>
  <c r="S47" i="54"/>
  <c r="V47" i="54" s="1"/>
  <c r="S48" i="54"/>
  <c r="V48" i="54" s="1"/>
  <c r="S50" i="54"/>
  <c r="V50" i="54" s="1"/>
  <c r="S51" i="54"/>
  <c r="V51" i="54" s="1"/>
  <c r="S52" i="54"/>
  <c r="V52" i="54" s="1"/>
  <c r="S54" i="54"/>
  <c r="V54" i="54" s="1"/>
  <c r="S55" i="54"/>
  <c r="V55" i="54" s="1"/>
  <c r="S56" i="54"/>
  <c r="V56" i="54" s="1"/>
  <c r="S58" i="54"/>
  <c r="V58" i="54" s="1"/>
  <c r="S59" i="54"/>
  <c r="V59" i="54" s="1"/>
  <c r="S60" i="54"/>
  <c r="V60" i="54" s="1"/>
  <c r="S62" i="54"/>
  <c r="V62" i="54" s="1"/>
  <c r="S63" i="54"/>
  <c r="V63" i="54" s="1"/>
  <c r="S64" i="54"/>
  <c r="V64" i="54" s="1"/>
  <c r="S66" i="54"/>
  <c r="V66" i="54" s="1"/>
  <c r="S67" i="54"/>
  <c r="V67" i="54" s="1"/>
  <c r="S68" i="54"/>
  <c r="V68" i="54" s="1"/>
  <c r="S70" i="54"/>
  <c r="V70" i="54" s="1"/>
  <c r="S71" i="54"/>
  <c r="V71" i="54" s="1"/>
  <c r="S72" i="54"/>
  <c r="V72" i="54" s="1"/>
  <c r="S74" i="54"/>
  <c r="V74" i="54" s="1"/>
  <c r="S75" i="54"/>
  <c r="V75" i="54" s="1"/>
  <c r="S76" i="54"/>
  <c r="V76" i="54" s="1"/>
  <c r="S78" i="54"/>
  <c r="V78" i="54" s="1"/>
  <c r="S79" i="54"/>
  <c r="V79" i="54" s="1"/>
  <c r="S80" i="54"/>
  <c r="V80" i="54" s="1"/>
  <c r="S82" i="54"/>
  <c r="V82" i="54" s="1"/>
  <c r="S83" i="54"/>
  <c r="V83" i="54" s="1"/>
  <c r="S84" i="54"/>
  <c r="V84" i="54" s="1"/>
  <c r="S86" i="54"/>
  <c r="V86" i="54" s="1"/>
  <c r="S87" i="54"/>
  <c r="V87" i="54" s="1"/>
  <c r="S88" i="54"/>
  <c r="V88" i="54" s="1"/>
  <c r="S90" i="54"/>
  <c r="V90" i="54" s="1"/>
  <c r="S91" i="54"/>
  <c r="V91" i="54" s="1"/>
  <c r="S92" i="54"/>
  <c r="V92" i="54" s="1"/>
  <c r="S94" i="54"/>
  <c r="V94" i="54" s="1"/>
  <c r="S95" i="54"/>
  <c r="V95" i="54" s="1"/>
  <c r="S96" i="54"/>
  <c r="V96" i="54" s="1"/>
  <c r="S98" i="54"/>
  <c r="V98" i="54" s="1"/>
  <c r="S99" i="54"/>
  <c r="V99" i="54" s="1"/>
  <c r="S100" i="54"/>
  <c r="V100" i="54" s="1"/>
  <c r="S102" i="54"/>
  <c r="V102" i="54" s="1"/>
  <c r="S103" i="54"/>
  <c r="V103" i="54" s="1"/>
  <c r="S104" i="54"/>
  <c r="V104" i="54" s="1"/>
  <c r="S106" i="54"/>
  <c r="V106" i="54" s="1"/>
  <c r="S107" i="54"/>
  <c r="V107" i="54" s="1"/>
  <c r="S108" i="54"/>
  <c r="V108" i="54" s="1"/>
  <c r="S110" i="54"/>
  <c r="V110" i="54" s="1"/>
  <c r="S111" i="54"/>
  <c r="V111" i="54" s="1"/>
  <c r="S112" i="54"/>
  <c r="V112" i="54" s="1"/>
  <c r="S114" i="54"/>
  <c r="V114" i="54" s="1"/>
  <c r="S115" i="54"/>
  <c r="V115" i="54" s="1"/>
  <c r="S116" i="54"/>
  <c r="V116" i="54" s="1"/>
  <c r="S118" i="54"/>
  <c r="V118" i="54" s="1"/>
  <c r="S119" i="54"/>
  <c r="V119" i="54" s="1"/>
  <c r="S120" i="54"/>
  <c r="V120" i="54" s="1"/>
  <c r="S122" i="54"/>
  <c r="V122" i="54" s="1"/>
  <c r="S123" i="54"/>
  <c r="V123" i="54" s="1"/>
  <c r="S124" i="54"/>
  <c r="V124" i="54" s="1"/>
  <c r="S126" i="54"/>
  <c r="V126" i="54" s="1"/>
  <c r="S127" i="54"/>
  <c r="V127" i="54" s="1"/>
  <c r="S128" i="54"/>
  <c r="V128" i="54" s="1"/>
  <c r="S130" i="54"/>
  <c r="V130" i="54" s="1"/>
  <c r="S131" i="54"/>
  <c r="V131" i="54" s="1"/>
  <c r="S132" i="54"/>
  <c r="V132" i="54" s="1"/>
  <c r="S134" i="54"/>
  <c r="V134" i="54" s="1"/>
  <c r="S135" i="54"/>
  <c r="V135" i="54" s="1"/>
  <c r="S136" i="54"/>
  <c r="V136" i="54" s="1"/>
  <c r="S138" i="54"/>
  <c r="V138" i="54" s="1"/>
  <c r="S139" i="54"/>
  <c r="V139" i="54" s="1"/>
  <c r="S140" i="54"/>
  <c r="V140" i="54" s="1"/>
  <c r="S142" i="54"/>
  <c r="V142" i="54" s="1"/>
  <c r="S143" i="54"/>
  <c r="V143" i="54" s="1"/>
  <c r="S144" i="54"/>
  <c r="V144" i="54" s="1"/>
  <c r="S146" i="54"/>
  <c r="V146" i="54" s="1"/>
  <c r="S147" i="54"/>
  <c r="V147" i="54" s="1"/>
  <c r="S148" i="54"/>
  <c r="V148" i="54" s="1"/>
  <c r="S150" i="54"/>
  <c r="V150" i="54" s="1"/>
  <c r="S151" i="54"/>
  <c r="V151" i="54" s="1"/>
  <c r="S152" i="54"/>
  <c r="V152" i="54" s="1"/>
  <c r="S154" i="54"/>
  <c r="V154" i="54" s="1"/>
  <c r="S155" i="54"/>
  <c r="V155" i="54" s="1"/>
  <c r="S156" i="54"/>
  <c r="V156" i="54" s="1"/>
  <c r="S158" i="54"/>
  <c r="V158" i="54" s="1"/>
  <c r="S159" i="54"/>
  <c r="V159" i="54" s="1"/>
  <c r="S160" i="54"/>
  <c r="V160" i="54" s="1"/>
  <c r="S162" i="54"/>
  <c r="V162" i="54" s="1"/>
  <c r="S163" i="54"/>
  <c r="V163" i="54" s="1"/>
  <c r="S164" i="54"/>
  <c r="V164" i="54" s="1"/>
  <c r="S166" i="54"/>
  <c r="V166" i="54" s="1"/>
  <c r="S167" i="54"/>
  <c r="V167" i="54" s="1"/>
  <c r="S168" i="54"/>
  <c r="V168" i="54" s="1"/>
  <c r="S170" i="54"/>
  <c r="V170" i="54" s="1"/>
  <c r="S171" i="54"/>
  <c r="V171" i="54" s="1"/>
  <c r="S172" i="54"/>
  <c r="V172" i="54" s="1"/>
  <c r="S174" i="54"/>
  <c r="V174" i="54" s="1"/>
  <c r="S175" i="54"/>
  <c r="V175" i="54" s="1"/>
  <c r="S176" i="54"/>
  <c r="V176" i="54" s="1"/>
  <c r="S178" i="54"/>
  <c r="V178" i="54" s="1"/>
  <c r="S179" i="54"/>
  <c r="V179" i="54" s="1"/>
  <c r="S180" i="54"/>
  <c r="V180" i="54" s="1"/>
  <c r="S182" i="54"/>
  <c r="V182" i="54" s="1"/>
  <c r="S183" i="54"/>
  <c r="V183" i="54" s="1"/>
  <c r="S184" i="54"/>
  <c r="V184" i="54" s="1"/>
  <c r="S186" i="54"/>
  <c r="V186" i="54" s="1"/>
  <c r="S187" i="54"/>
  <c r="V187" i="54" s="1"/>
  <c r="S188" i="54"/>
  <c r="V188" i="54" s="1"/>
  <c r="S190" i="54"/>
  <c r="V190" i="54" s="1"/>
  <c r="S191" i="54"/>
  <c r="V191" i="54" s="1"/>
  <c r="S192" i="54"/>
  <c r="V192" i="54" s="1"/>
  <c r="S194" i="54"/>
  <c r="V194" i="54" s="1"/>
  <c r="S195" i="54"/>
  <c r="V195" i="54" s="1"/>
  <c r="S196" i="54"/>
  <c r="V196" i="54" s="1"/>
  <c r="S198" i="54"/>
  <c r="V198" i="54" s="1"/>
  <c r="S199" i="54"/>
  <c r="V199" i="54" s="1"/>
  <c r="S200" i="54"/>
  <c r="V200" i="54" s="1"/>
  <c r="S202" i="54"/>
  <c r="V202" i="54" s="1"/>
  <c r="S203" i="54"/>
  <c r="V203" i="54" s="1"/>
  <c r="S204" i="54"/>
  <c r="V204" i="54" s="1"/>
  <c r="S206" i="54"/>
  <c r="V206" i="54" s="1"/>
  <c r="S207" i="54"/>
  <c r="V207" i="54" s="1"/>
  <c r="S208" i="54"/>
  <c r="V208" i="54" s="1"/>
  <c r="S210" i="54"/>
  <c r="V210" i="54" s="1"/>
  <c r="S211" i="54"/>
  <c r="V211" i="54" s="1"/>
  <c r="S212" i="54"/>
  <c r="V212" i="54" s="1"/>
  <c r="S214" i="54"/>
  <c r="V214" i="54" s="1"/>
  <c r="S215" i="54"/>
  <c r="V215" i="54" s="1"/>
  <c r="S216" i="54"/>
  <c r="V216" i="54" s="1"/>
  <c r="S218" i="54"/>
  <c r="V218" i="54" s="1"/>
  <c r="S219" i="54"/>
  <c r="V219" i="54" s="1"/>
  <c r="S220" i="54"/>
  <c r="V220" i="54" s="1"/>
  <c r="S222" i="54"/>
  <c r="V222" i="54" s="1"/>
  <c r="S223" i="54"/>
  <c r="V223" i="54" s="1"/>
  <c r="S224" i="54"/>
  <c r="V224" i="54" s="1"/>
  <c r="S226" i="54"/>
  <c r="V226" i="54" s="1"/>
  <c r="S227" i="54"/>
  <c r="V227" i="54" s="1"/>
  <c r="S228" i="54"/>
  <c r="V228" i="54" s="1"/>
  <c r="S230" i="54"/>
  <c r="V230" i="54" s="1"/>
  <c r="S231" i="54"/>
  <c r="V231" i="54" s="1"/>
  <c r="S232" i="54"/>
  <c r="V232" i="54" s="1"/>
  <c r="S234" i="54"/>
  <c r="V234" i="54" s="1"/>
  <c r="S235" i="54"/>
  <c r="V235" i="54" s="1"/>
  <c r="S236" i="54"/>
  <c r="V236" i="54" s="1"/>
  <c r="S238" i="54"/>
  <c r="V238" i="54" s="1"/>
  <c r="S239" i="54"/>
  <c r="V239" i="54" s="1"/>
  <c r="S240" i="54"/>
  <c r="V240" i="54" s="1"/>
  <c r="S242" i="54"/>
  <c r="V242" i="54" s="1"/>
  <c r="S243" i="54"/>
  <c r="V243" i="54" s="1"/>
  <c r="S244" i="54"/>
  <c r="V244" i="54" s="1"/>
  <c r="S246" i="54"/>
  <c r="V246" i="54" s="1"/>
  <c r="S247" i="54"/>
  <c r="V247" i="54" s="1"/>
  <c r="S248" i="54"/>
  <c r="V248" i="54" s="1"/>
  <c r="S250" i="54"/>
  <c r="V250" i="54" s="1"/>
  <c r="S251" i="54"/>
  <c r="V251" i="54" s="1"/>
  <c r="S252" i="54"/>
  <c r="V252" i="54" s="1"/>
  <c r="S254" i="54"/>
  <c r="V254" i="54" s="1"/>
  <c r="S255" i="54"/>
  <c r="V255" i="54" s="1"/>
  <c r="S256" i="54"/>
  <c r="V256" i="54" s="1"/>
  <c r="S258" i="54"/>
  <c r="V258" i="54" s="1"/>
  <c r="S259" i="54"/>
  <c r="V259" i="54" s="1"/>
  <c r="S260" i="54"/>
  <c r="V260" i="54" s="1"/>
  <c r="S262" i="54"/>
  <c r="V262" i="54" s="1"/>
  <c r="S263" i="54"/>
  <c r="V263" i="54" s="1"/>
  <c r="S264" i="54"/>
  <c r="V264" i="54" s="1"/>
  <c r="S266" i="54"/>
  <c r="V266" i="54" s="1"/>
  <c r="S267" i="54"/>
  <c r="V267" i="54" s="1"/>
  <c r="S268" i="54"/>
  <c r="V268" i="54" s="1"/>
  <c r="S270" i="54"/>
  <c r="V270" i="54" s="1"/>
  <c r="S271" i="54"/>
  <c r="V271" i="54" s="1"/>
  <c r="S272" i="54"/>
  <c r="V272" i="54" s="1"/>
  <c r="S274" i="54"/>
  <c r="V274" i="54" s="1"/>
  <c r="S275" i="54"/>
  <c r="V275" i="54" s="1"/>
  <c r="S276" i="54"/>
  <c r="V276" i="54" s="1"/>
  <c r="S278" i="54"/>
  <c r="V278" i="54" s="1"/>
  <c r="S279" i="54"/>
  <c r="V279" i="54" s="1"/>
  <c r="S280" i="54"/>
  <c r="V280" i="54" s="1"/>
  <c r="S282" i="54"/>
  <c r="V282" i="54" s="1"/>
  <c r="S283" i="54"/>
  <c r="V283" i="54" s="1"/>
  <c r="S284" i="54"/>
  <c r="V284" i="54" s="1"/>
  <c r="S286" i="54"/>
  <c r="V286" i="54" s="1"/>
  <c r="S287" i="54"/>
  <c r="V287" i="54" s="1"/>
  <c r="S288" i="54"/>
  <c r="V288" i="54" s="1"/>
  <c r="S290" i="54"/>
  <c r="V290" i="54" s="1"/>
  <c r="S291" i="54"/>
  <c r="V291" i="54" s="1"/>
  <c r="S292" i="54"/>
  <c r="V292" i="54" s="1"/>
  <c r="S294" i="54"/>
  <c r="V294" i="54" s="1"/>
  <c r="S295" i="54"/>
  <c r="V295" i="54" s="1"/>
  <c r="S296" i="54"/>
  <c r="V296" i="54" s="1"/>
  <c r="S298" i="54"/>
  <c r="V298" i="54" s="1"/>
  <c r="S299" i="54"/>
  <c r="V299" i="54" s="1"/>
  <c r="S300" i="54"/>
  <c r="V300" i="54" s="1"/>
  <c r="S302" i="54"/>
  <c r="V302" i="54" s="1"/>
  <c r="S303" i="54"/>
  <c r="V303" i="54" s="1"/>
  <c r="S304" i="54"/>
  <c r="V304" i="54" s="1"/>
  <c r="S306" i="54"/>
  <c r="V306" i="54" s="1"/>
  <c r="S307" i="54"/>
  <c r="V307" i="54" s="1"/>
  <c r="S308" i="54"/>
  <c r="V308" i="54" s="1"/>
  <c r="S310" i="54"/>
  <c r="V310" i="54" s="1"/>
  <c r="S311" i="54"/>
  <c r="V311" i="54" s="1"/>
  <c r="S312" i="54"/>
  <c r="V312" i="54" s="1"/>
  <c r="S314" i="54"/>
  <c r="V314" i="54" s="1"/>
  <c r="S315" i="54"/>
  <c r="V315" i="54" s="1"/>
  <c r="S316" i="54"/>
  <c r="V316" i="54" s="1"/>
  <c r="S318" i="54"/>
  <c r="V318" i="54" s="1"/>
  <c r="S319" i="54"/>
  <c r="V319" i="54" s="1"/>
  <c r="S320" i="54"/>
  <c r="V320" i="54" s="1"/>
  <c r="S322" i="54"/>
  <c r="V322" i="54" s="1"/>
  <c r="S323" i="54"/>
  <c r="V323" i="54" s="1"/>
  <c r="S324" i="54"/>
  <c r="V324" i="54" s="1"/>
  <c r="S326" i="54"/>
  <c r="V326" i="54" s="1"/>
  <c r="S327" i="54"/>
  <c r="V327" i="54" s="1"/>
  <c r="S328" i="54"/>
  <c r="V328" i="54" s="1"/>
  <c r="S330" i="54"/>
  <c r="V330" i="54" s="1"/>
  <c r="S331" i="54"/>
  <c r="V331" i="54" s="1"/>
  <c r="S332" i="54"/>
  <c r="V332" i="54" s="1"/>
  <c r="S334" i="54"/>
  <c r="V334" i="54" s="1"/>
  <c r="S335" i="54"/>
  <c r="V335" i="54" s="1"/>
  <c r="S336" i="54"/>
  <c r="V336" i="54" s="1"/>
  <c r="S338" i="54"/>
  <c r="V338" i="54" s="1"/>
  <c r="S339" i="54"/>
  <c r="V339" i="54" s="1"/>
  <c r="S340" i="54"/>
  <c r="V340" i="54" s="1"/>
  <c r="S342" i="54"/>
  <c r="V342" i="54" s="1"/>
  <c r="S343" i="54"/>
  <c r="V343" i="54" s="1"/>
  <c r="S344" i="54"/>
  <c r="V344" i="54" s="1"/>
  <c r="S346" i="54"/>
  <c r="V346" i="54" s="1"/>
  <c r="S347" i="54"/>
  <c r="V347" i="54" s="1"/>
  <c r="S348" i="54"/>
  <c r="V348" i="54" s="1"/>
  <c r="S350" i="54"/>
  <c r="V350" i="54" s="1"/>
  <c r="S351" i="54"/>
  <c r="V351" i="54" s="1"/>
  <c r="S352" i="54"/>
  <c r="V352" i="54" s="1"/>
  <c r="S354" i="54"/>
  <c r="V354" i="54" s="1"/>
  <c r="S355" i="54"/>
  <c r="V355" i="54" s="1"/>
  <c r="S356" i="54"/>
  <c r="V356" i="54" s="1"/>
  <c r="S358" i="54"/>
  <c r="V358" i="54" s="1"/>
  <c r="S359" i="54"/>
  <c r="V359" i="54" s="1"/>
  <c r="S360" i="54"/>
  <c r="V360" i="54" s="1"/>
  <c r="S362" i="54"/>
  <c r="V362" i="54" s="1"/>
  <c r="S363" i="54"/>
  <c r="V363" i="54" s="1"/>
  <c r="S364" i="54"/>
  <c r="V364" i="54" s="1"/>
  <c r="S366" i="54"/>
  <c r="V366" i="54" s="1"/>
  <c r="S367" i="54"/>
  <c r="V367" i="54" s="1"/>
  <c r="S368" i="54"/>
  <c r="V368" i="54" s="1"/>
  <c r="S370" i="54"/>
  <c r="V370" i="54" s="1"/>
  <c r="S371" i="54"/>
  <c r="V371" i="54" s="1"/>
  <c r="S372" i="54"/>
  <c r="V372" i="54" s="1"/>
  <c r="S374" i="54"/>
  <c r="V374" i="54" s="1"/>
  <c r="S375" i="54"/>
  <c r="V375" i="54" s="1"/>
  <c r="S376" i="54"/>
  <c r="V376" i="54" s="1"/>
  <c r="S378" i="54"/>
  <c r="V378" i="54" s="1"/>
  <c r="S379" i="54"/>
  <c r="V379" i="54" s="1"/>
  <c r="S380" i="54"/>
  <c r="V380" i="54" s="1"/>
  <c r="S382" i="54"/>
  <c r="V382" i="54" s="1"/>
  <c r="S383" i="54"/>
  <c r="V383" i="54" s="1"/>
  <c r="S384" i="54"/>
  <c r="V384" i="54" s="1"/>
  <c r="S386" i="54"/>
  <c r="V386" i="54" s="1"/>
  <c r="S387" i="54"/>
  <c r="V387" i="54" s="1"/>
  <c r="S388" i="54"/>
  <c r="V388" i="54" s="1"/>
  <c r="S390" i="54"/>
  <c r="V390" i="54" s="1"/>
  <c r="S391" i="54"/>
  <c r="V391" i="54" s="1"/>
  <c r="S392" i="54"/>
  <c r="V392" i="54" s="1"/>
  <c r="S394" i="54"/>
  <c r="V394" i="54" s="1"/>
  <c r="S395" i="54"/>
  <c r="V395" i="54" s="1"/>
  <c r="S396" i="54"/>
  <c r="V396" i="54" s="1"/>
  <c r="S398" i="54"/>
  <c r="V398" i="54" s="1"/>
  <c r="S399" i="54"/>
  <c r="V399" i="54" s="1"/>
  <c r="S400" i="54"/>
  <c r="V400" i="54" s="1"/>
  <c r="S402" i="54"/>
  <c r="V402" i="54" s="1"/>
  <c r="S403" i="54"/>
  <c r="V403" i="54" s="1"/>
  <c r="S404" i="54"/>
  <c r="V404" i="54" s="1"/>
  <c r="S406" i="54"/>
  <c r="V406" i="54" s="1"/>
  <c r="S407" i="54"/>
  <c r="V407" i="54" s="1"/>
  <c r="S408" i="54"/>
  <c r="V408" i="54" s="1"/>
  <c r="S410" i="54"/>
  <c r="V410" i="54" s="1"/>
  <c r="S411" i="54"/>
  <c r="V411" i="54" s="1"/>
  <c r="S412" i="54"/>
  <c r="V412" i="54" s="1"/>
  <c r="S414" i="54"/>
  <c r="V414" i="54" s="1"/>
  <c r="S415" i="54"/>
  <c r="V415" i="54" s="1"/>
  <c r="S416" i="54"/>
  <c r="V416" i="54" s="1"/>
  <c r="S418" i="54"/>
  <c r="V418" i="54" s="1"/>
  <c r="S419" i="54"/>
  <c r="V419" i="54" s="1"/>
  <c r="S420" i="54"/>
  <c r="V420" i="54" s="1"/>
  <c r="S422" i="54"/>
  <c r="V422" i="54" s="1"/>
  <c r="S423" i="54"/>
  <c r="V423" i="54" s="1"/>
  <c r="S424" i="54"/>
  <c r="V424" i="54" s="1"/>
  <c r="S426" i="54"/>
  <c r="V426" i="54" s="1"/>
  <c r="S427" i="54"/>
  <c r="V427" i="54" s="1"/>
  <c r="S428" i="54"/>
  <c r="V428" i="54" s="1"/>
  <c r="S430" i="54"/>
  <c r="V430" i="54" s="1"/>
  <c r="S431" i="54"/>
  <c r="V431" i="54" s="1"/>
  <c r="S432" i="54"/>
  <c r="V432" i="54" s="1"/>
  <c r="S434" i="54"/>
  <c r="V434" i="54" s="1"/>
  <c r="S435" i="54"/>
  <c r="V435" i="54" s="1"/>
  <c r="S436" i="54"/>
  <c r="V436" i="54" s="1"/>
  <c r="S438" i="54"/>
  <c r="V438" i="54" s="1"/>
  <c r="S439" i="54"/>
  <c r="V439" i="54" s="1"/>
  <c r="S440" i="54"/>
  <c r="V440" i="54" s="1"/>
  <c r="S442" i="54"/>
  <c r="V442" i="54" s="1"/>
  <c r="S443" i="54"/>
  <c r="V443" i="54" s="1"/>
  <c r="S444" i="54"/>
  <c r="V444" i="54" s="1"/>
  <c r="S446" i="54"/>
  <c r="V446" i="54" s="1"/>
  <c r="S447" i="54"/>
  <c r="V447" i="54" s="1"/>
  <c r="S448" i="54"/>
  <c r="V448" i="54" s="1"/>
  <c r="S450" i="54"/>
  <c r="V450" i="54" s="1"/>
  <c r="S451" i="54"/>
  <c r="V451" i="54" s="1"/>
  <c r="S452" i="54"/>
  <c r="V452" i="54" s="1"/>
  <c r="S454" i="54"/>
  <c r="V454" i="54" s="1"/>
  <c r="S455" i="54"/>
  <c r="V455" i="54" s="1"/>
  <c r="S456" i="54"/>
  <c r="V456" i="54" s="1"/>
  <c r="S458" i="54"/>
  <c r="V458" i="54" s="1"/>
  <c r="S459" i="54"/>
  <c r="V459" i="54" s="1"/>
  <c r="S460" i="54"/>
  <c r="V460" i="54" s="1"/>
  <c r="S462" i="54"/>
  <c r="V462" i="54" s="1"/>
  <c r="S463" i="54"/>
  <c r="V463" i="54" s="1"/>
  <c r="S464" i="54"/>
  <c r="V464" i="54" s="1"/>
  <c r="S466" i="54"/>
  <c r="V466" i="54" s="1"/>
  <c r="S467" i="54"/>
  <c r="V467" i="54" s="1"/>
  <c r="S468" i="54"/>
  <c r="V468" i="54" s="1"/>
  <c r="S470" i="54"/>
  <c r="V470" i="54" s="1"/>
  <c r="S471" i="54"/>
  <c r="V471" i="54" s="1"/>
  <c r="S472" i="54"/>
  <c r="V472" i="54" s="1"/>
  <c r="S474" i="54"/>
  <c r="V474" i="54" s="1"/>
  <c r="S475" i="54"/>
  <c r="V475" i="54" s="1"/>
  <c r="S476" i="54"/>
  <c r="V476" i="54" s="1"/>
  <c r="S478" i="54"/>
  <c r="V478" i="54" s="1"/>
  <c r="S479" i="54"/>
  <c r="V479" i="54" s="1"/>
  <c r="S480" i="54"/>
  <c r="V480" i="54" s="1"/>
  <c r="S482" i="54"/>
  <c r="V482" i="54" s="1"/>
  <c r="S483" i="54"/>
  <c r="V483" i="54" s="1"/>
  <c r="S484" i="54"/>
  <c r="V484" i="54" s="1"/>
  <c r="S486" i="54"/>
  <c r="V486" i="54" s="1"/>
  <c r="S487" i="54"/>
  <c r="V487" i="54" s="1"/>
  <c r="S488" i="54"/>
  <c r="V488" i="54" s="1"/>
  <c r="S490" i="54"/>
  <c r="V490" i="54" s="1"/>
  <c r="S491" i="54"/>
  <c r="V491" i="54" s="1"/>
  <c r="S492" i="54"/>
  <c r="V492" i="54" s="1"/>
  <c r="S494" i="54"/>
  <c r="V494" i="54" s="1"/>
  <c r="S495" i="54"/>
  <c r="V495" i="54" s="1"/>
  <c r="S496" i="54"/>
  <c r="V496" i="54" s="1"/>
  <c r="S498" i="54"/>
  <c r="V498" i="54" s="1"/>
  <c r="S499" i="54"/>
  <c r="S500" i="54"/>
  <c r="V500" i="54" s="1"/>
  <c r="S502" i="54"/>
  <c r="V502" i="54" s="1"/>
  <c r="S503" i="54"/>
  <c r="V503" i="54" s="1"/>
  <c r="S504" i="54"/>
  <c r="V504" i="54" s="1"/>
  <c r="S506" i="54"/>
  <c r="V506" i="54" s="1"/>
  <c r="S507" i="54"/>
  <c r="V507" i="54" s="1"/>
  <c r="S508" i="54"/>
  <c r="V508" i="54" s="1"/>
  <c r="S510" i="54"/>
  <c r="V510" i="54" s="1"/>
  <c r="S511" i="54"/>
  <c r="V511" i="54" s="1"/>
  <c r="S512" i="54"/>
  <c r="V512" i="54" s="1"/>
  <c r="S514" i="54"/>
  <c r="V514" i="54" s="1"/>
  <c r="S515" i="54"/>
  <c r="V515" i="54" s="1"/>
  <c r="S516" i="54"/>
  <c r="V516" i="54" s="1"/>
  <c r="S518" i="54"/>
  <c r="V518" i="54" s="1"/>
  <c r="S519" i="54"/>
  <c r="V519" i="54" s="1"/>
  <c r="S520" i="54"/>
  <c r="V520" i="54" s="1"/>
  <c r="S522" i="54"/>
  <c r="V522" i="54" s="1"/>
  <c r="S523" i="54"/>
  <c r="V523" i="54" s="1"/>
  <c r="S524" i="54"/>
  <c r="V524" i="54" s="1"/>
  <c r="S526" i="54"/>
  <c r="V526" i="54" s="1"/>
  <c r="S527" i="54"/>
  <c r="V527" i="54" s="1"/>
  <c r="S528" i="54"/>
  <c r="V528" i="54" s="1"/>
  <c r="S530" i="54"/>
  <c r="V530" i="54" s="1"/>
  <c r="S531" i="54"/>
  <c r="S532" i="54"/>
  <c r="V532" i="54" s="1"/>
  <c r="S534" i="54"/>
  <c r="V534" i="54" s="1"/>
  <c r="S535" i="54"/>
  <c r="V535" i="54" s="1"/>
  <c r="S536" i="54"/>
  <c r="V536" i="54" s="1"/>
  <c r="S538" i="54"/>
  <c r="V538" i="54" s="1"/>
  <c r="S539" i="54"/>
  <c r="V539" i="54" s="1"/>
  <c r="S540" i="54"/>
  <c r="V540" i="54" s="1"/>
  <c r="S542" i="54"/>
  <c r="V542" i="54" s="1"/>
  <c r="S543" i="54"/>
  <c r="V543" i="54" s="1"/>
  <c r="S544" i="54"/>
  <c r="V544" i="54" s="1"/>
  <c r="S546" i="54"/>
  <c r="V546" i="54" s="1"/>
  <c r="S547" i="54"/>
  <c r="V547" i="54" s="1"/>
  <c r="S548" i="54"/>
  <c r="V548" i="54" s="1"/>
  <c r="S550" i="54"/>
  <c r="V550" i="54" s="1"/>
  <c r="S551" i="54"/>
  <c r="V551" i="54" s="1"/>
  <c r="S552" i="54"/>
  <c r="V552" i="54" s="1"/>
  <c r="S554" i="54"/>
  <c r="V554" i="54" s="1"/>
  <c r="S555" i="54"/>
  <c r="V555" i="54" s="1"/>
  <c r="S556" i="54"/>
  <c r="V556" i="54" s="1"/>
  <c r="S558" i="54"/>
  <c r="V558" i="54" s="1"/>
  <c r="S559" i="54"/>
  <c r="V559" i="54" s="1"/>
  <c r="S560" i="54"/>
  <c r="V560" i="54" s="1"/>
  <c r="S562" i="54"/>
  <c r="V562" i="54" s="1"/>
  <c r="S563" i="54"/>
  <c r="V563" i="54" s="1"/>
  <c r="S564" i="54"/>
  <c r="V564" i="54" s="1"/>
  <c r="S566" i="54"/>
  <c r="V566" i="54" s="1"/>
  <c r="S567" i="54"/>
  <c r="V567" i="54" s="1"/>
  <c r="S568" i="54"/>
  <c r="V568" i="54" s="1"/>
  <c r="S570" i="54"/>
  <c r="V570" i="54" s="1"/>
  <c r="S571" i="54"/>
  <c r="V571" i="54" s="1"/>
  <c r="S572" i="54"/>
  <c r="V572" i="54" s="1"/>
  <c r="S574" i="54"/>
  <c r="V574" i="54" s="1"/>
  <c r="S575" i="54"/>
  <c r="V575" i="54" s="1"/>
  <c r="S576" i="54"/>
  <c r="V576" i="54" s="1"/>
  <c r="S578" i="54"/>
  <c r="V578" i="54" s="1"/>
  <c r="S579" i="54"/>
  <c r="V579" i="54" s="1"/>
  <c r="S580" i="54"/>
  <c r="V580" i="54" s="1"/>
  <c r="S582" i="54"/>
  <c r="V582" i="54" s="1"/>
  <c r="S583" i="54"/>
  <c r="V583" i="54" s="1"/>
  <c r="S584" i="54"/>
  <c r="V584" i="54" s="1"/>
  <c r="S586" i="54"/>
  <c r="V586" i="54" s="1"/>
  <c r="S587" i="54"/>
  <c r="V587" i="54" s="1"/>
  <c r="S588" i="54"/>
  <c r="V588" i="54" s="1"/>
  <c r="S590" i="54"/>
  <c r="V590" i="54" s="1"/>
  <c r="S591" i="54"/>
  <c r="V591" i="54" s="1"/>
  <c r="S592" i="54"/>
  <c r="V592" i="54" s="1"/>
  <c r="S594" i="54"/>
  <c r="V594" i="54" s="1"/>
  <c r="S595" i="54"/>
  <c r="V595" i="54" s="1"/>
  <c r="S596" i="54"/>
  <c r="V596" i="54" s="1"/>
  <c r="S598" i="54"/>
  <c r="V598" i="54" s="1"/>
  <c r="S599" i="54"/>
  <c r="V599" i="54" s="1"/>
  <c r="S600" i="54"/>
  <c r="V600" i="54" s="1"/>
  <c r="S602" i="54"/>
  <c r="V602" i="54" s="1"/>
  <c r="S603" i="54"/>
  <c r="V603" i="54" s="1"/>
  <c r="S604" i="54"/>
  <c r="V604" i="54" s="1"/>
  <c r="W5" i="54"/>
  <c r="T5" i="54"/>
  <c r="S5" i="54"/>
  <c r="V5" i="54" s="1"/>
  <c r="W5" i="24"/>
  <c r="T5" i="24"/>
  <c r="S5" i="24"/>
  <c r="V5" i="24" s="1"/>
  <c r="W7" i="24"/>
  <c r="W8" i="24"/>
  <c r="W9" i="24"/>
  <c r="W10" i="24"/>
  <c r="W11" i="24"/>
  <c r="W12" i="24"/>
  <c r="W13" i="24"/>
  <c r="W14" i="24"/>
  <c r="W15" i="24"/>
  <c r="W16" i="24"/>
  <c r="W17" i="24"/>
  <c r="W18" i="24"/>
  <c r="W19" i="24"/>
  <c r="W20" i="24"/>
  <c r="W21" i="24"/>
  <c r="W22" i="24"/>
  <c r="W23" i="24"/>
  <c r="W24" i="24"/>
  <c r="W25" i="24"/>
  <c r="W26" i="24"/>
  <c r="W27" i="24"/>
  <c r="W28" i="24"/>
  <c r="W29" i="24"/>
  <c r="W30" i="24"/>
  <c r="W31" i="24"/>
  <c r="W32" i="24"/>
  <c r="W33" i="24"/>
  <c r="W34" i="24"/>
  <c r="W35" i="24"/>
  <c r="W36" i="24"/>
  <c r="W37" i="24"/>
  <c r="W38" i="24"/>
  <c r="W39" i="24"/>
  <c r="W40" i="24"/>
  <c r="W41" i="24"/>
  <c r="W42" i="24"/>
  <c r="W43" i="24"/>
  <c r="W44" i="24"/>
  <c r="W45" i="24"/>
  <c r="W46" i="24"/>
  <c r="W47" i="24"/>
  <c r="W48" i="24"/>
  <c r="W49" i="24"/>
  <c r="W50" i="24"/>
  <c r="W51" i="24"/>
  <c r="W52" i="24"/>
  <c r="W53" i="24"/>
  <c r="W54" i="24"/>
  <c r="W55" i="24"/>
  <c r="W56" i="24"/>
  <c r="W57" i="24"/>
  <c r="W58" i="24"/>
  <c r="W59" i="24"/>
  <c r="W60" i="24"/>
  <c r="W61" i="24"/>
  <c r="W62" i="24"/>
  <c r="W63" i="24"/>
  <c r="W64" i="24"/>
  <c r="W65" i="24"/>
  <c r="W66" i="24"/>
  <c r="W67" i="24"/>
  <c r="W68" i="24"/>
  <c r="W69" i="24"/>
  <c r="W70" i="24"/>
  <c r="W71" i="24"/>
  <c r="W72" i="24"/>
  <c r="W73" i="24"/>
  <c r="W74" i="24"/>
  <c r="W75" i="24"/>
  <c r="W76" i="24"/>
  <c r="W77" i="24"/>
  <c r="W78" i="24"/>
  <c r="W79" i="24"/>
  <c r="W80" i="24"/>
  <c r="W81" i="24"/>
  <c r="W82" i="24"/>
  <c r="W83" i="24"/>
  <c r="W84" i="24"/>
  <c r="W85" i="24"/>
  <c r="W86" i="24"/>
  <c r="W87" i="24"/>
  <c r="W88" i="24"/>
  <c r="W89" i="24"/>
  <c r="W90" i="24"/>
  <c r="W91" i="24"/>
  <c r="W92" i="24"/>
  <c r="W93" i="24"/>
  <c r="W94" i="24"/>
  <c r="W95" i="24"/>
  <c r="W96" i="24"/>
  <c r="W97" i="24"/>
  <c r="W98" i="24"/>
  <c r="W99" i="24"/>
  <c r="W100" i="24"/>
  <c r="W101" i="24"/>
  <c r="W102" i="24"/>
  <c r="W103" i="24"/>
  <c r="W104" i="24"/>
  <c r="W105" i="24"/>
  <c r="W106" i="24"/>
  <c r="W107" i="24"/>
  <c r="W108" i="24"/>
  <c r="W109" i="24"/>
  <c r="W110" i="24"/>
  <c r="W111" i="24"/>
  <c r="W112" i="24"/>
  <c r="W113" i="24"/>
  <c r="W114" i="24"/>
  <c r="W115" i="24"/>
  <c r="W116" i="24"/>
  <c r="W117" i="24"/>
  <c r="W118" i="24"/>
  <c r="W119" i="24"/>
  <c r="W120" i="24"/>
  <c r="W121" i="24"/>
  <c r="W122" i="24"/>
  <c r="W123" i="24"/>
  <c r="W124" i="24"/>
  <c r="W125" i="24"/>
  <c r="W126" i="24"/>
  <c r="W127" i="24"/>
  <c r="W128" i="24"/>
  <c r="W129" i="24"/>
  <c r="W130" i="24"/>
  <c r="W131" i="24"/>
  <c r="W132" i="24"/>
  <c r="W133" i="24"/>
  <c r="W134" i="24"/>
  <c r="W135" i="24"/>
  <c r="W136" i="24"/>
  <c r="W137" i="24"/>
  <c r="W138" i="24"/>
  <c r="W139" i="24"/>
  <c r="W140" i="24"/>
  <c r="W141" i="24"/>
  <c r="W142" i="24"/>
  <c r="W143" i="24"/>
  <c r="W144" i="24"/>
  <c r="W145" i="24"/>
  <c r="W146" i="24"/>
  <c r="W147" i="24"/>
  <c r="W148" i="24"/>
  <c r="W149" i="24"/>
  <c r="W150" i="24"/>
  <c r="W151" i="24"/>
  <c r="W152" i="24"/>
  <c r="W153" i="24"/>
  <c r="W154" i="24"/>
  <c r="W155" i="24"/>
  <c r="W156" i="24"/>
  <c r="W157" i="24"/>
  <c r="W158" i="24"/>
  <c r="W159" i="24"/>
  <c r="W160" i="24"/>
  <c r="W161" i="24"/>
  <c r="W162" i="24"/>
  <c r="W163" i="24"/>
  <c r="W164" i="24"/>
  <c r="W165" i="24"/>
  <c r="W166" i="24"/>
  <c r="W167" i="24"/>
  <c r="W168" i="24"/>
  <c r="W169" i="24"/>
  <c r="W170" i="24"/>
  <c r="W171" i="24"/>
  <c r="W172" i="24"/>
  <c r="W173" i="24"/>
  <c r="W174" i="24"/>
  <c r="W175" i="24"/>
  <c r="W176" i="24"/>
  <c r="W177" i="24"/>
  <c r="W178" i="24"/>
  <c r="W179" i="24"/>
  <c r="W180" i="24"/>
  <c r="W181" i="24"/>
  <c r="W182" i="24"/>
  <c r="W183" i="24"/>
  <c r="W184" i="24"/>
  <c r="W185" i="24"/>
  <c r="W186" i="24"/>
  <c r="W187" i="24"/>
  <c r="W188" i="24"/>
  <c r="W189" i="24"/>
  <c r="W190" i="24"/>
  <c r="W191" i="24"/>
  <c r="W192" i="24"/>
  <c r="W193" i="24"/>
  <c r="W194" i="24"/>
  <c r="W195" i="24"/>
  <c r="W196" i="24"/>
  <c r="W197" i="24"/>
  <c r="W198" i="24"/>
  <c r="W199" i="24"/>
  <c r="W200" i="24"/>
  <c r="W201" i="24"/>
  <c r="W202" i="24"/>
  <c r="W203" i="24"/>
  <c r="W204" i="24"/>
  <c r="W205" i="24"/>
  <c r="W206" i="24"/>
  <c r="W207" i="24"/>
  <c r="W208" i="24"/>
  <c r="W209" i="24"/>
  <c r="W210" i="24"/>
  <c r="W211" i="24"/>
  <c r="W212" i="24"/>
  <c r="W213" i="24"/>
  <c r="W214" i="24"/>
  <c r="W215" i="24"/>
  <c r="W216" i="24"/>
  <c r="W217" i="24"/>
  <c r="W218" i="24"/>
  <c r="W219" i="24"/>
  <c r="W220" i="24"/>
  <c r="W221" i="24"/>
  <c r="W222" i="24"/>
  <c r="W223" i="24"/>
  <c r="W224" i="24"/>
  <c r="W225" i="24"/>
  <c r="W226" i="24"/>
  <c r="W227" i="24"/>
  <c r="W228" i="24"/>
  <c r="W229" i="24"/>
  <c r="W230" i="24"/>
  <c r="W231" i="24"/>
  <c r="W232" i="24"/>
  <c r="W233" i="24"/>
  <c r="W234" i="24"/>
  <c r="W235" i="24"/>
  <c r="W236" i="24"/>
  <c r="W237" i="24"/>
  <c r="W238" i="24"/>
  <c r="W239" i="24"/>
  <c r="W240" i="24"/>
  <c r="W241" i="24"/>
  <c r="W242" i="24"/>
  <c r="W243" i="24"/>
  <c r="W244" i="24"/>
  <c r="W245" i="24"/>
  <c r="W246" i="24"/>
  <c r="W247" i="24"/>
  <c r="W248" i="24"/>
  <c r="W249" i="24"/>
  <c r="W250" i="24"/>
  <c r="W251" i="24"/>
  <c r="W252" i="24"/>
  <c r="W253" i="24"/>
  <c r="W254" i="24"/>
  <c r="W255" i="24"/>
  <c r="W256" i="24"/>
  <c r="W257" i="24"/>
  <c r="W258" i="24"/>
  <c r="W259" i="24"/>
  <c r="W260" i="24"/>
  <c r="W261" i="24"/>
  <c r="W262" i="24"/>
  <c r="W263" i="24"/>
  <c r="W264" i="24"/>
  <c r="W265" i="24"/>
  <c r="W266" i="24"/>
  <c r="W267" i="24"/>
  <c r="W268" i="24"/>
  <c r="W269" i="24"/>
  <c r="W270" i="24"/>
  <c r="W271" i="24"/>
  <c r="W272" i="24"/>
  <c r="W273" i="24"/>
  <c r="W274" i="24"/>
  <c r="W275" i="24"/>
  <c r="W276" i="24"/>
  <c r="W277" i="24"/>
  <c r="W278" i="24"/>
  <c r="W279" i="24"/>
  <c r="W280" i="24"/>
  <c r="W281" i="24"/>
  <c r="W282" i="24"/>
  <c r="W283" i="24"/>
  <c r="W284" i="24"/>
  <c r="W285" i="24"/>
  <c r="W286" i="24"/>
  <c r="W287" i="24"/>
  <c r="W288" i="24"/>
  <c r="W289" i="24"/>
  <c r="W290" i="24"/>
  <c r="W291" i="24"/>
  <c r="W292" i="24"/>
  <c r="W293" i="24"/>
  <c r="W294" i="24"/>
  <c r="W295" i="24"/>
  <c r="W296" i="24"/>
  <c r="W297" i="24"/>
  <c r="W298" i="24"/>
  <c r="W299" i="24"/>
  <c r="W300" i="24"/>
  <c r="W301" i="24"/>
  <c r="W302" i="24"/>
  <c r="W303" i="24"/>
  <c r="W304" i="24"/>
  <c r="W305" i="24"/>
  <c r="W306" i="24"/>
  <c r="W307" i="24"/>
  <c r="W308" i="24"/>
  <c r="W309" i="24"/>
  <c r="W310" i="24"/>
  <c r="W311" i="24"/>
  <c r="W312" i="24"/>
  <c r="W313" i="24"/>
  <c r="W314" i="24"/>
  <c r="W315" i="24"/>
  <c r="W316" i="24"/>
  <c r="W317" i="24"/>
  <c r="W318" i="24"/>
  <c r="W319" i="24"/>
  <c r="W320" i="24"/>
  <c r="W321" i="24"/>
  <c r="W322" i="24"/>
  <c r="W323" i="24"/>
  <c r="W324" i="24"/>
  <c r="W325" i="24"/>
  <c r="W326" i="24"/>
  <c r="W327" i="24"/>
  <c r="W328" i="24"/>
  <c r="W329" i="24"/>
  <c r="W330" i="24"/>
  <c r="W331" i="24"/>
  <c r="W332" i="24"/>
  <c r="W333" i="24"/>
  <c r="W334" i="24"/>
  <c r="W335" i="24"/>
  <c r="W336" i="24"/>
  <c r="W337" i="24"/>
  <c r="W338" i="24"/>
  <c r="W339" i="24"/>
  <c r="W340" i="24"/>
  <c r="W341" i="24"/>
  <c r="W342" i="24"/>
  <c r="W343" i="24"/>
  <c r="W344" i="24"/>
  <c r="W345" i="24"/>
  <c r="W346" i="24"/>
  <c r="W347" i="24"/>
  <c r="W348" i="24"/>
  <c r="W349" i="24"/>
  <c r="W350" i="24"/>
  <c r="W351" i="24"/>
  <c r="W352" i="24"/>
  <c r="W353" i="24"/>
  <c r="W354" i="24"/>
  <c r="W355" i="24"/>
  <c r="W356" i="24"/>
  <c r="W357" i="24"/>
  <c r="W358" i="24"/>
  <c r="W359" i="24"/>
  <c r="W360" i="24"/>
  <c r="W361" i="24"/>
  <c r="W362" i="24"/>
  <c r="W363" i="24"/>
  <c r="W364" i="24"/>
  <c r="W365" i="24"/>
  <c r="W366" i="24"/>
  <c r="W367" i="24"/>
  <c r="W368" i="24"/>
  <c r="W369" i="24"/>
  <c r="W370" i="24"/>
  <c r="W371" i="24"/>
  <c r="W372" i="24"/>
  <c r="W373" i="24"/>
  <c r="W374" i="24"/>
  <c r="W375" i="24"/>
  <c r="W376" i="24"/>
  <c r="W377" i="24"/>
  <c r="W378" i="24"/>
  <c r="W379" i="24"/>
  <c r="W380" i="24"/>
  <c r="W381" i="24"/>
  <c r="W382" i="24"/>
  <c r="W383" i="24"/>
  <c r="W384" i="24"/>
  <c r="W385" i="24"/>
  <c r="W386" i="24"/>
  <c r="W387" i="24"/>
  <c r="W388" i="24"/>
  <c r="W389" i="24"/>
  <c r="W390" i="24"/>
  <c r="W391" i="24"/>
  <c r="W392" i="24"/>
  <c r="W393" i="24"/>
  <c r="W394" i="24"/>
  <c r="W395" i="24"/>
  <c r="W396" i="24"/>
  <c r="W397" i="24"/>
  <c r="W398" i="24"/>
  <c r="W399" i="24"/>
  <c r="W400" i="24"/>
  <c r="W401" i="24"/>
  <c r="W402" i="24"/>
  <c r="W403" i="24"/>
  <c r="W404" i="24"/>
  <c r="W405" i="24"/>
  <c r="W406" i="24"/>
  <c r="W407" i="24"/>
  <c r="W408" i="24"/>
  <c r="W409" i="24"/>
  <c r="W410" i="24"/>
  <c r="W411" i="24"/>
  <c r="W412" i="24"/>
  <c r="W413" i="24"/>
  <c r="W414" i="24"/>
  <c r="W415" i="24"/>
  <c r="W416" i="24"/>
  <c r="W417" i="24"/>
  <c r="W418" i="24"/>
  <c r="W419" i="24"/>
  <c r="W420" i="24"/>
  <c r="W421" i="24"/>
  <c r="W422" i="24"/>
  <c r="W423" i="24"/>
  <c r="W424" i="24"/>
  <c r="W425" i="24"/>
  <c r="W426" i="24"/>
  <c r="W427" i="24"/>
  <c r="W428" i="24"/>
  <c r="W429" i="24"/>
  <c r="W430" i="24"/>
  <c r="W431" i="24"/>
  <c r="W432" i="24"/>
  <c r="W433" i="24"/>
  <c r="W434" i="24"/>
  <c r="W435" i="24"/>
  <c r="W436" i="24"/>
  <c r="W437" i="24"/>
  <c r="W438" i="24"/>
  <c r="W439" i="24"/>
  <c r="W440" i="24"/>
  <c r="W441" i="24"/>
  <c r="W442" i="24"/>
  <c r="W443" i="24"/>
  <c r="W444" i="24"/>
  <c r="W445" i="24"/>
  <c r="W446" i="24"/>
  <c r="W447" i="24"/>
  <c r="W448" i="24"/>
  <c r="W449" i="24"/>
  <c r="W450" i="24"/>
  <c r="W451" i="24"/>
  <c r="W452" i="24"/>
  <c r="W453" i="24"/>
  <c r="W454" i="24"/>
  <c r="W455" i="24"/>
  <c r="W456" i="24"/>
  <c r="W457" i="24"/>
  <c r="W458" i="24"/>
  <c r="W459" i="24"/>
  <c r="W460" i="24"/>
  <c r="W461" i="24"/>
  <c r="W462" i="24"/>
  <c r="W463" i="24"/>
  <c r="W464" i="24"/>
  <c r="W465" i="24"/>
  <c r="W466" i="24"/>
  <c r="W467" i="24"/>
  <c r="W468" i="24"/>
  <c r="W469" i="24"/>
  <c r="W470" i="24"/>
  <c r="W471" i="24"/>
  <c r="W472" i="24"/>
  <c r="W473" i="24"/>
  <c r="W474" i="24"/>
  <c r="W475" i="24"/>
  <c r="W476" i="24"/>
  <c r="W477" i="24"/>
  <c r="W478" i="24"/>
  <c r="W479" i="24"/>
  <c r="W480" i="24"/>
  <c r="W481" i="24"/>
  <c r="W482" i="24"/>
  <c r="W483" i="24"/>
  <c r="W484" i="24"/>
  <c r="W485" i="24"/>
  <c r="W486" i="24"/>
  <c r="W487" i="24"/>
  <c r="W488" i="24"/>
  <c r="W489" i="24"/>
  <c r="W490" i="24"/>
  <c r="W491" i="24"/>
  <c r="W492" i="24"/>
  <c r="W493" i="24"/>
  <c r="W494" i="24"/>
  <c r="W495" i="24"/>
  <c r="W496" i="24"/>
  <c r="W497" i="24"/>
  <c r="W498" i="24"/>
  <c r="W499" i="24"/>
  <c r="W500" i="24"/>
  <c r="W501" i="24"/>
  <c r="W502" i="24"/>
  <c r="W503" i="24"/>
  <c r="W504" i="24"/>
  <c r="W505" i="24"/>
  <c r="W506" i="24"/>
  <c r="W507" i="24"/>
  <c r="W508" i="24"/>
  <c r="W509" i="24"/>
  <c r="W510" i="24"/>
  <c r="W511" i="24"/>
  <c r="W512" i="24"/>
  <c r="W513" i="24"/>
  <c r="W514" i="24"/>
  <c r="W515" i="24"/>
  <c r="W516" i="24"/>
  <c r="W517" i="24"/>
  <c r="W518" i="24"/>
  <c r="W519" i="24"/>
  <c r="W520" i="24"/>
  <c r="W521" i="24"/>
  <c r="W522" i="24"/>
  <c r="W523" i="24"/>
  <c r="W524" i="24"/>
  <c r="W525" i="24"/>
  <c r="W526" i="24"/>
  <c r="W527" i="24"/>
  <c r="W528" i="24"/>
  <c r="W529" i="24"/>
  <c r="W530" i="24"/>
  <c r="W531" i="24"/>
  <c r="W532" i="24"/>
  <c r="W533" i="24"/>
  <c r="W534" i="24"/>
  <c r="W535" i="24"/>
  <c r="W536" i="24"/>
  <c r="W537" i="24"/>
  <c r="W538" i="24"/>
  <c r="W539" i="24"/>
  <c r="W540" i="24"/>
  <c r="W541" i="24"/>
  <c r="W542" i="24"/>
  <c r="W543" i="24"/>
  <c r="W544" i="24"/>
  <c r="W545" i="24"/>
  <c r="W546" i="24"/>
  <c r="W547" i="24"/>
  <c r="W548" i="24"/>
  <c r="W549" i="24"/>
  <c r="W550" i="24"/>
  <c r="W551" i="24"/>
  <c r="W552" i="24"/>
  <c r="W553" i="24"/>
  <c r="W554" i="24"/>
  <c r="W555" i="24"/>
  <c r="W556" i="24"/>
  <c r="W557" i="24"/>
  <c r="W558" i="24"/>
  <c r="W559" i="24"/>
  <c r="W560" i="24"/>
  <c r="W561" i="24"/>
  <c r="W562" i="24"/>
  <c r="W563" i="24"/>
  <c r="W564" i="24"/>
  <c r="W565" i="24"/>
  <c r="W566" i="24"/>
  <c r="W567" i="24"/>
  <c r="W568" i="24"/>
  <c r="W569" i="24"/>
  <c r="W570" i="24"/>
  <c r="W571" i="24"/>
  <c r="W572" i="24"/>
  <c r="W573" i="24"/>
  <c r="W574" i="24"/>
  <c r="W575" i="24"/>
  <c r="W576" i="24"/>
  <c r="W577" i="24"/>
  <c r="W578" i="24"/>
  <c r="W579" i="24"/>
  <c r="W580" i="24"/>
  <c r="W581" i="24"/>
  <c r="W582" i="24"/>
  <c r="W583" i="24"/>
  <c r="W584" i="24"/>
  <c r="W585" i="24"/>
  <c r="W586" i="24"/>
  <c r="W587" i="24"/>
  <c r="W588" i="24"/>
  <c r="W589" i="24"/>
  <c r="W590" i="24"/>
  <c r="W591" i="24"/>
  <c r="W592" i="24"/>
  <c r="W593" i="24"/>
  <c r="W594" i="24"/>
  <c r="W595" i="24"/>
  <c r="W596" i="24"/>
  <c r="W597" i="24"/>
  <c r="W598" i="24"/>
  <c r="W599" i="24"/>
  <c r="W600" i="24"/>
  <c r="W601" i="24"/>
  <c r="W602" i="24"/>
  <c r="W603" i="24"/>
  <c r="W604" i="24"/>
  <c r="W605" i="24"/>
  <c r="V352" i="24"/>
  <c r="V368" i="24"/>
  <c r="V376" i="24"/>
  <c r="V384" i="24"/>
  <c r="V392" i="24"/>
  <c r="V400" i="24"/>
  <c r="V408" i="24"/>
  <c r="V416" i="24"/>
  <c r="V424" i="24"/>
  <c r="V432" i="24"/>
  <c r="V440" i="24"/>
  <c r="V448" i="24"/>
  <c r="V456" i="24"/>
  <c r="V464" i="24"/>
  <c r="V472" i="24"/>
  <c r="V480" i="24"/>
  <c r="V488" i="24"/>
  <c r="V496" i="24"/>
  <c r="V504" i="24"/>
  <c r="V512" i="24"/>
  <c r="V524" i="24"/>
  <c r="V528" i="24"/>
  <c r="V532" i="24"/>
  <c r="V536" i="24"/>
  <c r="V540" i="24"/>
  <c r="V544" i="24"/>
  <c r="V548" i="24"/>
  <c r="V552" i="24"/>
  <c r="V556" i="24"/>
  <c r="V560" i="24"/>
  <c r="V564" i="24"/>
  <c r="V568" i="24"/>
  <c r="V572" i="24"/>
  <c r="V576" i="24"/>
  <c r="V580" i="24"/>
  <c r="V584" i="24"/>
  <c r="V588" i="24"/>
  <c r="V592" i="24"/>
  <c r="V596" i="24"/>
  <c r="V600" i="24"/>
  <c r="V604" i="24"/>
  <c r="T7" i="24"/>
  <c r="T8" i="24"/>
  <c r="T9" i="24"/>
  <c r="T10" i="24"/>
  <c r="T11" i="24"/>
  <c r="T12" i="24"/>
  <c r="T13" i="24"/>
  <c r="T14" i="24"/>
  <c r="T15" i="24"/>
  <c r="T16" i="24"/>
  <c r="T17" i="24"/>
  <c r="T18" i="24"/>
  <c r="T19" i="24"/>
  <c r="T20" i="24"/>
  <c r="T21" i="24"/>
  <c r="T22"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2" i="24"/>
  <c r="T63" i="24"/>
  <c r="T64" i="24"/>
  <c r="T65" i="24"/>
  <c r="T66" i="24"/>
  <c r="T67" i="24"/>
  <c r="T68" i="24"/>
  <c r="T69" i="24"/>
  <c r="T70" i="24"/>
  <c r="T71" i="24"/>
  <c r="T72" i="24"/>
  <c r="T73" i="24"/>
  <c r="T74" i="24"/>
  <c r="T75" i="24"/>
  <c r="T76" i="24"/>
  <c r="T77" i="24"/>
  <c r="T78" i="24"/>
  <c r="T79" i="24"/>
  <c r="T80" i="24"/>
  <c r="T81" i="24"/>
  <c r="T82" i="24"/>
  <c r="T83" i="24"/>
  <c r="T84" i="24"/>
  <c r="T85" i="24"/>
  <c r="T86" i="24"/>
  <c r="T87" i="24"/>
  <c r="T88" i="24"/>
  <c r="T89" i="24"/>
  <c r="T90" i="24"/>
  <c r="T91"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5"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59" i="24"/>
  <c r="T160" i="24"/>
  <c r="T161" i="24"/>
  <c r="T162" i="24"/>
  <c r="T163" i="24"/>
  <c r="T164" i="24"/>
  <c r="T165" i="24"/>
  <c r="T166" i="24"/>
  <c r="T167" i="24"/>
  <c r="T168" i="24"/>
  <c r="T169" i="24"/>
  <c r="T170" i="24"/>
  <c r="T171" i="24"/>
  <c r="T172" i="24"/>
  <c r="T173" i="24"/>
  <c r="T174" i="24"/>
  <c r="T175" i="24"/>
  <c r="T176" i="24"/>
  <c r="T177" i="24"/>
  <c r="T178"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1" i="24"/>
  <c r="T242" i="24"/>
  <c r="T243" i="24"/>
  <c r="T244" i="24"/>
  <c r="T245" i="24"/>
  <c r="T246" i="24"/>
  <c r="T247" i="24"/>
  <c r="T248" i="24"/>
  <c r="T249" i="24"/>
  <c r="T250" i="24"/>
  <c r="T251" i="24"/>
  <c r="T252" i="24"/>
  <c r="T253" i="24"/>
  <c r="T254" i="24"/>
  <c r="T255" i="24"/>
  <c r="T256" i="24"/>
  <c r="T257" i="24"/>
  <c r="T258" i="24"/>
  <c r="T259" i="24"/>
  <c r="T260" i="24"/>
  <c r="T261" i="24"/>
  <c r="T262" i="24"/>
  <c r="T263" i="24"/>
  <c r="T264" i="24"/>
  <c r="T265" i="24"/>
  <c r="T266" i="24"/>
  <c r="T267" i="24"/>
  <c r="T268" i="24"/>
  <c r="T269" i="24"/>
  <c r="T270" i="24"/>
  <c r="T271" i="24"/>
  <c r="T272" i="24"/>
  <c r="T273" i="24"/>
  <c r="T274" i="24"/>
  <c r="T275" i="24"/>
  <c r="T276" i="24"/>
  <c r="T277" i="24"/>
  <c r="T278" i="24"/>
  <c r="T279" i="24"/>
  <c r="T280" i="24"/>
  <c r="T281" i="24"/>
  <c r="T282" i="24"/>
  <c r="T283" i="24"/>
  <c r="T284" i="24"/>
  <c r="T285" i="24"/>
  <c r="T286" i="24"/>
  <c r="T287" i="24"/>
  <c r="T288" i="24"/>
  <c r="T289" i="24"/>
  <c r="T290" i="24"/>
  <c r="T291" i="24"/>
  <c r="T292" i="24"/>
  <c r="T293" i="24"/>
  <c r="T294" i="24"/>
  <c r="T295" i="24"/>
  <c r="T296" i="24"/>
  <c r="T297" i="24"/>
  <c r="T298" i="24"/>
  <c r="T299" i="24"/>
  <c r="T300" i="24"/>
  <c r="T301" i="24"/>
  <c r="T302" i="24"/>
  <c r="T303" i="24"/>
  <c r="T304" i="24"/>
  <c r="T305" i="24"/>
  <c r="T306"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5" i="24"/>
  <c r="T336" i="24"/>
  <c r="T337" i="24"/>
  <c r="T338" i="24"/>
  <c r="T339" i="24"/>
  <c r="T340" i="24"/>
  <c r="T341"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4"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2"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79"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05" i="24"/>
  <c r="T506" i="24"/>
  <c r="T507" i="24"/>
  <c r="T508" i="24"/>
  <c r="T509" i="24"/>
  <c r="T510" i="24"/>
  <c r="T511" i="24"/>
  <c r="T512" i="24"/>
  <c r="T513" i="24"/>
  <c r="T514" i="24"/>
  <c r="T515" i="24"/>
  <c r="T516" i="24"/>
  <c r="T517" i="24"/>
  <c r="T518" i="24"/>
  <c r="T519" i="24"/>
  <c r="T520" i="24"/>
  <c r="T521" i="24"/>
  <c r="T523" i="24"/>
  <c r="T524" i="24"/>
  <c r="T525" i="24"/>
  <c r="T526" i="24"/>
  <c r="T527" i="24"/>
  <c r="T528" i="24"/>
  <c r="T529" i="24"/>
  <c r="T530" i="24"/>
  <c r="T531" i="24"/>
  <c r="T532" i="24"/>
  <c r="T533" i="24"/>
  <c r="T534" i="24"/>
  <c r="T535" i="24"/>
  <c r="T536" i="24"/>
  <c r="T537" i="24"/>
  <c r="T538" i="24"/>
  <c r="T539" i="24"/>
  <c r="T540" i="24"/>
  <c r="T541" i="24"/>
  <c r="T542" i="24"/>
  <c r="T543" i="24"/>
  <c r="T544" i="24"/>
  <c r="T545" i="24"/>
  <c r="T546" i="24"/>
  <c r="T547" i="24"/>
  <c r="T548" i="24"/>
  <c r="T549" i="24"/>
  <c r="T550" i="24"/>
  <c r="T551" i="24"/>
  <c r="T552" i="24"/>
  <c r="T553" i="24"/>
  <c r="T554" i="24"/>
  <c r="T555" i="24"/>
  <c r="T556" i="24"/>
  <c r="T557" i="24"/>
  <c r="T558" i="24"/>
  <c r="T559" i="24"/>
  <c r="T560" i="24"/>
  <c r="T561" i="24"/>
  <c r="T562" i="24"/>
  <c r="T563" i="24"/>
  <c r="T564" i="24"/>
  <c r="T565" i="24"/>
  <c r="T566" i="24"/>
  <c r="T567" i="24"/>
  <c r="T568" i="24"/>
  <c r="T569" i="24"/>
  <c r="T570" i="24"/>
  <c r="T571" i="24"/>
  <c r="T572" i="24"/>
  <c r="T573" i="24"/>
  <c r="T574" i="24"/>
  <c r="T575" i="24"/>
  <c r="T576" i="24"/>
  <c r="T577" i="24"/>
  <c r="T578" i="24"/>
  <c r="T579" i="24"/>
  <c r="T580" i="24"/>
  <c r="T581" i="24"/>
  <c r="T582" i="24"/>
  <c r="T583" i="24"/>
  <c r="T584" i="24"/>
  <c r="T585" i="24"/>
  <c r="T586" i="24"/>
  <c r="T587" i="24"/>
  <c r="T588" i="24"/>
  <c r="T589" i="24"/>
  <c r="T590" i="24"/>
  <c r="T591" i="24"/>
  <c r="T592" i="24"/>
  <c r="T593" i="24"/>
  <c r="T594" i="24"/>
  <c r="T595" i="24"/>
  <c r="T596" i="24"/>
  <c r="T597" i="24"/>
  <c r="T598" i="24"/>
  <c r="T599" i="24"/>
  <c r="T600" i="24"/>
  <c r="T601" i="24"/>
  <c r="T602" i="24"/>
  <c r="T603" i="24"/>
  <c r="T604" i="24"/>
  <c r="T605" i="24"/>
  <c r="S7" i="24"/>
  <c r="V7" i="24" s="1"/>
  <c r="S8" i="24"/>
  <c r="V8" i="24" s="1"/>
  <c r="S9" i="24"/>
  <c r="V9" i="24" s="1"/>
  <c r="S10" i="24"/>
  <c r="V10" i="24" s="1"/>
  <c r="S11" i="24"/>
  <c r="V11" i="24" s="1"/>
  <c r="S12" i="24"/>
  <c r="V12" i="24" s="1"/>
  <c r="S13" i="24"/>
  <c r="V13" i="24" s="1"/>
  <c r="S14" i="24"/>
  <c r="V14" i="24" s="1"/>
  <c r="S15" i="24"/>
  <c r="V15" i="24" s="1"/>
  <c r="S16" i="24"/>
  <c r="V16" i="24" s="1"/>
  <c r="S17" i="24"/>
  <c r="V17" i="24" s="1"/>
  <c r="S18" i="24"/>
  <c r="V18" i="24" s="1"/>
  <c r="S19" i="24"/>
  <c r="V19" i="24" s="1"/>
  <c r="S20" i="24"/>
  <c r="V20" i="24" s="1"/>
  <c r="S21" i="24"/>
  <c r="V21" i="24" s="1"/>
  <c r="S22" i="24"/>
  <c r="V22" i="24" s="1"/>
  <c r="S23" i="24"/>
  <c r="V23" i="24" s="1"/>
  <c r="S24" i="24"/>
  <c r="V24" i="24" s="1"/>
  <c r="S25" i="24"/>
  <c r="V25" i="24" s="1"/>
  <c r="S26" i="24"/>
  <c r="V26" i="24" s="1"/>
  <c r="S27" i="24"/>
  <c r="V27" i="24" s="1"/>
  <c r="S28" i="24"/>
  <c r="V28" i="24" s="1"/>
  <c r="S29" i="24"/>
  <c r="V29" i="24" s="1"/>
  <c r="S30" i="24"/>
  <c r="V30" i="24" s="1"/>
  <c r="S31" i="24"/>
  <c r="V31" i="24" s="1"/>
  <c r="S32" i="24"/>
  <c r="V32" i="24" s="1"/>
  <c r="S33" i="24"/>
  <c r="V33" i="24" s="1"/>
  <c r="S34" i="24"/>
  <c r="V34" i="24" s="1"/>
  <c r="S35" i="24"/>
  <c r="V35" i="24" s="1"/>
  <c r="S36" i="24"/>
  <c r="V36" i="24" s="1"/>
  <c r="S37" i="24"/>
  <c r="V37" i="24" s="1"/>
  <c r="S38" i="24"/>
  <c r="V38" i="24" s="1"/>
  <c r="S39" i="24"/>
  <c r="V39" i="24" s="1"/>
  <c r="S40" i="24"/>
  <c r="V40" i="24" s="1"/>
  <c r="S41" i="24"/>
  <c r="V41" i="24" s="1"/>
  <c r="S42" i="24"/>
  <c r="V42" i="24" s="1"/>
  <c r="S43" i="24"/>
  <c r="V43" i="24" s="1"/>
  <c r="S44" i="24"/>
  <c r="V44" i="24" s="1"/>
  <c r="S45" i="24"/>
  <c r="V45" i="24" s="1"/>
  <c r="S46" i="24"/>
  <c r="V46" i="24" s="1"/>
  <c r="S47" i="24"/>
  <c r="V47" i="24" s="1"/>
  <c r="S48" i="24"/>
  <c r="V48" i="24" s="1"/>
  <c r="S49" i="24"/>
  <c r="V49" i="24" s="1"/>
  <c r="S50" i="24"/>
  <c r="V50" i="24" s="1"/>
  <c r="S51" i="24"/>
  <c r="V51" i="24" s="1"/>
  <c r="S52" i="24"/>
  <c r="V52" i="24" s="1"/>
  <c r="S53" i="24"/>
  <c r="V53" i="24" s="1"/>
  <c r="S54" i="24"/>
  <c r="V54" i="24" s="1"/>
  <c r="S55" i="24"/>
  <c r="V55" i="24" s="1"/>
  <c r="S56" i="24"/>
  <c r="V56" i="24" s="1"/>
  <c r="S57" i="24"/>
  <c r="V57" i="24" s="1"/>
  <c r="S58" i="24"/>
  <c r="V58" i="24" s="1"/>
  <c r="S59" i="24"/>
  <c r="V59" i="24" s="1"/>
  <c r="S60" i="24"/>
  <c r="V60" i="24" s="1"/>
  <c r="S61" i="24"/>
  <c r="V61" i="24" s="1"/>
  <c r="S62" i="24"/>
  <c r="V62" i="24" s="1"/>
  <c r="S63" i="24"/>
  <c r="V63" i="24" s="1"/>
  <c r="S64" i="24"/>
  <c r="V64" i="24" s="1"/>
  <c r="S65" i="24"/>
  <c r="V65" i="24" s="1"/>
  <c r="S66" i="24"/>
  <c r="V66" i="24" s="1"/>
  <c r="S67" i="24"/>
  <c r="V67" i="24" s="1"/>
  <c r="S68" i="24"/>
  <c r="V68" i="24" s="1"/>
  <c r="S69" i="24"/>
  <c r="V69" i="24" s="1"/>
  <c r="S70" i="24"/>
  <c r="V70" i="24" s="1"/>
  <c r="S71" i="24"/>
  <c r="V71" i="24" s="1"/>
  <c r="S72" i="24"/>
  <c r="V72" i="24" s="1"/>
  <c r="S73" i="24"/>
  <c r="V73" i="24" s="1"/>
  <c r="S74" i="24"/>
  <c r="V74" i="24" s="1"/>
  <c r="S75" i="24"/>
  <c r="V75" i="24" s="1"/>
  <c r="S76" i="24"/>
  <c r="V76" i="24" s="1"/>
  <c r="S77" i="24"/>
  <c r="V77" i="24" s="1"/>
  <c r="S78" i="24"/>
  <c r="V78" i="24" s="1"/>
  <c r="S79" i="24"/>
  <c r="V79" i="24" s="1"/>
  <c r="S80" i="24"/>
  <c r="V80" i="24" s="1"/>
  <c r="S81" i="24"/>
  <c r="V81" i="24" s="1"/>
  <c r="S82" i="24"/>
  <c r="V82" i="24" s="1"/>
  <c r="S83" i="24"/>
  <c r="V83" i="24" s="1"/>
  <c r="S84" i="24"/>
  <c r="V84" i="24" s="1"/>
  <c r="S85" i="24"/>
  <c r="V85" i="24" s="1"/>
  <c r="S86" i="24"/>
  <c r="V86" i="24" s="1"/>
  <c r="S87" i="24"/>
  <c r="V87" i="24" s="1"/>
  <c r="S88" i="24"/>
  <c r="V88" i="24" s="1"/>
  <c r="S89" i="24"/>
  <c r="V89" i="24" s="1"/>
  <c r="S90" i="24"/>
  <c r="V90" i="24" s="1"/>
  <c r="S91" i="24"/>
  <c r="V91" i="24" s="1"/>
  <c r="S92" i="24"/>
  <c r="V92" i="24" s="1"/>
  <c r="S93" i="24"/>
  <c r="V93" i="24" s="1"/>
  <c r="S94" i="24"/>
  <c r="V94" i="24" s="1"/>
  <c r="S95" i="24"/>
  <c r="V95" i="24" s="1"/>
  <c r="S96" i="24"/>
  <c r="V96" i="24" s="1"/>
  <c r="S97" i="24"/>
  <c r="V97" i="24" s="1"/>
  <c r="S98" i="24"/>
  <c r="V98" i="24" s="1"/>
  <c r="S99" i="24"/>
  <c r="V99" i="24" s="1"/>
  <c r="S100" i="24"/>
  <c r="V100" i="24" s="1"/>
  <c r="S101" i="24"/>
  <c r="V101" i="24" s="1"/>
  <c r="S102" i="24"/>
  <c r="V102" i="24" s="1"/>
  <c r="S103" i="24"/>
  <c r="V103" i="24" s="1"/>
  <c r="S104" i="24"/>
  <c r="V104" i="24" s="1"/>
  <c r="S105" i="24"/>
  <c r="V105" i="24" s="1"/>
  <c r="S106" i="24"/>
  <c r="V106" i="24" s="1"/>
  <c r="S107" i="24"/>
  <c r="V107" i="24" s="1"/>
  <c r="S108" i="24"/>
  <c r="V108" i="24" s="1"/>
  <c r="S109" i="24"/>
  <c r="V109" i="24" s="1"/>
  <c r="S110" i="24"/>
  <c r="V110" i="24" s="1"/>
  <c r="S111" i="24"/>
  <c r="V111" i="24" s="1"/>
  <c r="S112" i="24"/>
  <c r="V112" i="24" s="1"/>
  <c r="S113" i="24"/>
  <c r="V113" i="24" s="1"/>
  <c r="S114" i="24"/>
  <c r="V114" i="24" s="1"/>
  <c r="S115" i="24"/>
  <c r="V115" i="24" s="1"/>
  <c r="S116" i="24"/>
  <c r="V116" i="24" s="1"/>
  <c r="S117" i="24"/>
  <c r="V117" i="24" s="1"/>
  <c r="S118" i="24"/>
  <c r="V118" i="24" s="1"/>
  <c r="S119" i="24"/>
  <c r="V119" i="24" s="1"/>
  <c r="S120" i="24"/>
  <c r="V120" i="24" s="1"/>
  <c r="S121" i="24"/>
  <c r="V121" i="24" s="1"/>
  <c r="S122" i="24"/>
  <c r="V122" i="24" s="1"/>
  <c r="S123" i="24"/>
  <c r="V123" i="24" s="1"/>
  <c r="S124" i="24"/>
  <c r="V124" i="24" s="1"/>
  <c r="S125" i="24"/>
  <c r="V125" i="24" s="1"/>
  <c r="S126" i="24"/>
  <c r="V126" i="24" s="1"/>
  <c r="S127" i="24"/>
  <c r="V127" i="24" s="1"/>
  <c r="S128" i="24"/>
  <c r="V128" i="24" s="1"/>
  <c r="S129" i="24"/>
  <c r="V129" i="24" s="1"/>
  <c r="S130" i="24"/>
  <c r="V130" i="24" s="1"/>
  <c r="S131" i="24"/>
  <c r="V131" i="24" s="1"/>
  <c r="S132" i="24"/>
  <c r="V132" i="24" s="1"/>
  <c r="S133" i="24"/>
  <c r="V133" i="24" s="1"/>
  <c r="S134" i="24"/>
  <c r="V134" i="24" s="1"/>
  <c r="S135" i="24"/>
  <c r="V135" i="24" s="1"/>
  <c r="S136" i="24"/>
  <c r="V136" i="24" s="1"/>
  <c r="S137" i="24"/>
  <c r="V137" i="24" s="1"/>
  <c r="S138" i="24"/>
  <c r="V138" i="24" s="1"/>
  <c r="S139" i="24"/>
  <c r="V139" i="24" s="1"/>
  <c r="S140" i="24"/>
  <c r="V140" i="24" s="1"/>
  <c r="S141" i="24"/>
  <c r="V141" i="24" s="1"/>
  <c r="S142" i="24"/>
  <c r="V142" i="24" s="1"/>
  <c r="S143" i="24"/>
  <c r="V143" i="24" s="1"/>
  <c r="S144" i="24"/>
  <c r="V144" i="24" s="1"/>
  <c r="S145" i="24"/>
  <c r="V145" i="24" s="1"/>
  <c r="S146" i="24"/>
  <c r="V146" i="24" s="1"/>
  <c r="S147" i="24"/>
  <c r="V147" i="24" s="1"/>
  <c r="S148" i="24"/>
  <c r="V148" i="24" s="1"/>
  <c r="S149" i="24"/>
  <c r="V149" i="24" s="1"/>
  <c r="S150" i="24"/>
  <c r="V150" i="24" s="1"/>
  <c r="S151" i="24"/>
  <c r="V151" i="24" s="1"/>
  <c r="S152" i="24"/>
  <c r="V152" i="24" s="1"/>
  <c r="S153" i="24"/>
  <c r="V153" i="24" s="1"/>
  <c r="S154" i="24"/>
  <c r="V154" i="24" s="1"/>
  <c r="S155" i="24"/>
  <c r="V155" i="24" s="1"/>
  <c r="S156" i="24"/>
  <c r="V156" i="24" s="1"/>
  <c r="S157" i="24"/>
  <c r="V157" i="24" s="1"/>
  <c r="S158" i="24"/>
  <c r="V158" i="24" s="1"/>
  <c r="S159" i="24"/>
  <c r="V159" i="24" s="1"/>
  <c r="S160" i="24"/>
  <c r="V160" i="24" s="1"/>
  <c r="S161" i="24"/>
  <c r="V161" i="24" s="1"/>
  <c r="S162" i="24"/>
  <c r="V162" i="24" s="1"/>
  <c r="S163" i="24"/>
  <c r="V163" i="24" s="1"/>
  <c r="S164" i="24"/>
  <c r="V164" i="24" s="1"/>
  <c r="S165" i="24"/>
  <c r="V165" i="24" s="1"/>
  <c r="S166" i="24"/>
  <c r="V166" i="24" s="1"/>
  <c r="S167" i="24"/>
  <c r="V167" i="24" s="1"/>
  <c r="S168" i="24"/>
  <c r="V168" i="24" s="1"/>
  <c r="S169" i="24"/>
  <c r="V169" i="24" s="1"/>
  <c r="S170" i="24"/>
  <c r="V170" i="24" s="1"/>
  <c r="S171" i="24"/>
  <c r="V171" i="24" s="1"/>
  <c r="S172" i="24"/>
  <c r="V172" i="24" s="1"/>
  <c r="S173" i="24"/>
  <c r="V173" i="24" s="1"/>
  <c r="S174" i="24"/>
  <c r="V174" i="24" s="1"/>
  <c r="S175" i="24"/>
  <c r="V175" i="24" s="1"/>
  <c r="S176" i="24"/>
  <c r="V176" i="24" s="1"/>
  <c r="S177" i="24"/>
  <c r="V177" i="24" s="1"/>
  <c r="S178" i="24"/>
  <c r="V178" i="24" s="1"/>
  <c r="S179" i="24"/>
  <c r="V179" i="24" s="1"/>
  <c r="S180" i="24"/>
  <c r="V180" i="24" s="1"/>
  <c r="S181" i="24"/>
  <c r="V181" i="24" s="1"/>
  <c r="S182" i="24"/>
  <c r="V182" i="24" s="1"/>
  <c r="S183" i="24"/>
  <c r="V183" i="24" s="1"/>
  <c r="S184" i="24"/>
  <c r="V184" i="24" s="1"/>
  <c r="S185" i="24"/>
  <c r="V185" i="24" s="1"/>
  <c r="S186" i="24"/>
  <c r="V186" i="24" s="1"/>
  <c r="S187" i="24"/>
  <c r="V187" i="24" s="1"/>
  <c r="S188" i="24"/>
  <c r="V188" i="24" s="1"/>
  <c r="S189" i="24"/>
  <c r="V189" i="24" s="1"/>
  <c r="S190" i="24"/>
  <c r="V190" i="24" s="1"/>
  <c r="S191" i="24"/>
  <c r="V191" i="24" s="1"/>
  <c r="S192" i="24"/>
  <c r="V192" i="24" s="1"/>
  <c r="S193" i="24"/>
  <c r="V193" i="24" s="1"/>
  <c r="S194" i="24"/>
  <c r="V194" i="24" s="1"/>
  <c r="S195" i="24"/>
  <c r="V195" i="24" s="1"/>
  <c r="S196" i="24"/>
  <c r="V196" i="24" s="1"/>
  <c r="S197" i="24"/>
  <c r="V197" i="24" s="1"/>
  <c r="S198" i="24"/>
  <c r="V198" i="24" s="1"/>
  <c r="S199" i="24"/>
  <c r="V199" i="24" s="1"/>
  <c r="S200" i="24"/>
  <c r="V200" i="24" s="1"/>
  <c r="S201" i="24"/>
  <c r="V201" i="24" s="1"/>
  <c r="S202" i="24"/>
  <c r="V202" i="24" s="1"/>
  <c r="S203" i="24"/>
  <c r="V203" i="24" s="1"/>
  <c r="S204" i="24"/>
  <c r="V204" i="24" s="1"/>
  <c r="S205" i="24"/>
  <c r="V205" i="24" s="1"/>
  <c r="S206" i="24"/>
  <c r="V206" i="24" s="1"/>
  <c r="S207" i="24"/>
  <c r="V207" i="24" s="1"/>
  <c r="S208" i="24"/>
  <c r="V208" i="24" s="1"/>
  <c r="S209" i="24"/>
  <c r="V209" i="24" s="1"/>
  <c r="S210" i="24"/>
  <c r="V210" i="24" s="1"/>
  <c r="S211" i="24"/>
  <c r="V211" i="24" s="1"/>
  <c r="S212" i="24"/>
  <c r="V212" i="24" s="1"/>
  <c r="S213" i="24"/>
  <c r="V213" i="24" s="1"/>
  <c r="S214" i="24"/>
  <c r="V214" i="24" s="1"/>
  <c r="S215" i="24"/>
  <c r="V215" i="24" s="1"/>
  <c r="S216" i="24"/>
  <c r="V216" i="24" s="1"/>
  <c r="S217" i="24"/>
  <c r="V217" i="24" s="1"/>
  <c r="S218" i="24"/>
  <c r="V218" i="24" s="1"/>
  <c r="S219" i="24"/>
  <c r="V219" i="24" s="1"/>
  <c r="S220" i="24"/>
  <c r="V220" i="24" s="1"/>
  <c r="S221" i="24"/>
  <c r="V221" i="24" s="1"/>
  <c r="S222" i="24"/>
  <c r="V222" i="24" s="1"/>
  <c r="S223" i="24"/>
  <c r="V223" i="24" s="1"/>
  <c r="S224" i="24"/>
  <c r="V224" i="24" s="1"/>
  <c r="S225" i="24"/>
  <c r="V225" i="24" s="1"/>
  <c r="S226" i="24"/>
  <c r="V226" i="24" s="1"/>
  <c r="S227" i="24"/>
  <c r="V227" i="24" s="1"/>
  <c r="S228" i="24"/>
  <c r="V228" i="24" s="1"/>
  <c r="S229" i="24"/>
  <c r="V229" i="24" s="1"/>
  <c r="S230" i="24"/>
  <c r="V230" i="24" s="1"/>
  <c r="S231" i="24"/>
  <c r="V231" i="24" s="1"/>
  <c r="S232" i="24"/>
  <c r="V232" i="24" s="1"/>
  <c r="S233" i="24"/>
  <c r="V233" i="24" s="1"/>
  <c r="S234" i="24"/>
  <c r="V234" i="24" s="1"/>
  <c r="S235" i="24"/>
  <c r="V235" i="24" s="1"/>
  <c r="S236" i="24"/>
  <c r="V236" i="24" s="1"/>
  <c r="S237" i="24"/>
  <c r="V237" i="24" s="1"/>
  <c r="S238" i="24"/>
  <c r="V238" i="24" s="1"/>
  <c r="S239" i="24"/>
  <c r="V239" i="24" s="1"/>
  <c r="S240" i="24"/>
  <c r="V240" i="24" s="1"/>
  <c r="S241" i="24"/>
  <c r="V241" i="24" s="1"/>
  <c r="S242" i="24"/>
  <c r="V242" i="24" s="1"/>
  <c r="S243" i="24"/>
  <c r="V243" i="24" s="1"/>
  <c r="S244" i="24"/>
  <c r="V244" i="24" s="1"/>
  <c r="S245" i="24"/>
  <c r="V245" i="24" s="1"/>
  <c r="S246" i="24"/>
  <c r="V246" i="24" s="1"/>
  <c r="S247" i="24"/>
  <c r="V247" i="24" s="1"/>
  <c r="S248" i="24"/>
  <c r="V248" i="24" s="1"/>
  <c r="S249" i="24"/>
  <c r="V249" i="24" s="1"/>
  <c r="S250" i="24"/>
  <c r="V250" i="24" s="1"/>
  <c r="S251" i="24"/>
  <c r="V251" i="24" s="1"/>
  <c r="S252" i="24"/>
  <c r="V252" i="24" s="1"/>
  <c r="S253" i="24"/>
  <c r="V253" i="24" s="1"/>
  <c r="S254" i="24"/>
  <c r="V254" i="24" s="1"/>
  <c r="S255" i="24"/>
  <c r="V255" i="24" s="1"/>
  <c r="S256" i="24"/>
  <c r="V256" i="24" s="1"/>
  <c r="S257" i="24"/>
  <c r="V257" i="24" s="1"/>
  <c r="S258" i="24"/>
  <c r="V258" i="24" s="1"/>
  <c r="S259" i="24"/>
  <c r="V259" i="24" s="1"/>
  <c r="S260" i="24"/>
  <c r="V260" i="24" s="1"/>
  <c r="S261" i="24"/>
  <c r="V261" i="24" s="1"/>
  <c r="S262" i="24"/>
  <c r="V262" i="24" s="1"/>
  <c r="S263" i="24"/>
  <c r="V263" i="24" s="1"/>
  <c r="S264" i="24"/>
  <c r="V264" i="24" s="1"/>
  <c r="S265" i="24"/>
  <c r="V265" i="24" s="1"/>
  <c r="S266" i="24"/>
  <c r="V266" i="24" s="1"/>
  <c r="S267" i="24"/>
  <c r="V267" i="24" s="1"/>
  <c r="S268" i="24"/>
  <c r="V268" i="24" s="1"/>
  <c r="S269" i="24"/>
  <c r="V269" i="24" s="1"/>
  <c r="S270" i="24"/>
  <c r="V270" i="24" s="1"/>
  <c r="S271" i="24"/>
  <c r="V271" i="24" s="1"/>
  <c r="S272" i="24"/>
  <c r="V272" i="24" s="1"/>
  <c r="S273" i="24"/>
  <c r="V273" i="24" s="1"/>
  <c r="S274" i="24"/>
  <c r="V274" i="24" s="1"/>
  <c r="S275" i="24"/>
  <c r="V275" i="24" s="1"/>
  <c r="S276" i="24"/>
  <c r="V276" i="24" s="1"/>
  <c r="S277" i="24"/>
  <c r="V277" i="24" s="1"/>
  <c r="S278" i="24"/>
  <c r="V278" i="24" s="1"/>
  <c r="S279" i="24"/>
  <c r="V279" i="24" s="1"/>
  <c r="S280" i="24"/>
  <c r="V280" i="24" s="1"/>
  <c r="S281" i="24"/>
  <c r="V281" i="24" s="1"/>
  <c r="S282" i="24"/>
  <c r="V282" i="24" s="1"/>
  <c r="S283" i="24"/>
  <c r="V283" i="24" s="1"/>
  <c r="S284" i="24"/>
  <c r="V284" i="24" s="1"/>
  <c r="S285" i="24"/>
  <c r="V285" i="24" s="1"/>
  <c r="S286" i="24"/>
  <c r="V286" i="24" s="1"/>
  <c r="S287" i="24"/>
  <c r="V287" i="24" s="1"/>
  <c r="S288" i="24"/>
  <c r="V288" i="24" s="1"/>
  <c r="S289" i="24"/>
  <c r="V289" i="24" s="1"/>
  <c r="S290" i="24"/>
  <c r="V290" i="24" s="1"/>
  <c r="S291" i="24"/>
  <c r="V291" i="24" s="1"/>
  <c r="S292" i="24"/>
  <c r="V292" i="24" s="1"/>
  <c r="S293" i="24"/>
  <c r="V293" i="24" s="1"/>
  <c r="S294" i="24"/>
  <c r="V294" i="24" s="1"/>
  <c r="S295" i="24"/>
  <c r="V295" i="24" s="1"/>
  <c r="S296" i="24"/>
  <c r="V296" i="24" s="1"/>
  <c r="S297" i="24"/>
  <c r="V297" i="24" s="1"/>
  <c r="S298" i="24"/>
  <c r="V298" i="24" s="1"/>
  <c r="S299" i="24"/>
  <c r="V299" i="24" s="1"/>
  <c r="S300" i="24"/>
  <c r="V300" i="24" s="1"/>
  <c r="S301" i="24"/>
  <c r="V301" i="24" s="1"/>
  <c r="S302" i="24"/>
  <c r="V302" i="24" s="1"/>
  <c r="S303" i="24"/>
  <c r="V303" i="24" s="1"/>
  <c r="S304" i="24"/>
  <c r="V304" i="24" s="1"/>
  <c r="S305" i="24"/>
  <c r="V305" i="24" s="1"/>
  <c r="S306" i="24"/>
  <c r="V306" i="24" s="1"/>
  <c r="S307" i="24"/>
  <c r="V307" i="24" s="1"/>
  <c r="S308" i="24"/>
  <c r="V308" i="24" s="1"/>
  <c r="S309" i="24"/>
  <c r="V309" i="24" s="1"/>
  <c r="S310" i="24"/>
  <c r="V310" i="24" s="1"/>
  <c r="S311" i="24"/>
  <c r="V311" i="24" s="1"/>
  <c r="S312" i="24"/>
  <c r="V312" i="24" s="1"/>
  <c r="S313" i="24"/>
  <c r="V313" i="24" s="1"/>
  <c r="S314" i="24"/>
  <c r="V314" i="24" s="1"/>
  <c r="S315" i="24"/>
  <c r="V315" i="24" s="1"/>
  <c r="S316" i="24"/>
  <c r="V316" i="24" s="1"/>
  <c r="S317" i="24"/>
  <c r="V317" i="24" s="1"/>
  <c r="S318" i="24"/>
  <c r="V318" i="24" s="1"/>
  <c r="S319" i="24"/>
  <c r="V319" i="24" s="1"/>
  <c r="S320" i="24"/>
  <c r="V320" i="24" s="1"/>
  <c r="S321" i="24"/>
  <c r="V321" i="24" s="1"/>
  <c r="S322" i="24"/>
  <c r="V322" i="24" s="1"/>
  <c r="S323" i="24"/>
  <c r="V323" i="24" s="1"/>
  <c r="S324" i="24"/>
  <c r="V324" i="24" s="1"/>
  <c r="S325" i="24"/>
  <c r="V325" i="24" s="1"/>
  <c r="S326" i="24"/>
  <c r="V326" i="24" s="1"/>
  <c r="S327" i="24"/>
  <c r="V327" i="24" s="1"/>
  <c r="S328" i="24"/>
  <c r="V328" i="24" s="1"/>
  <c r="S329" i="24"/>
  <c r="V329" i="24" s="1"/>
  <c r="S330" i="24"/>
  <c r="V330" i="24" s="1"/>
  <c r="S331" i="24"/>
  <c r="V331" i="24" s="1"/>
  <c r="S332" i="24"/>
  <c r="V332" i="24" s="1"/>
  <c r="S333" i="24"/>
  <c r="V333" i="24" s="1"/>
  <c r="S334" i="24"/>
  <c r="V334" i="24" s="1"/>
  <c r="S335" i="24"/>
  <c r="V335" i="24" s="1"/>
  <c r="S336" i="24"/>
  <c r="V336" i="24" s="1"/>
  <c r="S337" i="24"/>
  <c r="V337" i="24" s="1"/>
  <c r="S338" i="24"/>
  <c r="V338" i="24" s="1"/>
  <c r="S339" i="24"/>
  <c r="V339" i="24" s="1"/>
  <c r="S340" i="24"/>
  <c r="V340" i="24" s="1"/>
  <c r="S341" i="24"/>
  <c r="V341" i="24" s="1"/>
  <c r="S342" i="24"/>
  <c r="V342" i="24" s="1"/>
  <c r="S343" i="24"/>
  <c r="V343" i="24" s="1"/>
  <c r="S344" i="24"/>
  <c r="V344" i="24" s="1"/>
  <c r="S345" i="24"/>
  <c r="V345" i="24" s="1"/>
  <c r="S346" i="24"/>
  <c r="V346" i="24" s="1"/>
  <c r="S347" i="24"/>
  <c r="V347" i="24" s="1"/>
  <c r="S348" i="24"/>
  <c r="V348" i="24" s="1"/>
  <c r="S349" i="24"/>
  <c r="V349" i="24" s="1"/>
  <c r="S350" i="24"/>
  <c r="V350" i="24" s="1"/>
  <c r="S351" i="24"/>
  <c r="V351" i="24" s="1"/>
  <c r="S352" i="24"/>
  <c r="S353" i="24"/>
  <c r="V353" i="24" s="1"/>
  <c r="S354" i="24"/>
  <c r="V354" i="24" s="1"/>
  <c r="S355" i="24"/>
  <c r="V355" i="24" s="1"/>
  <c r="S356" i="24"/>
  <c r="V356" i="24" s="1"/>
  <c r="S357" i="24"/>
  <c r="V357" i="24" s="1"/>
  <c r="S358" i="24"/>
  <c r="V358" i="24" s="1"/>
  <c r="S359" i="24"/>
  <c r="V359" i="24" s="1"/>
  <c r="S360" i="24"/>
  <c r="V360" i="24" s="1"/>
  <c r="S361" i="24"/>
  <c r="V361" i="24" s="1"/>
  <c r="S362" i="24"/>
  <c r="V362" i="24" s="1"/>
  <c r="S363" i="24"/>
  <c r="V363" i="24" s="1"/>
  <c r="S364" i="24"/>
  <c r="V364" i="24" s="1"/>
  <c r="S365" i="24"/>
  <c r="V365" i="24" s="1"/>
  <c r="S366" i="24"/>
  <c r="V366" i="24" s="1"/>
  <c r="S367" i="24"/>
  <c r="V367" i="24" s="1"/>
  <c r="S368" i="24"/>
  <c r="S369" i="24"/>
  <c r="V369" i="24" s="1"/>
  <c r="S370" i="24"/>
  <c r="V370" i="24" s="1"/>
  <c r="S371" i="24"/>
  <c r="V371" i="24" s="1"/>
  <c r="S372" i="24"/>
  <c r="V372" i="24" s="1"/>
  <c r="S373" i="24"/>
  <c r="V373" i="24" s="1"/>
  <c r="S374" i="24"/>
  <c r="V374" i="24" s="1"/>
  <c r="S375" i="24"/>
  <c r="V375" i="24" s="1"/>
  <c r="S376" i="24"/>
  <c r="S377" i="24"/>
  <c r="V377" i="24" s="1"/>
  <c r="S378" i="24"/>
  <c r="V378" i="24" s="1"/>
  <c r="S379" i="24"/>
  <c r="V379" i="24" s="1"/>
  <c r="S380" i="24"/>
  <c r="V380" i="24" s="1"/>
  <c r="S381" i="24"/>
  <c r="V381" i="24" s="1"/>
  <c r="S382" i="24"/>
  <c r="V382" i="24" s="1"/>
  <c r="S383" i="24"/>
  <c r="V383" i="24" s="1"/>
  <c r="S384" i="24"/>
  <c r="S385" i="24"/>
  <c r="V385" i="24" s="1"/>
  <c r="S386" i="24"/>
  <c r="V386" i="24" s="1"/>
  <c r="S387" i="24"/>
  <c r="V387" i="24" s="1"/>
  <c r="S388" i="24"/>
  <c r="V388" i="24" s="1"/>
  <c r="S389" i="24"/>
  <c r="V389" i="24" s="1"/>
  <c r="S390" i="24"/>
  <c r="V390" i="24" s="1"/>
  <c r="S391" i="24"/>
  <c r="V391" i="24" s="1"/>
  <c r="S392" i="24"/>
  <c r="S393" i="24"/>
  <c r="V393" i="24" s="1"/>
  <c r="S394" i="24"/>
  <c r="V394" i="24" s="1"/>
  <c r="S395" i="24"/>
  <c r="V395" i="24" s="1"/>
  <c r="S396" i="24"/>
  <c r="V396" i="24" s="1"/>
  <c r="S397" i="24"/>
  <c r="V397" i="24" s="1"/>
  <c r="S398" i="24"/>
  <c r="V398" i="24" s="1"/>
  <c r="S399" i="24"/>
  <c r="V399" i="24" s="1"/>
  <c r="S400" i="24"/>
  <c r="S401" i="24"/>
  <c r="V401" i="24" s="1"/>
  <c r="S402" i="24"/>
  <c r="V402" i="24" s="1"/>
  <c r="S403" i="24"/>
  <c r="V403" i="24" s="1"/>
  <c r="S404" i="24"/>
  <c r="V404" i="24" s="1"/>
  <c r="S405" i="24"/>
  <c r="V405" i="24" s="1"/>
  <c r="S406" i="24"/>
  <c r="V406" i="24" s="1"/>
  <c r="S407" i="24"/>
  <c r="V407" i="24" s="1"/>
  <c r="S408" i="24"/>
  <c r="S409" i="24"/>
  <c r="V409" i="24" s="1"/>
  <c r="S410" i="24"/>
  <c r="V410" i="24" s="1"/>
  <c r="S411" i="24"/>
  <c r="V411" i="24" s="1"/>
  <c r="S412" i="24"/>
  <c r="V412" i="24" s="1"/>
  <c r="S413" i="24"/>
  <c r="V413" i="24" s="1"/>
  <c r="S414" i="24"/>
  <c r="V414" i="24" s="1"/>
  <c r="S415" i="24"/>
  <c r="V415" i="24" s="1"/>
  <c r="S416" i="24"/>
  <c r="S417" i="24"/>
  <c r="V417" i="24" s="1"/>
  <c r="S418" i="24"/>
  <c r="V418" i="24" s="1"/>
  <c r="S419" i="24"/>
  <c r="V419" i="24" s="1"/>
  <c r="S420" i="24"/>
  <c r="V420" i="24" s="1"/>
  <c r="S421" i="24"/>
  <c r="V421" i="24" s="1"/>
  <c r="S422" i="24"/>
  <c r="V422" i="24" s="1"/>
  <c r="S423" i="24"/>
  <c r="V423" i="24" s="1"/>
  <c r="S424" i="24"/>
  <c r="S425" i="24"/>
  <c r="V425" i="24" s="1"/>
  <c r="S426" i="24"/>
  <c r="V426" i="24" s="1"/>
  <c r="S427" i="24"/>
  <c r="V427" i="24" s="1"/>
  <c r="S428" i="24"/>
  <c r="V428" i="24" s="1"/>
  <c r="S429" i="24"/>
  <c r="V429" i="24" s="1"/>
  <c r="S430" i="24"/>
  <c r="V430" i="24" s="1"/>
  <c r="S431" i="24"/>
  <c r="V431" i="24" s="1"/>
  <c r="S432" i="24"/>
  <c r="S433" i="24"/>
  <c r="V433" i="24" s="1"/>
  <c r="S434" i="24"/>
  <c r="V434" i="24" s="1"/>
  <c r="S435" i="24"/>
  <c r="V435" i="24" s="1"/>
  <c r="S436" i="24"/>
  <c r="V436" i="24" s="1"/>
  <c r="S437" i="24"/>
  <c r="V437" i="24" s="1"/>
  <c r="S438" i="24"/>
  <c r="V438" i="24" s="1"/>
  <c r="S439" i="24"/>
  <c r="V439" i="24" s="1"/>
  <c r="S440" i="24"/>
  <c r="S441" i="24"/>
  <c r="V441" i="24" s="1"/>
  <c r="S442" i="24"/>
  <c r="V442" i="24" s="1"/>
  <c r="S443" i="24"/>
  <c r="V443" i="24" s="1"/>
  <c r="S444" i="24"/>
  <c r="V444" i="24" s="1"/>
  <c r="S445" i="24"/>
  <c r="V445" i="24" s="1"/>
  <c r="S446" i="24"/>
  <c r="V446" i="24" s="1"/>
  <c r="S447" i="24"/>
  <c r="V447" i="24" s="1"/>
  <c r="S448" i="24"/>
  <c r="S449" i="24"/>
  <c r="V449" i="24" s="1"/>
  <c r="S450" i="24"/>
  <c r="V450" i="24" s="1"/>
  <c r="S451" i="24"/>
  <c r="V451" i="24" s="1"/>
  <c r="S452" i="24"/>
  <c r="V452" i="24" s="1"/>
  <c r="S453" i="24"/>
  <c r="V453" i="24" s="1"/>
  <c r="S454" i="24"/>
  <c r="V454" i="24" s="1"/>
  <c r="S455" i="24"/>
  <c r="V455" i="24" s="1"/>
  <c r="S456" i="24"/>
  <c r="S457" i="24"/>
  <c r="V457" i="24" s="1"/>
  <c r="S458" i="24"/>
  <c r="V458" i="24" s="1"/>
  <c r="S459" i="24"/>
  <c r="V459" i="24" s="1"/>
  <c r="S460" i="24"/>
  <c r="V460" i="24" s="1"/>
  <c r="S461" i="24"/>
  <c r="V461" i="24" s="1"/>
  <c r="S462" i="24"/>
  <c r="V462" i="24" s="1"/>
  <c r="S463" i="24"/>
  <c r="V463" i="24" s="1"/>
  <c r="S464" i="24"/>
  <c r="S465" i="24"/>
  <c r="V465" i="24" s="1"/>
  <c r="S466" i="24"/>
  <c r="V466" i="24" s="1"/>
  <c r="S467" i="24"/>
  <c r="V467" i="24" s="1"/>
  <c r="S468" i="24"/>
  <c r="V468" i="24" s="1"/>
  <c r="S469" i="24"/>
  <c r="V469" i="24" s="1"/>
  <c r="S470" i="24"/>
  <c r="V470" i="24" s="1"/>
  <c r="S471" i="24"/>
  <c r="V471" i="24" s="1"/>
  <c r="S472" i="24"/>
  <c r="S473" i="24"/>
  <c r="V473" i="24" s="1"/>
  <c r="S474" i="24"/>
  <c r="V474" i="24" s="1"/>
  <c r="S475" i="24"/>
  <c r="V475" i="24" s="1"/>
  <c r="S476" i="24"/>
  <c r="V476" i="24" s="1"/>
  <c r="S477" i="24"/>
  <c r="V477" i="24" s="1"/>
  <c r="S478" i="24"/>
  <c r="V478" i="24" s="1"/>
  <c r="S479" i="24"/>
  <c r="V479" i="24" s="1"/>
  <c r="S480" i="24"/>
  <c r="S481" i="24"/>
  <c r="V481" i="24" s="1"/>
  <c r="S482" i="24"/>
  <c r="V482" i="24" s="1"/>
  <c r="S483" i="24"/>
  <c r="V483" i="24" s="1"/>
  <c r="S484" i="24"/>
  <c r="V484" i="24" s="1"/>
  <c r="S485" i="24"/>
  <c r="V485" i="24" s="1"/>
  <c r="S486" i="24"/>
  <c r="V486" i="24" s="1"/>
  <c r="S487" i="24"/>
  <c r="V487" i="24" s="1"/>
  <c r="S488" i="24"/>
  <c r="S489" i="24"/>
  <c r="V489" i="24" s="1"/>
  <c r="S490" i="24"/>
  <c r="V490" i="24" s="1"/>
  <c r="S491" i="24"/>
  <c r="V491" i="24" s="1"/>
  <c r="S492" i="24"/>
  <c r="V492" i="24" s="1"/>
  <c r="S493" i="24"/>
  <c r="V493" i="24" s="1"/>
  <c r="S494" i="24"/>
  <c r="V494" i="24" s="1"/>
  <c r="S495" i="24"/>
  <c r="V495" i="24" s="1"/>
  <c r="S496" i="24"/>
  <c r="S497" i="24"/>
  <c r="V497" i="24" s="1"/>
  <c r="S498" i="24"/>
  <c r="V498" i="24" s="1"/>
  <c r="S499" i="24"/>
  <c r="V499" i="24" s="1"/>
  <c r="S500" i="24"/>
  <c r="V500" i="24" s="1"/>
  <c r="S501" i="24"/>
  <c r="V501" i="24" s="1"/>
  <c r="S502" i="24"/>
  <c r="V502" i="24" s="1"/>
  <c r="S503" i="24"/>
  <c r="V503" i="24" s="1"/>
  <c r="S504" i="24"/>
  <c r="S505" i="24"/>
  <c r="V505" i="24" s="1"/>
  <c r="S506" i="24"/>
  <c r="V506" i="24" s="1"/>
  <c r="S507" i="24"/>
  <c r="V507" i="24" s="1"/>
  <c r="S508" i="24"/>
  <c r="V508" i="24" s="1"/>
  <c r="S509" i="24"/>
  <c r="V509" i="24" s="1"/>
  <c r="S510" i="24"/>
  <c r="V510" i="24" s="1"/>
  <c r="S511" i="24"/>
  <c r="V511" i="24" s="1"/>
  <c r="S512" i="24"/>
  <c r="S513" i="24"/>
  <c r="V513" i="24" s="1"/>
  <c r="S514" i="24"/>
  <c r="V514" i="24" s="1"/>
  <c r="S515" i="24"/>
  <c r="V515" i="24" s="1"/>
  <c r="S516" i="24"/>
  <c r="V516" i="24" s="1"/>
  <c r="S517" i="24"/>
  <c r="V517" i="24" s="1"/>
  <c r="S518" i="24"/>
  <c r="V518" i="24" s="1"/>
  <c r="S519" i="24"/>
  <c r="V519" i="24" s="1"/>
  <c r="S520" i="24"/>
  <c r="V520" i="24" s="1"/>
  <c r="S521" i="24"/>
  <c r="V521" i="24" s="1"/>
  <c r="S523" i="24"/>
  <c r="V523" i="24" s="1"/>
  <c r="S524" i="24"/>
  <c r="S525" i="24"/>
  <c r="V525" i="24" s="1"/>
  <c r="S527" i="24"/>
  <c r="V527" i="24" s="1"/>
  <c r="S528" i="24"/>
  <c r="S529" i="24"/>
  <c r="V529" i="24" s="1"/>
  <c r="S531" i="24"/>
  <c r="V531" i="24" s="1"/>
  <c r="S532" i="24"/>
  <c r="S533" i="24"/>
  <c r="V533" i="24" s="1"/>
  <c r="S535" i="24"/>
  <c r="V535" i="24" s="1"/>
  <c r="S536" i="24"/>
  <c r="S537" i="24"/>
  <c r="V537" i="24" s="1"/>
  <c r="S539" i="24"/>
  <c r="V539" i="24" s="1"/>
  <c r="S540" i="24"/>
  <c r="S541" i="24"/>
  <c r="V541" i="24" s="1"/>
  <c r="S543" i="24"/>
  <c r="V543" i="24" s="1"/>
  <c r="S544" i="24"/>
  <c r="S545" i="24"/>
  <c r="V545" i="24" s="1"/>
  <c r="S547" i="24"/>
  <c r="V547" i="24" s="1"/>
  <c r="S548" i="24"/>
  <c r="S549" i="24"/>
  <c r="V549" i="24" s="1"/>
  <c r="S551" i="24"/>
  <c r="V551" i="24" s="1"/>
  <c r="S552" i="24"/>
  <c r="S553" i="24"/>
  <c r="V553" i="24" s="1"/>
  <c r="S555" i="24"/>
  <c r="V555" i="24" s="1"/>
  <c r="S556" i="24"/>
  <c r="S557" i="24"/>
  <c r="V557" i="24" s="1"/>
  <c r="S559" i="24"/>
  <c r="V559" i="24" s="1"/>
  <c r="S560" i="24"/>
  <c r="S561" i="24"/>
  <c r="V561" i="24" s="1"/>
  <c r="S563" i="24"/>
  <c r="V563" i="24" s="1"/>
  <c r="S564" i="24"/>
  <c r="S565" i="24"/>
  <c r="V565" i="24" s="1"/>
  <c r="S567" i="24"/>
  <c r="V567" i="24" s="1"/>
  <c r="S568" i="24"/>
  <c r="S569" i="24"/>
  <c r="V569" i="24" s="1"/>
  <c r="S571" i="24"/>
  <c r="V571" i="24" s="1"/>
  <c r="S572" i="24"/>
  <c r="S573" i="24"/>
  <c r="V573" i="24" s="1"/>
  <c r="S575" i="24"/>
  <c r="V575" i="24" s="1"/>
  <c r="S576" i="24"/>
  <c r="S577" i="24"/>
  <c r="V577" i="24" s="1"/>
  <c r="S579" i="24"/>
  <c r="V579" i="24" s="1"/>
  <c r="S580" i="24"/>
  <c r="S581" i="24"/>
  <c r="V581" i="24" s="1"/>
  <c r="S583" i="24"/>
  <c r="V583" i="24" s="1"/>
  <c r="S584" i="24"/>
  <c r="S585" i="24"/>
  <c r="V585" i="24" s="1"/>
  <c r="S587" i="24"/>
  <c r="V587" i="24" s="1"/>
  <c r="S588" i="24"/>
  <c r="S589" i="24"/>
  <c r="V589" i="24" s="1"/>
  <c r="S591" i="24"/>
  <c r="V591" i="24" s="1"/>
  <c r="S592" i="24"/>
  <c r="S593" i="24"/>
  <c r="V593" i="24" s="1"/>
  <c r="S595" i="24"/>
  <c r="V595" i="24" s="1"/>
  <c r="S596" i="24"/>
  <c r="S597" i="24"/>
  <c r="V597" i="24" s="1"/>
  <c r="S599" i="24"/>
  <c r="V599" i="24" s="1"/>
  <c r="S600" i="24"/>
  <c r="S601" i="24"/>
  <c r="V601" i="24" s="1"/>
  <c r="S603" i="24"/>
  <c r="V603" i="24" s="1"/>
  <c r="S604" i="24"/>
  <c r="S605" i="24"/>
  <c r="V605" i="24" s="1"/>
  <c r="W6" i="24"/>
  <c r="S6" i="24"/>
  <c r="V6" i="24" s="1"/>
  <c r="S6" i="13"/>
  <c r="S8" i="13"/>
  <c r="S9" i="13"/>
  <c r="S10" i="13"/>
  <c r="S11" i="13"/>
  <c r="S12" i="13"/>
  <c r="S13" i="13"/>
  <c r="S14" i="13"/>
  <c r="S15" i="13"/>
  <c r="S16" i="13"/>
  <c r="S17" i="13"/>
  <c r="S18" i="13"/>
  <c r="S19" i="13"/>
  <c r="S20" i="13"/>
  <c r="S21" i="13"/>
  <c r="S22" i="13"/>
  <c r="S23" i="13"/>
  <c r="S24" i="13"/>
  <c r="S25" i="13"/>
  <c r="S26" i="13"/>
  <c r="S27" i="13"/>
  <c r="S28" i="13"/>
  <c r="S29" i="13"/>
  <c r="S30" i="13"/>
  <c r="S31" i="13"/>
  <c r="S32" i="13"/>
  <c r="S33" i="13"/>
  <c r="S34" i="13"/>
  <c r="S35" i="13"/>
  <c r="S36" i="13"/>
  <c r="S37" i="13"/>
  <c r="S38" i="13"/>
  <c r="S39" i="13"/>
  <c r="S40" i="13"/>
  <c r="S41" i="13"/>
  <c r="S42" i="13"/>
  <c r="S43" i="13"/>
  <c r="S44" i="13"/>
  <c r="S45" i="13"/>
  <c r="S46" i="13"/>
  <c r="S47" i="13"/>
  <c r="S48" i="13"/>
  <c r="S49" i="13"/>
  <c r="S50" i="13"/>
  <c r="S51" i="13"/>
  <c r="S52" i="13"/>
  <c r="S53" i="13"/>
  <c r="S54" i="13"/>
  <c r="S55" i="13"/>
  <c r="S56" i="13"/>
  <c r="S57" i="13"/>
  <c r="S58" i="13"/>
  <c r="S59" i="13"/>
  <c r="S60" i="13"/>
  <c r="S61" i="13"/>
  <c r="S62" i="13"/>
  <c r="S63" i="13"/>
  <c r="S64" i="13"/>
  <c r="S65" i="13"/>
  <c r="S66" i="13"/>
  <c r="S67" i="13"/>
  <c r="S68" i="13"/>
  <c r="S69" i="13"/>
  <c r="S70" i="13"/>
  <c r="S71" i="13"/>
  <c r="S72" i="13"/>
  <c r="S73" i="13"/>
  <c r="S74" i="13"/>
  <c r="S75" i="13"/>
  <c r="S76" i="13"/>
  <c r="S77" i="13"/>
  <c r="S78" i="13"/>
  <c r="S79" i="13"/>
  <c r="S80" i="13"/>
  <c r="S81" i="13"/>
  <c r="S82" i="13"/>
  <c r="S83" i="13"/>
  <c r="S84" i="13"/>
  <c r="S85" i="13"/>
  <c r="S86" i="13"/>
  <c r="S87" i="13"/>
  <c r="S88" i="13"/>
  <c r="S89" i="13"/>
  <c r="S90" i="13"/>
  <c r="S91" i="13"/>
  <c r="S92" i="13"/>
  <c r="S93" i="13"/>
  <c r="S94" i="13"/>
  <c r="S95" i="13"/>
  <c r="S96" i="13"/>
  <c r="S97" i="13"/>
  <c r="S98" i="13"/>
  <c r="S99" i="13"/>
  <c r="S100" i="13"/>
  <c r="S101" i="13"/>
  <c r="S102" i="13"/>
  <c r="S103" i="13"/>
  <c r="S104" i="13"/>
  <c r="S105" i="13"/>
  <c r="S106" i="13"/>
  <c r="S107" i="13"/>
  <c r="S108" i="13"/>
  <c r="S109" i="13"/>
  <c r="S110" i="13"/>
  <c r="S111" i="13"/>
  <c r="S112" i="13"/>
  <c r="S113" i="13"/>
  <c r="S114" i="13"/>
  <c r="S115" i="13"/>
  <c r="S116" i="13"/>
  <c r="S117" i="13"/>
  <c r="S118" i="13"/>
  <c r="S119" i="13"/>
  <c r="S120" i="13"/>
  <c r="S121" i="13"/>
  <c r="S122" i="13"/>
  <c r="S123" i="13"/>
  <c r="S124" i="13"/>
  <c r="S125" i="13"/>
  <c r="S126" i="13"/>
  <c r="S127" i="13"/>
  <c r="S128" i="13"/>
  <c r="S129" i="13"/>
  <c r="S130" i="13"/>
  <c r="S131" i="13"/>
  <c r="S132" i="13"/>
  <c r="S133" i="13"/>
  <c r="S134" i="13"/>
  <c r="S135" i="13"/>
  <c r="S136" i="13"/>
  <c r="S137" i="13"/>
  <c r="S138" i="13"/>
  <c r="S139" i="13"/>
  <c r="S140" i="13"/>
  <c r="S141" i="13"/>
  <c r="S142" i="13"/>
  <c r="S143" i="13"/>
  <c r="S144" i="13"/>
  <c r="S145" i="13"/>
  <c r="S146" i="13"/>
  <c r="S147" i="13"/>
  <c r="S148" i="13"/>
  <c r="S149" i="13"/>
  <c r="S150" i="13"/>
  <c r="S151" i="13"/>
  <c r="S152" i="13"/>
  <c r="S153" i="13"/>
  <c r="S154" i="13"/>
  <c r="S155" i="13"/>
  <c r="S156" i="13"/>
  <c r="S157" i="13"/>
  <c r="S158" i="13"/>
  <c r="S159" i="13"/>
  <c r="S160" i="13"/>
  <c r="S161" i="13"/>
  <c r="S162" i="13"/>
  <c r="S163" i="13"/>
  <c r="S164" i="13"/>
  <c r="S165" i="13"/>
  <c r="S166" i="13"/>
  <c r="S167" i="13"/>
  <c r="S168" i="13"/>
  <c r="S169" i="13"/>
  <c r="S170" i="13"/>
  <c r="S171" i="13"/>
  <c r="S172" i="13"/>
  <c r="S173" i="13"/>
  <c r="S174" i="13"/>
  <c r="S175" i="13"/>
  <c r="S176" i="13"/>
  <c r="S177" i="13"/>
  <c r="S178" i="13"/>
  <c r="S179" i="13"/>
  <c r="S180" i="13"/>
  <c r="S181" i="13"/>
  <c r="S182" i="13"/>
  <c r="S183" i="13"/>
  <c r="S184" i="13"/>
  <c r="S185" i="13"/>
  <c r="S186" i="13"/>
  <c r="S187" i="13"/>
  <c r="S188" i="13"/>
  <c r="S189" i="13"/>
  <c r="S190" i="13"/>
  <c r="S191" i="13"/>
  <c r="S192" i="13"/>
  <c r="S193" i="13"/>
  <c r="S194" i="13"/>
  <c r="S195" i="13"/>
  <c r="S196" i="13"/>
  <c r="S197" i="13"/>
  <c r="S198" i="13"/>
  <c r="S199" i="13"/>
  <c r="S200" i="13"/>
  <c r="S201" i="13"/>
  <c r="S202" i="13"/>
  <c r="S203" i="13"/>
  <c r="S204" i="13"/>
  <c r="S205" i="13"/>
  <c r="S206" i="13"/>
  <c r="S207" i="13"/>
  <c r="S208" i="13"/>
  <c r="S209" i="13"/>
  <c r="S210" i="13"/>
  <c r="S211" i="13"/>
  <c r="S212" i="13"/>
  <c r="S213" i="13"/>
  <c r="S214" i="13"/>
  <c r="S215" i="13"/>
  <c r="S216" i="13"/>
  <c r="S217" i="13"/>
  <c r="S218" i="13"/>
  <c r="S219" i="13"/>
  <c r="S220" i="13"/>
  <c r="S221" i="13"/>
  <c r="S222" i="13"/>
  <c r="S223" i="13"/>
  <c r="S224" i="13"/>
  <c r="S225" i="13"/>
  <c r="S226" i="13"/>
  <c r="S227" i="13"/>
  <c r="S228" i="13"/>
  <c r="S229" i="13"/>
  <c r="S230" i="13"/>
  <c r="S231" i="13"/>
  <c r="S232" i="13"/>
  <c r="S233" i="13"/>
  <c r="S234" i="13"/>
  <c r="S235" i="13"/>
  <c r="S236" i="13"/>
  <c r="S237" i="13"/>
  <c r="S238" i="13"/>
  <c r="S239" i="13"/>
  <c r="S240" i="13"/>
  <c r="S241" i="13"/>
  <c r="S242" i="13"/>
  <c r="S243" i="13"/>
  <c r="S244" i="13"/>
  <c r="S245" i="13"/>
  <c r="S246" i="13"/>
  <c r="S247" i="13"/>
  <c r="S248" i="13"/>
  <c r="S249" i="13"/>
  <c r="S250" i="13"/>
  <c r="S251" i="13"/>
  <c r="S252" i="13"/>
  <c r="S253" i="13"/>
  <c r="S254" i="13"/>
  <c r="S255" i="13"/>
  <c r="S256" i="13"/>
  <c r="S257" i="13"/>
  <c r="S258" i="13"/>
  <c r="S259" i="13"/>
  <c r="S260" i="13"/>
  <c r="S261" i="13"/>
  <c r="S262" i="13"/>
  <c r="S263" i="13"/>
  <c r="S264" i="13"/>
  <c r="S265" i="13"/>
  <c r="S266" i="13"/>
  <c r="S267" i="13"/>
  <c r="S268" i="13"/>
  <c r="S269" i="13"/>
  <c r="S270" i="13"/>
  <c r="S271" i="13"/>
  <c r="S272" i="13"/>
  <c r="S273" i="13"/>
  <c r="S274" i="13"/>
  <c r="S275" i="13"/>
  <c r="S276" i="13"/>
  <c r="S277" i="13"/>
  <c r="S278" i="13"/>
  <c r="S279" i="13"/>
  <c r="S280" i="13"/>
  <c r="S281" i="13"/>
  <c r="S282" i="13"/>
  <c r="S283" i="13"/>
  <c r="S284" i="13"/>
  <c r="S285" i="13"/>
  <c r="S286" i="13"/>
  <c r="S287" i="13"/>
  <c r="S288" i="13"/>
  <c r="S289" i="13"/>
  <c r="S290" i="13"/>
  <c r="S291" i="13"/>
  <c r="S292" i="13"/>
  <c r="S293" i="13"/>
  <c r="S294" i="13"/>
  <c r="S295" i="13"/>
  <c r="S296" i="13"/>
  <c r="S297" i="13"/>
  <c r="S298" i="13"/>
  <c r="S299" i="13"/>
  <c r="S300" i="13"/>
  <c r="S301" i="13"/>
  <c r="S302" i="13"/>
  <c r="S303" i="13"/>
  <c r="S304" i="13"/>
  <c r="S305" i="13"/>
  <c r="S306" i="13"/>
  <c r="S307" i="13"/>
  <c r="S308" i="13"/>
  <c r="S309" i="13"/>
  <c r="S310" i="13"/>
  <c r="S311" i="13"/>
  <c r="S312" i="13"/>
  <c r="S313" i="13"/>
  <c r="S314" i="13"/>
  <c r="S315" i="13"/>
  <c r="S316" i="13"/>
  <c r="S317" i="13"/>
  <c r="S318" i="13"/>
  <c r="S319" i="13"/>
  <c r="S320" i="13"/>
  <c r="S321" i="13"/>
  <c r="S322" i="13"/>
  <c r="S323" i="13"/>
  <c r="S324" i="13"/>
  <c r="S325" i="13"/>
  <c r="S326" i="13"/>
  <c r="S327" i="13"/>
  <c r="S328" i="13"/>
  <c r="S329" i="13"/>
  <c r="S330" i="13"/>
  <c r="S331" i="13"/>
  <c r="S332" i="13"/>
  <c r="S333" i="13"/>
  <c r="S334" i="13"/>
  <c r="S335" i="13"/>
  <c r="S336" i="13"/>
  <c r="S337" i="13"/>
  <c r="S338" i="13"/>
  <c r="S339" i="13"/>
  <c r="S340" i="13"/>
  <c r="S341" i="13"/>
  <c r="S342" i="13"/>
  <c r="S343" i="13"/>
  <c r="S344" i="13"/>
  <c r="S345" i="13"/>
  <c r="S346" i="13"/>
  <c r="S347" i="13"/>
  <c r="S348" i="13"/>
  <c r="S349" i="13"/>
  <c r="S350" i="13"/>
  <c r="S351" i="13"/>
  <c r="S352" i="13"/>
  <c r="S353" i="13"/>
  <c r="S354" i="13"/>
  <c r="S355" i="13"/>
  <c r="S356" i="13"/>
  <c r="S357" i="13"/>
  <c r="S358" i="13"/>
  <c r="S359" i="13"/>
  <c r="S360" i="13"/>
  <c r="S361" i="13"/>
  <c r="S362" i="13"/>
  <c r="S363" i="13"/>
  <c r="S364" i="13"/>
  <c r="S365" i="13"/>
  <c r="S366" i="13"/>
  <c r="S367" i="13"/>
  <c r="S368" i="13"/>
  <c r="S369" i="13"/>
  <c r="S370" i="13"/>
  <c r="S371" i="13"/>
  <c r="S372" i="13"/>
  <c r="S373" i="13"/>
  <c r="S374" i="13"/>
  <c r="S375" i="13"/>
  <c r="S376" i="13"/>
  <c r="S377" i="13"/>
  <c r="S378" i="13"/>
  <c r="S379" i="13"/>
  <c r="S380" i="13"/>
  <c r="S381" i="13"/>
  <c r="S382" i="13"/>
  <c r="S383" i="13"/>
  <c r="S384" i="13"/>
  <c r="S385" i="13"/>
  <c r="S386" i="13"/>
  <c r="S387" i="13"/>
  <c r="S388" i="13"/>
  <c r="S389" i="13"/>
  <c r="S390" i="13"/>
  <c r="S391" i="13"/>
  <c r="S392" i="13"/>
  <c r="S393" i="13"/>
  <c r="S394" i="13"/>
  <c r="S395" i="13"/>
  <c r="S396" i="13"/>
  <c r="S397" i="13"/>
  <c r="S398" i="13"/>
  <c r="S399" i="13"/>
  <c r="S400" i="13"/>
  <c r="S401" i="13"/>
  <c r="S402" i="13"/>
  <c r="S403" i="13"/>
  <c r="S404" i="13"/>
  <c r="S405" i="13"/>
  <c r="S406" i="13"/>
  <c r="S407" i="13"/>
  <c r="S408" i="13"/>
  <c r="S409" i="13"/>
  <c r="S410" i="13"/>
  <c r="S411" i="13"/>
  <c r="S412" i="13"/>
  <c r="S413" i="13"/>
  <c r="S414" i="13"/>
  <c r="S415" i="13"/>
  <c r="S416" i="13"/>
  <c r="S417" i="13"/>
  <c r="S418" i="13"/>
  <c r="S419" i="13"/>
  <c r="S420" i="13"/>
  <c r="S421" i="13"/>
  <c r="S422" i="13"/>
  <c r="S423" i="13"/>
  <c r="S424" i="13"/>
  <c r="S425" i="13"/>
  <c r="S426" i="13"/>
  <c r="S427" i="13"/>
  <c r="S428" i="13"/>
  <c r="S429" i="13"/>
  <c r="S430" i="13"/>
  <c r="S431" i="13"/>
  <c r="S432" i="13"/>
  <c r="S433" i="13"/>
  <c r="S434" i="13"/>
  <c r="S435" i="13"/>
  <c r="S436" i="13"/>
  <c r="S437" i="13"/>
  <c r="S438" i="13"/>
  <c r="S439" i="13"/>
  <c r="S440" i="13"/>
  <c r="S441" i="13"/>
  <c r="S442" i="13"/>
  <c r="S443" i="13"/>
  <c r="S444" i="13"/>
  <c r="S445" i="13"/>
  <c r="S446" i="13"/>
  <c r="S447" i="13"/>
  <c r="S448" i="13"/>
  <c r="S449" i="13"/>
  <c r="S450" i="13"/>
  <c r="S451" i="13"/>
  <c r="S452" i="13"/>
  <c r="S453" i="13"/>
  <c r="S454" i="13"/>
  <c r="S455" i="13"/>
  <c r="S456" i="13"/>
  <c r="S457" i="13"/>
  <c r="S458" i="13"/>
  <c r="S459" i="13"/>
  <c r="S460" i="13"/>
  <c r="S461" i="13"/>
  <c r="S462" i="13"/>
  <c r="S463" i="13"/>
  <c r="S464" i="13"/>
  <c r="S465" i="13"/>
  <c r="S466" i="13"/>
  <c r="S467" i="13"/>
  <c r="S468" i="13"/>
  <c r="S469" i="13"/>
  <c r="S470" i="13"/>
  <c r="S471" i="13"/>
  <c r="S472" i="13"/>
  <c r="S473" i="13"/>
  <c r="S474" i="13"/>
  <c r="S475" i="13"/>
  <c r="S476" i="13"/>
  <c r="S477" i="13"/>
  <c r="S478" i="13"/>
  <c r="S479" i="13"/>
  <c r="S480" i="13"/>
  <c r="S481" i="13"/>
  <c r="S482" i="13"/>
  <c r="S483" i="13"/>
  <c r="S484" i="13"/>
  <c r="S485" i="13"/>
  <c r="S486" i="13"/>
  <c r="S487" i="13"/>
  <c r="S488" i="13"/>
  <c r="S489" i="13"/>
  <c r="S490" i="13"/>
  <c r="S491" i="13"/>
  <c r="S492" i="13"/>
  <c r="S493" i="13"/>
  <c r="S494" i="13"/>
  <c r="S495" i="13"/>
  <c r="S496" i="13"/>
  <c r="S497" i="13"/>
  <c r="S498" i="13"/>
  <c r="S499" i="13"/>
  <c r="S500" i="13"/>
  <c r="S501" i="13"/>
  <c r="S502" i="13"/>
  <c r="S503" i="13"/>
  <c r="S504" i="13"/>
  <c r="S505" i="13"/>
  <c r="S506" i="13"/>
  <c r="S507" i="13"/>
  <c r="S508" i="13"/>
  <c r="S509" i="13"/>
  <c r="S510" i="13"/>
  <c r="S511" i="13"/>
  <c r="S512" i="13"/>
  <c r="S513" i="13"/>
  <c r="S514" i="13"/>
  <c r="S515" i="13"/>
  <c r="S516" i="13"/>
  <c r="S517" i="13"/>
  <c r="S518" i="13"/>
  <c r="S519" i="13"/>
  <c r="S520" i="13"/>
  <c r="S521" i="13"/>
  <c r="S522" i="13"/>
  <c r="S523" i="13"/>
  <c r="S524" i="13"/>
  <c r="S525" i="13"/>
  <c r="S526" i="13"/>
  <c r="S527" i="13"/>
  <c r="S528" i="13"/>
  <c r="S529" i="13"/>
  <c r="S530" i="13"/>
  <c r="S531" i="13"/>
  <c r="S532" i="13"/>
  <c r="S533" i="13"/>
  <c r="S534" i="13"/>
  <c r="S535" i="13"/>
  <c r="S536" i="13"/>
  <c r="S537" i="13"/>
  <c r="S538" i="13"/>
  <c r="S539" i="13"/>
  <c r="S540" i="13"/>
  <c r="S541" i="13"/>
  <c r="S542" i="13"/>
  <c r="S543" i="13"/>
  <c r="S544" i="13"/>
  <c r="S545" i="13"/>
  <c r="S546" i="13"/>
  <c r="S547" i="13"/>
  <c r="S548" i="13"/>
  <c r="S549" i="13"/>
  <c r="S550" i="13"/>
  <c r="S551" i="13"/>
  <c r="S552" i="13"/>
  <c r="S553" i="13"/>
  <c r="S554" i="13"/>
  <c r="S555" i="13"/>
  <c r="S556" i="13"/>
  <c r="S557" i="13"/>
  <c r="S558" i="13"/>
  <c r="S559" i="13"/>
  <c r="S560" i="13"/>
  <c r="S561" i="13"/>
  <c r="S562" i="13"/>
  <c r="S563" i="13"/>
  <c r="S564" i="13"/>
  <c r="S565" i="13"/>
  <c r="S566" i="13"/>
  <c r="S567" i="13"/>
  <c r="S568" i="13"/>
  <c r="S569" i="13"/>
  <c r="S570" i="13"/>
  <c r="S571" i="13"/>
  <c r="S572" i="13"/>
  <c r="S573" i="13"/>
  <c r="S574" i="13"/>
  <c r="S575" i="13"/>
  <c r="S576" i="13"/>
  <c r="S577" i="13"/>
  <c r="S578" i="13"/>
  <c r="S579" i="13"/>
  <c r="S580" i="13"/>
  <c r="S581" i="13"/>
  <c r="S582" i="13"/>
  <c r="S583" i="13"/>
  <c r="S584" i="13"/>
  <c r="S585" i="13"/>
  <c r="S586" i="13"/>
  <c r="T6" i="13"/>
  <c r="T7" i="13"/>
  <c r="T8" i="13"/>
  <c r="T9" i="13"/>
  <c r="T10" i="13"/>
  <c r="T11" i="13"/>
  <c r="T12" i="13"/>
  <c r="T13" i="13"/>
  <c r="T14" i="13"/>
  <c r="T15" i="13"/>
  <c r="T16" i="13"/>
  <c r="T17" i="13"/>
  <c r="T18" i="13"/>
  <c r="T19" i="13"/>
  <c r="T20" i="13"/>
  <c r="T21" i="13"/>
  <c r="T22" i="13"/>
  <c r="T23" i="13"/>
  <c r="T24" i="13"/>
  <c r="T25" i="13"/>
  <c r="T26" i="13"/>
  <c r="T27" i="13"/>
  <c r="T28" i="13"/>
  <c r="T29" i="13"/>
  <c r="T30" i="13"/>
  <c r="T31" i="13"/>
  <c r="T32" i="13"/>
  <c r="T33" i="13"/>
  <c r="T34" i="13"/>
  <c r="T35" i="13"/>
  <c r="T36" i="13"/>
  <c r="T37" i="13"/>
  <c r="T38" i="13"/>
  <c r="T39" i="13"/>
  <c r="T40" i="13"/>
  <c r="T41" i="13"/>
  <c r="T42" i="13"/>
  <c r="T43" i="13"/>
  <c r="T44" i="13"/>
  <c r="T45" i="13"/>
  <c r="T46" i="13"/>
  <c r="T47" i="13"/>
  <c r="T48" i="13"/>
  <c r="T49" i="13"/>
  <c r="T50" i="13"/>
  <c r="T51" i="13"/>
  <c r="T52" i="13"/>
  <c r="T53" i="13"/>
  <c r="T54" i="13"/>
  <c r="T55" i="13"/>
  <c r="T56" i="13"/>
  <c r="T57" i="13"/>
  <c r="T58" i="13"/>
  <c r="T59" i="13"/>
  <c r="T60" i="13"/>
  <c r="T61" i="13"/>
  <c r="T62" i="13"/>
  <c r="T63" i="13"/>
  <c r="T64" i="13"/>
  <c r="T65" i="13"/>
  <c r="T66" i="13"/>
  <c r="T67" i="13"/>
  <c r="T68" i="13"/>
  <c r="T69" i="13"/>
  <c r="T70" i="13"/>
  <c r="T71" i="13"/>
  <c r="T72" i="13"/>
  <c r="T73" i="13"/>
  <c r="T74" i="13"/>
  <c r="T75" i="13"/>
  <c r="T76" i="13"/>
  <c r="T77" i="13"/>
  <c r="T78" i="13"/>
  <c r="T79" i="13"/>
  <c r="T80" i="13"/>
  <c r="T81" i="13"/>
  <c r="T82" i="13"/>
  <c r="T83" i="13"/>
  <c r="T84" i="13"/>
  <c r="T85" i="13"/>
  <c r="T86" i="13"/>
  <c r="T87" i="13"/>
  <c r="T88" i="13"/>
  <c r="T89" i="13"/>
  <c r="T90" i="13"/>
  <c r="T91" i="13"/>
  <c r="T92" i="13"/>
  <c r="T93" i="13"/>
  <c r="T94" i="13"/>
  <c r="T95" i="13"/>
  <c r="T96" i="13"/>
  <c r="T97" i="13"/>
  <c r="T98" i="13"/>
  <c r="T99" i="13"/>
  <c r="T100" i="13"/>
  <c r="T101" i="13"/>
  <c r="T102" i="13"/>
  <c r="T103" i="13"/>
  <c r="T104" i="13"/>
  <c r="T105" i="13"/>
  <c r="T106" i="13"/>
  <c r="T107" i="13"/>
  <c r="T108" i="13"/>
  <c r="T109" i="13"/>
  <c r="T110" i="13"/>
  <c r="T111" i="13"/>
  <c r="T112" i="13"/>
  <c r="T113" i="13"/>
  <c r="T114" i="13"/>
  <c r="T115" i="13"/>
  <c r="T116" i="13"/>
  <c r="T117" i="13"/>
  <c r="T118" i="13"/>
  <c r="T119" i="13"/>
  <c r="T120" i="13"/>
  <c r="T121" i="13"/>
  <c r="T122" i="13"/>
  <c r="T123" i="13"/>
  <c r="T124" i="13"/>
  <c r="T125" i="13"/>
  <c r="T126" i="13"/>
  <c r="T127" i="13"/>
  <c r="T128" i="13"/>
  <c r="T129" i="13"/>
  <c r="T130" i="13"/>
  <c r="T131" i="13"/>
  <c r="T132" i="13"/>
  <c r="T133" i="13"/>
  <c r="T134" i="13"/>
  <c r="T135" i="13"/>
  <c r="T136" i="13"/>
  <c r="T137" i="13"/>
  <c r="T138" i="13"/>
  <c r="T139" i="13"/>
  <c r="T140" i="13"/>
  <c r="T141" i="13"/>
  <c r="T142" i="13"/>
  <c r="T143" i="13"/>
  <c r="T144" i="13"/>
  <c r="T145" i="13"/>
  <c r="T146" i="13"/>
  <c r="T147" i="13"/>
  <c r="T148" i="13"/>
  <c r="T149" i="13"/>
  <c r="T150" i="13"/>
  <c r="T151" i="13"/>
  <c r="T152" i="13"/>
  <c r="T153" i="13"/>
  <c r="T154" i="13"/>
  <c r="T155" i="13"/>
  <c r="T156" i="13"/>
  <c r="T157" i="13"/>
  <c r="T158" i="13"/>
  <c r="T159" i="13"/>
  <c r="T160" i="13"/>
  <c r="T161" i="13"/>
  <c r="T162" i="13"/>
  <c r="T163" i="13"/>
  <c r="T164" i="13"/>
  <c r="T165" i="13"/>
  <c r="T166" i="13"/>
  <c r="T167" i="13"/>
  <c r="T168" i="13"/>
  <c r="T169" i="13"/>
  <c r="T170" i="13"/>
  <c r="T171" i="13"/>
  <c r="T172" i="13"/>
  <c r="T173" i="13"/>
  <c r="T174" i="13"/>
  <c r="T175" i="13"/>
  <c r="T176" i="13"/>
  <c r="T177" i="13"/>
  <c r="T178" i="13"/>
  <c r="T179" i="13"/>
  <c r="T180" i="13"/>
  <c r="T181" i="13"/>
  <c r="T182" i="13"/>
  <c r="T183" i="13"/>
  <c r="T184" i="13"/>
  <c r="T185" i="13"/>
  <c r="T186" i="13"/>
  <c r="T187" i="13"/>
  <c r="T188" i="13"/>
  <c r="T189" i="13"/>
  <c r="T190" i="13"/>
  <c r="T191" i="13"/>
  <c r="T192" i="13"/>
  <c r="T193" i="13"/>
  <c r="T194" i="13"/>
  <c r="T195" i="13"/>
  <c r="T196" i="13"/>
  <c r="T197" i="13"/>
  <c r="T198" i="13"/>
  <c r="T199" i="13"/>
  <c r="T200" i="13"/>
  <c r="T201" i="13"/>
  <c r="T202" i="13"/>
  <c r="T203" i="13"/>
  <c r="T204" i="13"/>
  <c r="T205" i="13"/>
  <c r="T206" i="13"/>
  <c r="T207" i="13"/>
  <c r="T208" i="13"/>
  <c r="T209" i="13"/>
  <c r="T210" i="13"/>
  <c r="T211" i="13"/>
  <c r="T212" i="13"/>
  <c r="T213" i="13"/>
  <c r="T214" i="13"/>
  <c r="T215" i="13"/>
  <c r="T216" i="13"/>
  <c r="T217" i="13"/>
  <c r="T218" i="13"/>
  <c r="T219" i="13"/>
  <c r="T220" i="13"/>
  <c r="T221" i="13"/>
  <c r="T222" i="13"/>
  <c r="T223" i="13"/>
  <c r="T224" i="13"/>
  <c r="T225" i="13"/>
  <c r="T226" i="13"/>
  <c r="T227" i="13"/>
  <c r="T228" i="13"/>
  <c r="T229" i="13"/>
  <c r="T230" i="13"/>
  <c r="T231" i="13"/>
  <c r="T232" i="13"/>
  <c r="T233" i="13"/>
  <c r="T234" i="13"/>
  <c r="T235" i="13"/>
  <c r="T236" i="13"/>
  <c r="T237" i="13"/>
  <c r="T238" i="13"/>
  <c r="T239" i="13"/>
  <c r="T240" i="13"/>
  <c r="T241" i="13"/>
  <c r="T242" i="13"/>
  <c r="T243" i="13"/>
  <c r="T244" i="13"/>
  <c r="T245" i="13"/>
  <c r="T246" i="13"/>
  <c r="T247" i="13"/>
  <c r="T248" i="13"/>
  <c r="T249" i="13"/>
  <c r="T250" i="13"/>
  <c r="T251" i="13"/>
  <c r="T252" i="13"/>
  <c r="T253" i="13"/>
  <c r="T254" i="13"/>
  <c r="T255" i="13"/>
  <c r="T256" i="13"/>
  <c r="T257" i="13"/>
  <c r="T258" i="13"/>
  <c r="T259" i="13"/>
  <c r="T260" i="13"/>
  <c r="T261" i="13"/>
  <c r="T262" i="13"/>
  <c r="T263" i="13"/>
  <c r="T264" i="13"/>
  <c r="T265" i="13"/>
  <c r="T266" i="13"/>
  <c r="T267" i="13"/>
  <c r="T268" i="13"/>
  <c r="T269" i="13"/>
  <c r="T270" i="13"/>
  <c r="T271" i="13"/>
  <c r="T272" i="13"/>
  <c r="T273" i="13"/>
  <c r="T274" i="13"/>
  <c r="T275" i="13"/>
  <c r="T276" i="13"/>
  <c r="T277" i="13"/>
  <c r="T278" i="13"/>
  <c r="T279" i="13"/>
  <c r="T280" i="13"/>
  <c r="T281" i="13"/>
  <c r="T282" i="13"/>
  <c r="T283" i="13"/>
  <c r="T284" i="13"/>
  <c r="T285" i="13"/>
  <c r="T286" i="13"/>
  <c r="T287" i="13"/>
  <c r="T288" i="13"/>
  <c r="T289" i="13"/>
  <c r="T290" i="13"/>
  <c r="T291" i="13"/>
  <c r="T292" i="13"/>
  <c r="T293" i="13"/>
  <c r="T294" i="13"/>
  <c r="T295" i="13"/>
  <c r="T296" i="13"/>
  <c r="T297" i="13"/>
  <c r="T298" i="13"/>
  <c r="T299" i="13"/>
  <c r="T300" i="13"/>
  <c r="T301" i="13"/>
  <c r="T302" i="13"/>
  <c r="T303" i="13"/>
  <c r="T304" i="13"/>
  <c r="T305" i="13"/>
  <c r="T306" i="13"/>
  <c r="T307" i="13"/>
  <c r="T308" i="13"/>
  <c r="T309" i="13"/>
  <c r="T310" i="13"/>
  <c r="T311" i="13"/>
  <c r="T312" i="13"/>
  <c r="T313" i="13"/>
  <c r="T314" i="13"/>
  <c r="T315" i="13"/>
  <c r="T316" i="13"/>
  <c r="T317" i="13"/>
  <c r="T318" i="13"/>
  <c r="T319" i="13"/>
  <c r="T320" i="13"/>
  <c r="T321" i="13"/>
  <c r="T322" i="13"/>
  <c r="T323" i="13"/>
  <c r="T324" i="13"/>
  <c r="T325" i="13"/>
  <c r="T326" i="13"/>
  <c r="T327" i="13"/>
  <c r="T328" i="13"/>
  <c r="T329" i="13"/>
  <c r="T330" i="13"/>
  <c r="T331" i="13"/>
  <c r="T332" i="13"/>
  <c r="T333" i="13"/>
  <c r="T334" i="13"/>
  <c r="T335" i="13"/>
  <c r="T336" i="13"/>
  <c r="T337" i="13"/>
  <c r="T338" i="13"/>
  <c r="T339" i="13"/>
  <c r="T340" i="13"/>
  <c r="T341" i="13"/>
  <c r="T342" i="13"/>
  <c r="T343" i="13"/>
  <c r="T344" i="13"/>
  <c r="T345" i="13"/>
  <c r="T346" i="13"/>
  <c r="T347" i="13"/>
  <c r="T348" i="13"/>
  <c r="T349" i="13"/>
  <c r="T350" i="13"/>
  <c r="T351" i="13"/>
  <c r="T352" i="13"/>
  <c r="T353" i="13"/>
  <c r="T354" i="13"/>
  <c r="T355" i="13"/>
  <c r="T356" i="13"/>
  <c r="T357" i="13"/>
  <c r="T358" i="13"/>
  <c r="T359" i="13"/>
  <c r="T360" i="13"/>
  <c r="T361" i="13"/>
  <c r="T362" i="13"/>
  <c r="T363" i="13"/>
  <c r="T364" i="13"/>
  <c r="T365" i="13"/>
  <c r="T366" i="13"/>
  <c r="T367" i="13"/>
  <c r="T368" i="13"/>
  <c r="T369" i="13"/>
  <c r="T370" i="13"/>
  <c r="T371" i="13"/>
  <c r="T372" i="13"/>
  <c r="T373" i="13"/>
  <c r="T374" i="13"/>
  <c r="T375" i="13"/>
  <c r="T376" i="13"/>
  <c r="T377" i="13"/>
  <c r="T378" i="13"/>
  <c r="T379" i="13"/>
  <c r="T380" i="13"/>
  <c r="T381" i="13"/>
  <c r="T382" i="13"/>
  <c r="T383" i="13"/>
  <c r="T384" i="13"/>
  <c r="T385" i="13"/>
  <c r="T386" i="13"/>
  <c r="T387" i="13"/>
  <c r="T388" i="13"/>
  <c r="T389" i="13"/>
  <c r="T390" i="13"/>
  <c r="T391" i="13"/>
  <c r="T392" i="13"/>
  <c r="T393" i="13"/>
  <c r="T394" i="13"/>
  <c r="T395" i="13"/>
  <c r="T396" i="13"/>
  <c r="T397" i="13"/>
  <c r="T398" i="13"/>
  <c r="T399" i="13"/>
  <c r="T400" i="13"/>
  <c r="T401" i="13"/>
  <c r="T402" i="13"/>
  <c r="T403" i="13"/>
  <c r="T404" i="13"/>
  <c r="T405" i="13"/>
  <c r="T406" i="13"/>
  <c r="T407" i="13"/>
  <c r="T408" i="13"/>
  <c r="T409" i="13"/>
  <c r="T410" i="13"/>
  <c r="T411" i="13"/>
  <c r="T412" i="13"/>
  <c r="T413" i="13"/>
  <c r="T414" i="13"/>
  <c r="T415" i="13"/>
  <c r="T416" i="13"/>
  <c r="T417" i="13"/>
  <c r="T418" i="13"/>
  <c r="T419" i="13"/>
  <c r="T420" i="13"/>
  <c r="T421" i="13"/>
  <c r="T422" i="13"/>
  <c r="T423" i="13"/>
  <c r="T424" i="13"/>
  <c r="T425" i="13"/>
  <c r="T426" i="13"/>
  <c r="T427" i="13"/>
  <c r="T428" i="13"/>
  <c r="T429" i="13"/>
  <c r="T430" i="13"/>
  <c r="T431" i="13"/>
  <c r="T432" i="13"/>
  <c r="T433" i="13"/>
  <c r="T434" i="13"/>
  <c r="T435" i="13"/>
  <c r="T436" i="13"/>
  <c r="T437" i="13"/>
  <c r="T438" i="13"/>
  <c r="T439" i="13"/>
  <c r="T440" i="13"/>
  <c r="T441" i="13"/>
  <c r="T442" i="13"/>
  <c r="T443" i="13"/>
  <c r="T444" i="13"/>
  <c r="T445" i="13"/>
  <c r="T446" i="13"/>
  <c r="T447" i="13"/>
  <c r="T448" i="13"/>
  <c r="T449" i="13"/>
  <c r="T450" i="13"/>
  <c r="T451" i="13"/>
  <c r="T452" i="13"/>
  <c r="T453" i="13"/>
  <c r="T454" i="13"/>
  <c r="T455" i="13"/>
  <c r="T456" i="13"/>
  <c r="T457" i="13"/>
  <c r="T458" i="13"/>
  <c r="T459" i="13"/>
  <c r="T460" i="13"/>
  <c r="T461" i="13"/>
  <c r="T462" i="13"/>
  <c r="T463" i="13"/>
  <c r="T464" i="13"/>
  <c r="T465" i="13"/>
  <c r="T466" i="13"/>
  <c r="T467" i="13"/>
  <c r="T468" i="13"/>
  <c r="T469" i="13"/>
  <c r="T470" i="13"/>
  <c r="T471" i="13"/>
  <c r="T472" i="13"/>
  <c r="T473" i="13"/>
  <c r="T474" i="13"/>
  <c r="T475" i="13"/>
  <c r="T476" i="13"/>
  <c r="T477" i="13"/>
  <c r="T478" i="13"/>
  <c r="T479" i="13"/>
  <c r="T480" i="13"/>
  <c r="T481" i="13"/>
  <c r="T482" i="13"/>
  <c r="T483" i="13"/>
  <c r="T484" i="13"/>
  <c r="T485" i="13"/>
  <c r="T486" i="13"/>
  <c r="T487" i="13"/>
  <c r="T488" i="13"/>
  <c r="T489" i="13"/>
  <c r="T490" i="13"/>
  <c r="T491" i="13"/>
  <c r="T492" i="13"/>
  <c r="T493" i="13"/>
  <c r="T494" i="13"/>
  <c r="T495" i="13"/>
  <c r="T496" i="13"/>
  <c r="T497" i="13"/>
  <c r="T498" i="13"/>
  <c r="T499" i="13"/>
  <c r="T500" i="13"/>
  <c r="T501" i="13"/>
  <c r="T502" i="13"/>
  <c r="T503" i="13"/>
  <c r="T504" i="13"/>
  <c r="T505" i="13"/>
  <c r="T506" i="13"/>
  <c r="T507" i="13"/>
  <c r="T508" i="13"/>
  <c r="T509" i="13"/>
  <c r="T510" i="13"/>
  <c r="T511" i="13"/>
  <c r="T512" i="13"/>
  <c r="T513" i="13"/>
  <c r="T514" i="13"/>
  <c r="T515" i="13"/>
  <c r="T516" i="13"/>
  <c r="T517" i="13"/>
  <c r="T518" i="13"/>
  <c r="T519" i="13"/>
  <c r="T520" i="13"/>
  <c r="T521" i="13"/>
  <c r="T522" i="13"/>
  <c r="T523" i="13"/>
  <c r="T524" i="13"/>
  <c r="T525" i="13"/>
  <c r="T526" i="13"/>
  <c r="T527" i="13"/>
  <c r="T528" i="13"/>
  <c r="T529" i="13"/>
  <c r="T530" i="13"/>
  <c r="T531" i="13"/>
  <c r="T532" i="13"/>
  <c r="T533" i="13"/>
  <c r="T534" i="13"/>
  <c r="T535" i="13"/>
  <c r="T536" i="13"/>
  <c r="T537" i="13"/>
  <c r="T538" i="13"/>
  <c r="T539" i="13"/>
  <c r="T540" i="13"/>
  <c r="T541" i="13"/>
  <c r="T542" i="13"/>
  <c r="T543" i="13"/>
  <c r="T544" i="13"/>
  <c r="T545" i="13"/>
  <c r="T546" i="13"/>
  <c r="T547" i="13"/>
  <c r="T548" i="13"/>
  <c r="T549" i="13"/>
  <c r="T550" i="13"/>
  <c r="T551" i="13"/>
  <c r="T552" i="13"/>
  <c r="T553" i="13"/>
  <c r="T554" i="13"/>
  <c r="T555" i="13"/>
  <c r="T556" i="13"/>
  <c r="T557" i="13"/>
  <c r="T558" i="13"/>
  <c r="T559" i="13"/>
  <c r="T560" i="13"/>
  <c r="T561" i="13"/>
  <c r="T562" i="13"/>
  <c r="T563" i="13"/>
  <c r="T564" i="13"/>
  <c r="T565" i="13"/>
  <c r="T566" i="13"/>
  <c r="T567" i="13"/>
  <c r="T568" i="13"/>
  <c r="T569" i="13"/>
  <c r="T570" i="13"/>
  <c r="T571" i="13"/>
  <c r="T572" i="13"/>
  <c r="T573" i="13"/>
  <c r="T574" i="13"/>
  <c r="T575" i="13"/>
  <c r="T576" i="13"/>
  <c r="T577" i="13"/>
  <c r="T578" i="13"/>
  <c r="T579" i="13"/>
  <c r="T580" i="13"/>
  <c r="T581" i="13"/>
  <c r="T582" i="13"/>
  <c r="T583" i="13"/>
  <c r="T584" i="13"/>
  <c r="T585" i="13"/>
  <c r="T586" i="13"/>
  <c r="V6" i="13"/>
  <c r="W6" i="13"/>
  <c r="W7" i="13"/>
  <c r="S7" i="13" s="1"/>
  <c r="V7" i="13" s="1"/>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W57" i="13"/>
  <c r="W58" i="13"/>
  <c r="W59" i="13"/>
  <c r="W60" i="13"/>
  <c r="W61" i="13"/>
  <c r="W62" i="13"/>
  <c r="W63" i="13"/>
  <c r="W64" i="13"/>
  <c r="W65" i="13"/>
  <c r="W66" i="13"/>
  <c r="W67" i="13"/>
  <c r="W68" i="13"/>
  <c r="W69" i="13"/>
  <c r="W70" i="13"/>
  <c r="W71" i="13"/>
  <c r="W72"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W101" i="13"/>
  <c r="W102" i="13"/>
  <c r="W103" i="13"/>
  <c r="W104" i="13"/>
  <c r="W105" i="13"/>
  <c r="W106" i="13"/>
  <c r="W107" i="13"/>
  <c r="W108" i="13"/>
  <c r="W109" i="13"/>
  <c r="W110" i="13"/>
  <c r="W111" i="13"/>
  <c r="W112" i="13"/>
  <c r="W113" i="13"/>
  <c r="W114" i="13"/>
  <c r="W115" i="13"/>
  <c r="W116" i="13"/>
  <c r="W117" i="13"/>
  <c r="W118" i="13"/>
  <c r="W119" i="13"/>
  <c r="W120" i="13"/>
  <c r="W121" i="13"/>
  <c r="W122" i="13"/>
  <c r="W123" i="13"/>
  <c r="W124" i="13"/>
  <c r="W125" i="13"/>
  <c r="W126" i="13"/>
  <c r="W127" i="13"/>
  <c r="W128" i="13"/>
  <c r="W129" i="13"/>
  <c r="W130" i="13"/>
  <c r="W131" i="13"/>
  <c r="W132" i="13"/>
  <c r="W133" i="13"/>
  <c r="W134" i="13"/>
  <c r="W135" i="13"/>
  <c r="W136" i="13"/>
  <c r="W137" i="13"/>
  <c r="W138" i="13"/>
  <c r="W139" i="13"/>
  <c r="W140" i="13"/>
  <c r="W141" i="13"/>
  <c r="W142" i="13"/>
  <c r="W143" i="13"/>
  <c r="W144" i="13"/>
  <c r="W145" i="13"/>
  <c r="W146" i="13"/>
  <c r="W147" i="13"/>
  <c r="W148" i="13"/>
  <c r="W149" i="13"/>
  <c r="W150" i="13"/>
  <c r="W151" i="13"/>
  <c r="W152" i="13"/>
  <c r="W153" i="13"/>
  <c r="W154" i="13"/>
  <c r="W155" i="13"/>
  <c r="W156" i="13"/>
  <c r="W157" i="13"/>
  <c r="W158" i="13"/>
  <c r="W159" i="13"/>
  <c r="W160" i="13"/>
  <c r="W161" i="13"/>
  <c r="W162" i="13"/>
  <c r="W163" i="13"/>
  <c r="W164" i="13"/>
  <c r="W165" i="13"/>
  <c r="W166" i="13"/>
  <c r="W167" i="13"/>
  <c r="W168" i="13"/>
  <c r="W169" i="13"/>
  <c r="W170" i="13"/>
  <c r="W171" i="13"/>
  <c r="W172" i="13"/>
  <c r="W173" i="13"/>
  <c r="W174" i="13"/>
  <c r="W175" i="13"/>
  <c r="W176" i="13"/>
  <c r="W177" i="13"/>
  <c r="W178" i="13"/>
  <c r="W179" i="13"/>
  <c r="W180" i="13"/>
  <c r="W181" i="13"/>
  <c r="W182" i="13"/>
  <c r="W183" i="13"/>
  <c r="W184" i="13"/>
  <c r="W185" i="13"/>
  <c r="W186" i="13"/>
  <c r="W187" i="13"/>
  <c r="W188" i="13"/>
  <c r="W189" i="13"/>
  <c r="W190" i="13"/>
  <c r="W191" i="13"/>
  <c r="W192" i="13"/>
  <c r="W193" i="13"/>
  <c r="W194" i="13"/>
  <c r="W195" i="13"/>
  <c r="W196" i="13"/>
  <c r="W197" i="13"/>
  <c r="W198" i="13"/>
  <c r="W199" i="13"/>
  <c r="W200" i="13"/>
  <c r="W201" i="13"/>
  <c r="W202" i="13"/>
  <c r="W203" i="13"/>
  <c r="W204" i="13"/>
  <c r="W205" i="13"/>
  <c r="W206" i="13"/>
  <c r="W207" i="13"/>
  <c r="W208" i="13"/>
  <c r="W209" i="13"/>
  <c r="W210" i="13"/>
  <c r="W211" i="13"/>
  <c r="W212" i="13"/>
  <c r="W213" i="13"/>
  <c r="W214" i="13"/>
  <c r="W215" i="13"/>
  <c r="W216" i="13"/>
  <c r="W217" i="13"/>
  <c r="W218" i="13"/>
  <c r="W219" i="13"/>
  <c r="W220" i="13"/>
  <c r="W221" i="13"/>
  <c r="W222" i="13"/>
  <c r="W223" i="13"/>
  <c r="W224" i="13"/>
  <c r="W225" i="13"/>
  <c r="W226" i="13"/>
  <c r="W227" i="13"/>
  <c r="W228" i="13"/>
  <c r="W229" i="13"/>
  <c r="W230" i="13"/>
  <c r="W231" i="13"/>
  <c r="W232" i="13"/>
  <c r="W233" i="13"/>
  <c r="W234" i="13"/>
  <c r="W235" i="13"/>
  <c r="W236" i="13"/>
  <c r="W237" i="13"/>
  <c r="W238" i="13"/>
  <c r="W239" i="13"/>
  <c r="W240" i="13"/>
  <c r="W241" i="13"/>
  <c r="W242" i="13"/>
  <c r="W243" i="13"/>
  <c r="W244" i="13"/>
  <c r="W245" i="13"/>
  <c r="W246" i="13"/>
  <c r="W247" i="13"/>
  <c r="W248" i="13"/>
  <c r="W249" i="13"/>
  <c r="W250" i="13"/>
  <c r="W251" i="13"/>
  <c r="W252" i="13"/>
  <c r="W253" i="13"/>
  <c r="W254" i="13"/>
  <c r="W255" i="13"/>
  <c r="W256" i="13"/>
  <c r="W257" i="13"/>
  <c r="W258" i="13"/>
  <c r="W259" i="13"/>
  <c r="W260" i="13"/>
  <c r="W261" i="13"/>
  <c r="W262" i="13"/>
  <c r="W263" i="13"/>
  <c r="W264" i="13"/>
  <c r="W265" i="13"/>
  <c r="W266" i="13"/>
  <c r="W267" i="13"/>
  <c r="W268" i="13"/>
  <c r="W269" i="13"/>
  <c r="W270" i="13"/>
  <c r="W271" i="13"/>
  <c r="W272" i="13"/>
  <c r="W273" i="13"/>
  <c r="W274" i="13"/>
  <c r="W275" i="13"/>
  <c r="W276" i="13"/>
  <c r="W277" i="13"/>
  <c r="W278" i="13"/>
  <c r="W279" i="13"/>
  <c r="W280" i="13"/>
  <c r="W281" i="13"/>
  <c r="W282" i="13"/>
  <c r="W283" i="13"/>
  <c r="W284" i="13"/>
  <c r="W285" i="13"/>
  <c r="W286" i="13"/>
  <c r="W287" i="13"/>
  <c r="W288" i="13"/>
  <c r="W289" i="13"/>
  <c r="W290" i="13"/>
  <c r="W291" i="13"/>
  <c r="W292" i="13"/>
  <c r="W293" i="13"/>
  <c r="W294" i="13"/>
  <c r="W295" i="13"/>
  <c r="W296" i="13"/>
  <c r="W297" i="13"/>
  <c r="W298" i="13"/>
  <c r="W299" i="13"/>
  <c r="W300" i="13"/>
  <c r="W301" i="13"/>
  <c r="W302" i="13"/>
  <c r="W303" i="13"/>
  <c r="W304" i="13"/>
  <c r="W305" i="13"/>
  <c r="W306" i="13"/>
  <c r="W307" i="13"/>
  <c r="W308" i="13"/>
  <c r="W309" i="13"/>
  <c r="W310" i="13"/>
  <c r="W311" i="13"/>
  <c r="W312" i="13"/>
  <c r="W313" i="13"/>
  <c r="W314" i="13"/>
  <c r="W315" i="13"/>
  <c r="W316" i="13"/>
  <c r="W317" i="13"/>
  <c r="W318" i="13"/>
  <c r="W319" i="13"/>
  <c r="W320" i="13"/>
  <c r="W321" i="13"/>
  <c r="W322" i="13"/>
  <c r="W323" i="13"/>
  <c r="W324" i="13"/>
  <c r="W325" i="13"/>
  <c r="W326" i="13"/>
  <c r="W327" i="13"/>
  <c r="W328" i="13"/>
  <c r="W329" i="13"/>
  <c r="W330" i="13"/>
  <c r="W331" i="13"/>
  <c r="W332" i="13"/>
  <c r="W333" i="13"/>
  <c r="W334" i="13"/>
  <c r="W335" i="13"/>
  <c r="W336" i="13"/>
  <c r="W337" i="13"/>
  <c r="W338" i="13"/>
  <c r="W339" i="13"/>
  <c r="W340" i="13"/>
  <c r="W341" i="13"/>
  <c r="W342" i="13"/>
  <c r="W343" i="13"/>
  <c r="W344" i="13"/>
  <c r="W345" i="13"/>
  <c r="W346" i="13"/>
  <c r="W347" i="13"/>
  <c r="W348" i="13"/>
  <c r="W349" i="13"/>
  <c r="W350" i="13"/>
  <c r="W351" i="13"/>
  <c r="W352" i="13"/>
  <c r="W353" i="13"/>
  <c r="W354" i="13"/>
  <c r="W355" i="13"/>
  <c r="W356" i="13"/>
  <c r="W357" i="13"/>
  <c r="W358" i="13"/>
  <c r="W359" i="13"/>
  <c r="W360" i="13"/>
  <c r="W361" i="13"/>
  <c r="W362" i="13"/>
  <c r="W363" i="13"/>
  <c r="W364" i="13"/>
  <c r="W365" i="13"/>
  <c r="W366" i="13"/>
  <c r="W367" i="13"/>
  <c r="W368" i="13"/>
  <c r="W369" i="13"/>
  <c r="W370" i="13"/>
  <c r="W371" i="13"/>
  <c r="W372" i="13"/>
  <c r="W373" i="13"/>
  <c r="W374" i="13"/>
  <c r="W375" i="13"/>
  <c r="W376" i="13"/>
  <c r="W377" i="13"/>
  <c r="W378" i="13"/>
  <c r="W379" i="13"/>
  <c r="W380" i="13"/>
  <c r="W381" i="13"/>
  <c r="W382" i="13"/>
  <c r="W383" i="13"/>
  <c r="W384" i="13"/>
  <c r="W385" i="13"/>
  <c r="W386" i="13"/>
  <c r="W387" i="13"/>
  <c r="W388" i="13"/>
  <c r="W389" i="13"/>
  <c r="W390" i="13"/>
  <c r="W391" i="13"/>
  <c r="W392" i="13"/>
  <c r="W393" i="13"/>
  <c r="W394" i="13"/>
  <c r="W395" i="13"/>
  <c r="W396" i="13"/>
  <c r="W397" i="13"/>
  <c r="W398" i="13"/>
  <c r="W399" i="13"/>
  <c r="W400" i="13"/>
  <c r="W401" i="13"/>
  <c r="W402" i="13"/>
  <c r="W403" i="13"/>
  <c r="W404" i="13"/>
  <c r="W405" i="13"/>
  <c r="W406" i="13"/>
  <c r="W407" i="13"/>
  <c r="W408" i="13"/>
  <c r="W409" i="13"/>
  <c r="W410" i="13"/>
  <c r="W411" i="13"/>
  <c r="W412" i="13"/>
  <c r="W413" i="13"/>
  <c r="W414" i="13"/>
  <c r="W415" i="13"/>
  <c r="W416" i="13"/>
  <c r="W417" i="13"/>
  <c r="W418" i="13"/>
  <c r="W419" i="13"/>
  <c r="W420" i="13"/>
  <c r="W421" i="13"/>
  <c r="W422" i="13"/>
  <c r="W423" i="13"/>
  <c r="W424" i="13"/>
  <c r="W425" i="13"/>
  <c r="W426" i="13"/>
  <c r="W427" i="13"/>
  <c r="W428" i="13"/>
  <c r="W429" i="13"/>
  <c r="W430" i="13"/>
  <c r="W431" i="13"/>
  <c r="W432" i="13"/>
  <c r="W433" i="13"/>
  <c r="W434" i="13"/>
  <c r="W435" i="13"/>
  <c r="W436" i="13"/>
  <c r="W437" i="13"/>
  <c r="W438" i="13"/>
  <c r="W439" i="13"/>
  <c r="W440" i="13"/>
  <c r="W441" i="13"/>
  <c r="W442" i="13"/>
  <c r="W443" i="13"/>
  <c r="W444" i="13"/>
  <c r="W445" i="13"/>
  <c r="W446" i="13"/>
  <c r="W447" i="13"/>
  <c r="W448" i="13"/>
  <c r="W449" i="13"/>
  <c r="W450" i="13"/>
  <c r="W451" i="13"/>
  <c r="W452" i="13"/>
  <c r="W453" i="13"/>
  <c r="W454" i="13"/>
  <c r="W455" i="13"/>
  <c r="W456" i="13"/>
  <c r="W457" i="13"/>
  <c r="W458" i="13"/>
  <c r="W459" i="13"/>
  <c r="W460" i="13"/>
  <c r="W461" i="13"/>
  <c r="W462" i="13"/>
  <c r="W463" i="13"/>
  <c r="W464" i="13"/>
  <c r="W465" i="13"/>
  <c r="W466" i="13"/>
  <c r="W467" i="13"/>
  <c r="W468" i="13"/>
  <c r="W469" i="13"/>
  <c r="W470" i="13"/>
  <c r="W471" i="13"/>
  <c r="W472" i="13"/>
  <c r="W473" i="13"/>
  <c r="W474" i="13"/>
  <c r="W475" i="13"/>
  <c r="W476" i="13"/>
  <c r="W477" i="13"/>
  <c r="W478" i="13"/>
  <c r="W479" i="13"/>
  <c r="W480" i="13"/>
  <c r="W481" i="13"/>
  <c r="W482" i="13"/>
  <c r="W483" i="13"/>
  <c r="W484" i="13"/>
  <c r="W485" i="13"/>
  <c r="W486" i="13"/>
  <c r="W487" i="13"/>
  <c r="W488" i="13"/>
  <c r="W489" i="13"/>
  <c r="W490" i="13"/>
  <c r="W491" i="13"/>
  <c r="W492" i="13"/>
  <c r="W493" i="13"/>
  <c r="W494" i="13"/>
  <c r="W495" i="13"/>
  <c r="W496" i="13"/>
  <c r="W497" i="13"/>
  <c r="W498" i="13"/>
  <c r="W499" i="13"/>
  <c r="W500" i="13"/>
  <c r="W501" i="13"/>
  <c r="W502" i="13"/>
  <c r="W503" i="13"/>
  <c r="W504" i="13"/>
  <c r="W505" i="13"/>
  <c r="W506" i="13"/>
  <c r="W507" i="13"/>
  <c r="W508" i="13"/>
  <c r="W509" i="13"/>
  <c r="W510" i="13"/>
  <c r="W511" i="13"/>
  <c r="W512" i="13"/>
  <c r="W513" i="13"/>
  <c r="W514" i="13"/>
  <c r="W515" i="13"/>
  <c r="W516" i="13"/>
  <c r="W517" i="13"/>
  <c r="W518" i="13"/>
  <c r="W519" i="13"/>
  <c r="W520" i="13"/>
  <c r="W521" i="13"/>
  <c r="W522" i="13"/>
  <c r="W523" i="13"/>
  <c r="W524" i="13"/>
  <c r="W525" i="13"/>
  <c r="W526" i="13"/>
  <c r="W527" i="13"/>
  <c r="W528" i="13"/>
  <c r="W529" i="13"/>
  <c r="W530" i="13"/>
  <c r="W531" i="13"/>
  <c r="W532" i="13"/>
  <c r="W533" i="13"/>
  <c r="W534" i="13"/>
  <c r="W535" i="13"/>
  <c r="W536" i="13"/>
  <c r="W537" i="13"/>
  <c r="W538" i="13"/>
  <c r="W539" i="13"/>
  <c r="W540" i="13"/>
  <c r="W541" i="13"/>
  <c r="W542" i="13"/>
  <c r="W543" i="13"/>
  <c r="W544" i="13"/>
  <c r="W545" i="13"/>
  <c r="W546" i="13"/>
  <c r="W547" i="13"/>
  <c r="W548" i="13"/>
  <c r="W549" i="13"/>
  <c r="W550" i="13"/>
  <c r="W551" i="13"/>
  <c r="W552" i="13"/>
  <c r="W553" i="13"/>
  <c r="W554" i="13"/>
  <c r="W555" i="13"/>
  <c r="W556" i="13"/>
  <c r="W557" i="13"/>
  <c r="W558" i="13"/>
  <c r="W559" i="13"/>
  <c r="W560" i="13"/>
  <c r="W561" i="13"/>
  <c r="W562" i="13"/>
  <c r="W563" i="13"/>
  <c r="W564" i="13"/>
  <c r="W565" i="13"/>
  <c r="W566" i="13"/>
  <c r="W567" i="13"/>
  <c r="W568" i="13"/>
  <c r="W569" i="13"/>
  <c r="W570" i="13"/>
  <c r="W571" i="13"/>
  <c r="W572" i="13"/>
  <c r="W573" i="13"/>
  <c r="W574" i="13"/>
  <c r="W575" i="13"/>
  <c r="W576" i="13"/>
  <c r="W577" i="13"/>
  <c r="W578" i="13"/>
  <c r="W579" i="13"/>
  <c r="W580" i="13"/>
  <c r="W581" i="13"/>
  <c r="W582" i="13"/>
  <c r="W583" i="13"/>
  <c r="W584" i="13"/>
  <c r="W585" i="13"/>
  <c r="W586" i="13"/>
  <c r="W5" i="13"/>
  <c r="T7" i="54" l="1"/>
  <c r="V7" i="54" s="1"/>
  <c r="S333" i="34"/>
  <c r="V333" i="34" s="1"/>
  <c r="T333" i="34"/>
  <c r="S17" i="32"/>
  <c r="V17" i="32" s="1"/>
  <c r="S9" i="32"/>
  <c r="V9" i="32" s="1"/>
  <c r="T17" i="32"/>
  <c r="T9" i="32"/>
  <c r="S9" i="31"/>
  <c r="V9" i="31" s="1"/>
  <c r="T301" i="30"/>
  <c r="T289" i="30"/>
  <c r="T277" i="30"/>
  <c r="T265" i="30"/>
  <c r="T253" i="30"/>
  <c r="T241" i="30"/>
  <c r="T229" i="30"/>
  <c r="T217" i="30"/>
  <c r="T205" i="30"/>
  <c r="T193" i="30"/>
  <c r="T181" i="30"/>
  <c r="T169" i="30"/>
  <c r="T157" i="30"/>
  <c r="T145" i="30"/>
  <c r="T133" i="30"/>
  <c r="T121" i="30"/>
  <c r="T113" i="30"/>
  <c r="T105" i="30"/>
  <c r="T101" i="30"/>
  <c r="T97" i="30"/>
  <c r="T93" i="30"/>
  <c r="T89" i="30"/>
  <c r="T85" i="30"/>
  <c r="T81" i="30"/>
  <c r="T77" i="30"/>
  <c r="T73" i="30"/>
  <c r="T69" i="30"/>
  <c r="T65" i="30"/>
  <c r="T61" i="30"/>
  <c r="T57" i="30"/>
  <c r="T53" i="30"/>
  <c r="T49" i="30"/>
  <c r="T45" i="30"/>
  <c r="T41" i="30"/>
  <c r="T37" i="30"/>
  <c r="T33" i="30"/>
  <c r="T29" i="30"/>
  <c r="T25" i="30"/>
  <c r="T21" i="30"/>
  <c r="T9" i="30"/>
  <c r="S593" i="30"/>
  <c r="V593" i="30" s="1"/>
  <c r="S589" i="30"/>
  <c r="V589" i="30" s="1"/>
  <c r="S585" i="30"/>
  <c r="V585" i="30" s="1"/>
  <c r="S581" i="30"/>
  <c r="V581" i="30" s="1"/>
  <c r="S577" i="30"/>
  <c r="V577" i="30" s="1"/>
  <c r="S573" i="30"/>
  <c r="V573" i="30" s="1"/>
  <c r="S569" i="30"/>
  <c r="V569" i="30" s="1"/>
  <c r="S565" i="30"/>
  <c r="V565" i="30" s="1"/>
  <c r="S561" i="30"/>
  <c r="V561" i="30" s="1"/>
  <c r="S557" i="30"/>
  <c r="V557" i="30" s="1"/>
  <c r="S553" i="30"/>
  <c r="V553" i="30" s="1"/>
  <c r="S549" i="30"/>
  <c r="V549" i="30" s="1"/>
  <c r="S545" i="30"/>
  <c r="V545" i="30" s="1"/>
  <c r="S541" i="30"/>
  <c r="V541" i="30" s="1"/>
  <c r="S537" i="30"/>
  <c r="V537" i="30" s="1"/>
  <c r="S533" i="30"/>
  <c r="V533" i="30" s="1"/>
  <c r="S529" i="30"/>
  <c r="V529" i="30" s="1"/>
  <c r="S525" i="30"/>
  <c r="V525" i="30" s="1"/>
  <c r="S521" i="30"/>
  <c r="V521" i="30" s="1"/>
  <c r="S517" i="30"/>
  <c r="V517" i="30" s="1"/>
  <c r="S513" i="30"/>
  <c r="V513" i="30" s="1"/>
  <c r="S509" i="30"/>
  <c r="V509" i="30" s="1"/>
  <c r="S505" i="30"/>
  <c r="V505" i="30" s="1"/>
  <c r="S501" i="30"/>
  <c r="V501" i="30" s="1"/>
  <c r="S497" i="30"/>
  <c r="V497" i="30" s="1"/>
  <c r="S493" i="30"/>
  <c r="V493" i="30" s="1"/>
  <c r="S489" i="30"/>
  <c r="V489" i="30" s="1"/>
  <c r="S485" i="30"/>
  <c r="V485" i="30" s="1"/>
  <c r="S481" i="30"/>
  <c r="V481" i="30" s="1"/>
  <c r="S477" i="30"/>
  <c r="V477" i="30" s="1"/>
  <c r="S473" i="30"/>
  <c r="V473" i="30" s="1"/>
  <c r="S469" i="30"/>
  <c r="V469" i="30" s="1"/>
  <c r="S465" i="30"/>
  <c r="V465" i="30" s="1"/>
  <c r="S461" i="30"/>
  <c r="V461" i="30" s="1"/>
  <c r="S457" i="30"/>
  <c r="V457" i="30" s="1"/>
  <c r="S453" i="30"/>
  <c r="V453" i="30" s="1"/>
  <c r="S449" i="30"/>
  <c r="V449" i="30" s="1"/>
  <c r="S445" i="30"/>
  <c r="V445" i="30" s="1"/>
  <c r="S441" i="30"/>
  <c r="V441" i="30" s="1"/>
  <c r="S437" i="30"/>
  <c r="V437" i="30" s="1"/>
  <c r="S433" i="30"/>
  <c r="V433" i="30" s="1"/>
  <c r="S429" i="30"/>
  <c r="V429" i="30" s="1"/>
  <c r="S425" i="30"/>
  <c r="V425" i="30" s="1"/>
  <c r="S421" i="30"/>
  <c r="V421" i="30" s="1"/>
  <c r="S417" i="30"/>
  <c r="V417" i="30" s="1"/>
  <c r="S413" i="30"/>
  <c r="V413" i="30" s="1"/>
  <c r="S409" i="30"/>
  <c r="V409" i="30" s="1"/>
  <c r="S405" i="30"/>
  <c r="V405" i="30" s="1"/>
  <c r="S401" i="30"/>
  <c r="V401" i="30" s="1"/>
  <c r="S397" i="30"/>
  <c r="V397" i="30" s="1"/>
  <c r="S393" i="30"/>
  <c r="V393" i="30" s="1"/>
  <c r="S389" i="30"/>
  <c r="V389" i="30" s="1"/>
  <c r="S385" i="30"/>
  <c r="V385" i="30" s="1"/>
  <c r="S381" i="30"/>
  <c r="V381" i="30" s="1"/>
  <c r="S377" i="30"/>
  <c r="V377" i="30" s="1"/>
  <c r="S373" i="30"/>
  <c r="V373" i="30" s="1"/>
  <c r="S369" i="30"/>
  <c r="V369" i="30" s="1"/>
  <c r="S365" i="30"/>
  <c r="V365" i="30" s="1"/>
  <c r="S361" i="30"/>
  <c r="V361" i="30" s="1"/>
  <c r="S357" i="30"/>
  <c r="V357" i="30" s="1"/>
  <c r="S353" i="30"/>
  <c r="V353" i="30" s="1"/>
  <c r="S349" i="30"/>
  <c r="V349" i="30" s="1"/>
  <c r="S345" i="30"/>
  <c r="V345" i="30" s="1"/>
  <c r="S341" i="30"/>
  <c r="V341" i="30" s="1"/>
  <c r="S337" i="30"/>
  <c r="V337" i="30" s="1"/>
  <c r="S333" i="30"/>
  <c r="V333" i="30" s="1"/>
  <c r="S329" i="30"/>
  <c r="V329" i="30" s="1"/>
  <c r="S325" i="30"/>
  <c r="V325" i="30" s="1"/>
  <c r="S321" i="30"/>
  <c r="V321" i="30" s="1"/>
  <c r="S317" i="30"/>
  <c r="V317" i="30" s="1"/>
  <c r="S313" i="30"/>
  <c r="V313" i="30" s="1"/>
  <c r="S309" i="30"/>
  <c r="V309" i="30" s="1"/>
  <c r="S305" i="30"/>
  <c r="V305" i="30" s="1"/>
  <c r="S301" i="30"/>
  <c r="V301" i="30" s="1"/>
  <c r="S289" i="30"/>
  <c r="V289" i="30" s="1"/>
  <c r="S277" i="30"/>
  <c r="V277" i="30" s="1"/>
  <c r="S265" i="30"/>
  <c r="V265" i="30" s="1"/>
  <c r="S253" i="30"/>
  <c r="V253" i="30" s="1"/>
  <c r="S241" i="30"/>
  <c r="V241" i="30" s="1"/>
  <c r="S229" i="30"/>
  <c r="V229" i="30" s="1"/>
  <c r="S217" i="30"/>
  <c r="V217" i="30" s="1"/>
  <c r="S205" i="30"/>
  <c r="V205" i="30" s="1"/>
  <c r="S193" i="30"/>
  <c r="V193" i="30" s="1"/>
  <c r="S181" i="30"/>
  <c r="V181" i="30" s="1"/>
  <c r="S169" i="30"/>
  <c r="V169" i="30" s="1"/>
  <c r="S157" i="30"/>
  <c r="V157" i="30" s="1"/>
  <c r="S145" i="30"/>
  <c r="V145" i="30" s="1"/>
  <c r="S133" i="30"/>
  <c r="V133" i="30" s="1"/>
  <c r="S121" i="30"/>
  <c r="V121" i="30" s="1"/>
  <c r="S113" i="30"/>
  <c r="V113" i="30" s="1"/>
  <c r="S105" i="30"/>
  <c r="V105" i="30" s="1"/>
  <c r="S101" i="30"/>
  <c r="V101" i="30" s="1"/>
  <c r="S97" i="30"/>
  <c r="V97" i="30" s="1"/>
  <c r="S93" i="30"/>
  <c r="V93" i="30" s="1"/>
  <c r="S89" i="30"/>
  <c r="V89" i="30" s="1"/>
  <c r="S85" i="30"/>
  <c r="V85" i="30" s="1"/>
  <c r="S81" i="30"/>
  <c r="V81" i="30" s="1"/>
  <c r="S77" i="30"/>
  <c r="V77" i="30" s="1"/>
  <c r="S73" i="30"/>
  <c r="V73" i="30" s="1"/>
  <c r="S69" i="30"/>
  <c r="V69" i="30" s="1"/>
  <c r="S65" i="30"/>
  <c r="V65" i="30" s="1"/>
  <c r="S61" i="30"/>
  <c r="V61" i="30" s="1"/>
  <c r="S57" i="30"/>
  <c r="V57" i="30" s="1"/>
  <c r="S53" i="30"/>
  <c r="V53" i="30" s="1"/>
  <c r="S49" i="30"/>
  <c r="V49" i="30" s="1"/>
  <c r="S45" i="30"/>
  <c r="V45" i="30" s="1"/>
  <c r="S41" i="30"/>
  <c r="V41" i="30" s="1"/>
  <c r="S37" i="30"/>
  <c r="V37" i="30" s="1"/>
  <c r="S33" i="30"/>
  <c r="V33" i="30" s="1"/>
  <c r="S29" i="30"/>
  <c r="V29" i="30" s="1"/>
  <c r="S25" i="30"/>
  <c r="V25" i="30" s="1"/>
  <c r="S21" i="30"/>
  <c r="V21" i="30" s="1"/>
  <c r="S9" i="30"/>
  <c r="V9" i="30" s="1"/>
  <c r="T297" i="30"/>
  <c r="T285" i="30"/>
  <c r="T273" i="30"/>
  <c r="T261" i="30"/>
  <c r="T249" i="30"/>
  <c r="T237" i="30"/>
  <c r="T225" i="30"/>
  <c r="T213" i="30"/>
  <c r="T201" i="30"/>
  <c r="T189" i="30"/>
  <c r="T177" i="30"/>
  <c r="T165" i="30"/>
  <c r="T149" i="30"/>
  <c r="T137" i="30"/>
  <c r="T125" i="30"/>
  <c r="T109" i="30"/>
  <c r="T17" i="30"/>
  <c r="T293" i="30"/>
  <c r="T281" i="30"/>
  <c r="T269" i="30"/>
  <c r="T257" i="30"/>
  <c r="T245" i="30"/>
  <c r="T233" i="30"/>
  <c r="T221" i="30"/>
  <c r="T209" i="30"/>
  <c r="T197" i="30"/>
  <c r="T185" i="30"/>
  <c r="T173" i="30"/>
  <c r="T161" i="30"/>
  <c r="T153" i="30"/>
  <c r="T141" i="30"/>
  <c r="T129" i="30"/>
  <c r="T117" i="30"/>
  <c r="T13" i="30"/>
  <c r="T9" i="55"/>
  <c r="S9" i="55"/>
  <c r="V9" i="55" s="1"/>
  <c r="T9" i="28"/>
  <c r="T45" i="28"/>
  <c r="T37" i="28"/>
  <c r="T29" i="28"/>
  <c r="T13" i="28"/>
  <c r="T41" i="28"/>
  <c r="T33" i="28"/>
  <c r="T25" i="28"/>
  <c r="T17" i="28"/>
  <c r="S605" i="28"/>
  <c r="V605" i="28" s="1"/>
  <c r="S601" i="28"/>
  <c r="V601" i="28" s="1"/>
  <c r="S597" i="28"/>
  <c r="V597" i="28" s="1"/>
  <c r="S593" i="28"/>
  <c r="V593" i="28" s="1"/>
  <c r="S589" i="28"/>
  <c r="V589" i="28" s="1"/>
  <c r="S585" i="28"/>
  <c r="V585" i="28" s="1"/>
  <c r="S581" i="28"/>
  <c r="V581" i="28" s="1"/>
  <c r="S577" i="28"/>
  <c r="V577" i="28" s="1"/>
  <c r="S573" i="28"/>
  <c r="V573" i="28" s="1"/>
  <c r="S569" i="28"/>
  <c r="V569" i="28" s="1"/>
  <c r="S565" i="28"/>
  <c r="V565" i="28" s="1"/>
  <c r="S561" i="28"/>
  <c r="V561" i="28" s="1"/>
  <c r="S557" i="28"/>
  <c r="V557" i="28" s="1"/>
  <c r="S553" i="28"/>
  <c r="V553" i="28" s="1"/>
  <c r="S549" i="28"/>
  <c r="V549" i="28" s="1"/>
  <c r="S545" i="28"/>
  <c r="V545" i="28" s="1"/>
  <c r="S541" i="28"/>
  <c r="V541" i="28" s="1"/>
  <c r="S537" i="28"/>
  <c r="V537" i="28" s="1"/>
  <c r="S533" i="28"/>
  <c r="V533" i="28" s="1"/>
  <c r="S529" i="28"/>
  <c r="V529" i="28" s="1"/>
  <c r="S525" i="28"/>
  <c r="V525" i="28" s="1"/>
  <c r="S521" i="28"/>
  <c r="V521" i="28" s="1"/>
  <c r="S517" i="28"/>
  <c r="V517" i="28" s="1"/>
  <c r="S513" i="28"/>
  <c r="V513" i="28" s="1"/>
  <c r="S509" i="28"/>
  <c r="V509" i="28" s="1"/>
  <c r="S505" i="28"/>
  <c r="V505" i="28" s="1"/>
  <c r="S501" i="28"/>
  <c r="V501" i="28" s="1"/>
  <c r="S497" i="28"/>
  <c r="V497" i="28" s="1"/>
  <c r="S493" i="28"/>
  <c r="V493" i="28" s="1"/>
  <c r="S489" i="28"/>
  <c r="V489" i="28" s="1"/>
  <c r="S485" i="28"/>
  <c r="V485" i="28" s="1"/>
  <c r="S481" i="28"/>
  <c r="V481" i="28" s="1"/>
  <c r="S477" i="28"/>
  <c r="V477" i="28" s="1"/>
  <c r="S473" i="28"/>
  <c r="V473" i="28" s="1"/>
  <c r="S469" i="28"/>
  <c r="V469" i="28" s="1"/>
  <c r="S465" i="28"/>
  <c r="V465" i="28" s="1"/>
  <c r="S461" i="28"/>
  <c r="V461" i="28" s="1"/>
  <c r="S457" i="28"/>
  <c r="V457" i="28" s="1"/>
  <c r="S453" i="28"/>
  <c r="V453" i="28" s="1"/>
  <c r="S449" i="28"/>
  <c r="V449" i="28" s="1"/>
  <c r="S445" i="28"/>
  <c r="V445" i="28" s="1"/>
  <c r="S441" i="28"/>
  <c r="V441" i="28" s="1"/>
  <c r="S437" i="28"/>
  <c r="V437" i="28" s="1"/>
  <c r="S433" i="28"/>
  <c r="V433" i="28" s="1"/>
  <c r="S429" i="28"/>
  <c r="V429" i="28" s="1"/>
  <c r="S425" i="28"/>
  <c r="V425" i="28" s="1"/>
  <c r="S421" i="28"/>
  <c r="V421" i="28" s="1"/>
  <c r="S417" i="28"/>
  <c r="V417" i="28" s="1"/>
  <c r="S413" i="28"/>
  <c r="V413" i="28" s="1"/>
  <c r="S409" i="28"/>
  <c r="V409" i="28" s="1"/>
  <c r="S405" i="28"/>
  <c r="V405" i="28" s="1"/>
  <c r="S401" i="28"/>
  <c r="V401" i="28" s="1"/>
  <c r="S397" i="28"/>
  <c r="V397" i="28" s="1"/>
  <c r="S393" i="28"/>
  <c r="V393" i="28" s="1"/>
  <c r="S389" i="28"/>
  <c r="V389" i="28" s="1"/>
  <c r="S385" i="28"/>
  <c r="V385" i="28" s="1"/>
  <c r="S381" i="28"/>
  <c r="V381" i="28" s="1"/>
  <c r="S377" i="28"/>
  <c r="V377" i="28" s="1"/>
  <c r="S373" i="28"/>
  <c r="V373" i="28" s="1"/>
  <c r="S369" i="28"/>
  <c r="V369" i="28" s="1"/>
  <c r="S365" i="28"/>
  <c r="V365" i="28" s="1"/>
  <c r="S361" i="28"/>
  <c r="V361" i="28" s="1"/>
  <c r="S357" i="28"/>
  <c r="V357" i="28" s="1"/>
  <c r="S353" i="28"/>
  <c r="V353" i="28" s="1"/>
  <c r="S349" i="28"/>
  <c r="V349" i="28" s="1"/>
  <c r="S345" i="28"/>
  <c r="V345" i="28" s="1"/>
  <c r="S341" i="28"/>
  <c r="V341" i="28" s="1"/>
  <c r="S337" i="28"/>
  <c r="V337" i="28" s="1"/>
  <c r="S333" i="28"/>
  <c r="V333" i="28" s="1"/>
  <c r="S329" i="28"/>
  <c r="V329" i="28" s="1"/>
  <c r="S325" i="28"/>
  <c r="V325" i="28" s="1"/>
  <c r="S321" i="28"/>
  <c r="V321" i="28" s="1"/>
  <c r="S317" i="28"/>
  <c r="V317" i="28" s="1"/>
  <c r="S313" i="28"/>
  <c r="V313" i="28" s="1"/>
  <c r="S309" i="28"/>
  <c r="V309" i="28" s="1"/>
  <c r="S305" i="28"/>
  <c r="V305" i="28" s="1"/>
  <c r="S301" i="28"/>
  <c r="V301" i="28" s="1"/>
  <c r="S297" i="28"/>
  <c r="V297" i="28" s="1"/>
  <c r="S293" i="28"/>
  <c r="V293" i="28" s="1"/>
  <c r="S289" i="28"/>
  <c r="V289" i="28" s="1"/>
  <c r="S285" i="28"/>
  <c r="V285" i="28" s="1"/>
  <c r="S281" i="28"/>
  <c r="V281" i="28" s="1"/>
  <c r="S277" i="28"/>
  <c r="V277" i="28" s="1"/>
  <c r="S273" i="28"/>
  <c r="V273" i="28" s="1"/>
  <c r="S269" i="28"/>
  <c r="V269" i="28" s="1"/>
  <c r="S265" i="28"/>
  <c r="V265" i="28" s="1"/>
  <c r="S261" i="28"/>
  <c r="V261" i="28" s="1"/>
  <c r="S257" i="28"/>
  <c r="V257" i="28" s="1"/>
  <c r="S253" i="28"/>
  <c r="V253" i="28" s="1"/>
  <c r="S249" i="28"/>
  <c r="V249" i="28" s="1"/>
  <c r="S245" i="28"/>
  <c r="V245" i="28" s="1"/>
  <c r="S241" i="28"/>
  <c r="V241" i="28" s="1"/>
  <c r="S237" i="28"/>
  <c r="V237" i="28" s="1"/>
  <c r="S233" i="28"/>
  <c r="V233" i="28" s="1"/>
  <c r="S229" i="28"/>
  <c r="V229" i="28" s="1"/>
  <c r="S225" i="28"/>
  <c r="V225" i="28" s="1"/>
  <c r="S221" i="28"/>
  <c r="V221" i="28" s="1"/>
  <c r="S217" i="28"/>
  <c r="V217" i="28" s="1"/>
  <c r="S213" i="28"/>
  <c r="V213" i="28" s="1"/>
  <c r="S209" i="28"/>
  <c r="V209" i="28" s="1"/>
  <c r="S205" i="28"/>
  <c r="V205" i="28" s="1"/>
  <c r="S201" i="28"/>
  <c r="V201" i="28" s="1"/>
  <c r="S197" i="28"/>
  <c r="V197" i="28" s="1"/>
  <c r="S193" i="28"/>
  <c r="V193" i="28" s="1"/>
  <c r="S189" i="28"/>
  <c r="V189" i="28" s="1"/>
  <c r="S185" i="28"/>
  <c r="V185" i="28" s="1"/>
  <c r="S181" i="28"/>
  <c r="V181" i="28" s="1"/>
  <c r="S177" i="28"/>
  <c r="V177" i="28" s="1"/>
  <c r="S173" i="28"/>
  <c r="V173" i="28" s="1"/>
  <c r="S169" i="28"/>
  <c r="V169" i="28" s="1"/>
  <c r="S165" i="28"/>
  <c r="V165" i="28" s="1"/>
  <c r="S161" i="28"/>
  <c r="V161" i="28" s="1"/>
  <c r="S157" i="28"/>
  <c r="V157" i="28" s="1"/>
  <c r="S153" i="28"/>
  <c r="V153" i="28" s="1"/>
  <c r="S149" i="28"/>
  <c r="V149" i="28" s="1"/>
  <c r="S145" i="28"/>
  <c r="V145" i="28" s="1"/>
  <c r="S141" i="28"/>
  <c r="V141" i="28" s="1"/>
  <c r="S137" i="28"/>
  <c r="V137" i="28" s="1"/>
  <c r="S133" i="28"/>
  <c r="V133" i="28" s="1"/>
  <c r="S129" i="28"/>
  <c r="V129" i="28" s="1"/>
  <c r="S125" i="28"/>
  <c r="V125" i="28" s="1"/>
  <c r="S121" i="28"/>
  <c r="V121" i="28" s="1"/>
  <c r="S117" i="28"/>
  <c r="V117" i="28" s="1"/>
  <c r="S113" i="28"/>
  <c r="V113" i="28" s="1"/>
  <c r="S109" i="28"/>
  <c r="V109" i="28" s="1"/>
  <c r="S105" i="28"/>
  <c r="V105" i="28" s="1"/>
  <c r="S101" i="28"/>
  <c r="V101" i="28" s="1"/>
  <c r="S97" i="28"/>
  <c r="V97" i="28" s="1"/>
  <c r="S93" i="28"/>
  <c r="V93" i="28" s="1"/>
  <c r="S89" i="28"/>
  <c r="V89" i="28" s="1"/>
  <c r="S85" i="28"/>
  <c r="V85" i="28" s="1"/>
  <c r="S81" i="28"/>
  <c r="V81" i="28" s="1"/>
  <c r="S77" i="28"/>
  <c r="V77" i="28" s="1"/>
  <c r="S73" i="28"/>
  <c r="V73" i="28" s="1"/>
  <c r="S69" i="28"/>
  <c r="V69" i="28" s="1"/>
  <c r="S65" i="28"/>
  <c r="V65" i="28" s="1"/>
  <c r="S61" i="28"/>
  <c r="V61" i="28" s="1"/>
  <c r="S57" i="28"/>
  <c r="V57" i="28" s="1"/>
  <c r="S53" i="28"/>
  <c r="V53" i="28" s="1"/>
  <c r="S49" i="28"/>
  <c r="V49" i="28" s="1"/>
  <c r="S45" i="28"/>
  <c r="V45" i="28" s="1"/>
  <c r="S41" i="28"/>
  <c r="V41" i="28" s="1"/>
  <c r="S37" i="28"/>
  <c r="V37" i="28" s="1"/>
  <c r="S33" i="28"/>
  <c r="V33" i="28" s="1"/>
  <c r="S29" i="28"/>
  <c r="V29" i="28" s="1"/>
  <c r="S25" i="28"/>
  <c r="V25" i="28" s="1"/>
  <c r="S17" i="28"/>
  <c r="V17" i="28" s="1"/>
  <c r="S13" i="28"/>
  <c r="V13" i="28" s="1"/>
  <c r="S9" i="28"/>
  <c r="V9" i="28" s="1"/>
  <c r="T605" i="28"/>
  <c r="T601" i="28"/>
  <c r="T597" i="28"/>
  <c r="T593" i="28"/>
  <c r="T589" i="28"/>
  <c r="T585" i="28"/>
  <c r="T581" i="28"/>
  <c r="T577" i="28"/>
  <c r="T573" i="28"/>
  <c r="T569" i="28"/>
  <c r="T565" i="28"/>
  <c r="T561" i="28"/>
  <c r="T557" i="28"/>
  <c r="T553" i="28"/>
  <c r="T549" i="28"/>
  <c r="T545" i="28"/>
  <c r="T541" i="28"/>
  <c r="T537" i="28"/>
  <c r="T533" i="28"/>
  <c r="T529" i="28"/>
  <c r="T525" i="28"/>
  <c r="T521" i="28"/>
  <c r="T517" i="28"/>
  <c r="T513" i="28"/>
  <c r="T509" i="28"/>
  <c r="T505" i="28"/>
  <c r="T501" i="28"/>
  <c r="T497" i="28"/>
  <c r="T493" i="28"/>
  <c r="T489" i="28"/>
  <c r="T485" i="28"/>
  <c r="T481" i="28"/>
  <c r="T477" i="28"/>
  <c r="T473" i="28"/>
  <c r="T469" i="28"/>
  <c r="T465" i="28"/>
  <c r="T461" i="28"/>
  <c r="T457" i="28"/>
  <c r="T453" i="28"/>
  <c r="T449" i="28"/>
  <c r="T445" i="28"/>
  <c r="T441" i="28"/>
  <c r="T437" i="28"/>
  <c r="T433" i="28"/>
  <c r="T429" i="28"/>
  <c r="T425" i="28"/>
  <c r="T421" i="28"/>
  <c r="T417" i="28"/>
  <c r="T413" i="28"/>
  <c r="T409" i="28"/>
  <c r="T405" i="28"/>
  <c r="T401" i="28"/>
  <c r="T397" i="28"/>
  <c r="T393" i="28"/>
  <c r="T389" i="28"/>
  <c r="T385" i="28"/>
  <c r="T381" i="28"/>
  <c r="T377" i="28"/>
  <c r="T373" i="28"/>
  <c r="T369" i="28"/>
  <c r="T365" i="28"/>
  <c r="T361" i="28"/>
  <c r="T357" i="28"/>
  <c r="T353" i="28"/>
  <c r="T349" i="28"/>
  <c r="T345" i="28"/>
  <c r="T341" i="28"/>
  <c r="T337" i="28"/>
  <c r="T333" i="28"/>
  <c r="T329" i="28"/>
  <c r="T325" i="28"/>
  <c r="T321" i="28"/>
  <c r="T317" i="28"/>
  <c r="T313" i="28"/>
  <c r="T309" i="28"/>
  <c r="T305" i="28"/>
  <c r="T301" i="28"/>
  <c r="T297" i="28"/>
  <c r="T293" i="28"/>
  <c r="T289" i="28"/>
  <c r="T285" i="28"/>
  <c r="T281" i="28"/>
  <c r="T277" i="28"/>
  <c r="T273" i="28"/>
  <c r="T269" i="28"/>
  <c r="T265" i="28"/>
  <c r="T261" i="28"/>
  <c r="T257" i="28"/>
  <c r="T253" i="28"/>
  <c r="T249" i="28"/>
  <c r="T245" i="28"/>
  <c r="T241" i="28"/>
  <c r="T237" i="28"/>
  <c r="T233" i="28"/>
  <c r="T229" i="28"/>
  <c r="T225" i="28"/>
  <c r="T221" i="28"/>
  <c r="T217" i="28"/>
  <c r="T213" i="28"/>
  <c r="T209" i="28"/>
  <c r="T205" i="28"/>
  <c r="T201" i="28"/>
  <c r="T197" i="28"/>
  <c r="T193" i="28"/>
  <c r="T189" i="28"/>
  <c r="T185" i="28"/>
  <c r="T181" i="28"/>
  <c r="T177" i="28"/>
  <c r="T173" i="28"/>
  <c r="T169" i="28"/>
  <c r="T165" i="28"/>
  <c r="T161" i="28"/>
  <c r="T157" i="28"/>
  <c r="T153" i="28"/>
  <c r="T149" i="28"/>
  <c r="T145" i="28"/>
  <c r="T141" i="28"/>
  <c r="T137" i="28"/>
  <c r="T133" i="28"/>
  <c r="T129" i="28"/>
  <c r="T125" i="28"/>
  <c r="T121" i="28"/>
  <c r="T117" i="28"/>
  <c r="T113" i="28"/>
  <c r="T109" i="28"/>
  <c r="T105" i="28"/>
  <c r="T101" i="28"/>
  <c r="T97" i="28"/>
  <c r="T93" i="28"/>
  <c r="T89" i="28"/>
  <c r="T85" i="28"/>
  <c r="T81" i="28"/>
  <c r="T77" i="28"/>
  <c r="T73" i="28"/>
  <c r="T69" i="28"/>
  <c r="T65" i="28"/>
  <c r="T61" i="28"/>
  <c r="T57" i="28"/>
  <c r="T53" i="28"/>
  <c r="T49" i="28"/>
  <c r="T21" i="28"/>
  <c r="T5" i="27"/>
  <c r="T9" i="26"/>
  <c r="S9" i="26"/>
  <c r="V9" i="26" s="1"/>
  <c r="S605" i="54"/>
  <c r="V605" i="54" s="1"/>
  <c r="S601" i="54"/>
  <c r="V601" i="54" s="1"/>
  <c r="S597" i="54"/>
  <c r="V597" i="54" s="1"/>
  <c r="S593" i="54"/>
  <c r="V593" i="54" s="1"/>
  <c r="S589" i="54"/>
  <c r="V589" i="54" s="1"/>
  <c r="S585" i="54"/>
  <c r="V585" i="54" s="1"/>
  <c r="S581" i="54"/>
  <c r="V581" i="54" s="1"/>
  <c r="S577" i="54"/>
  <c r="V577" i="54" s="1"/>
  <c r="S573" i="54"/>
  <c r="V573" i="54" s="1"/>
  <c r="S569" i="54"/>
  <c r="V569" i="54" s="1"/>
  <c r="S565" i="54"/>
  <c r="V565" i="54" s="1"/>
  <c r="S561" i="54"/>
  <c r="V561" i="54" s="1"/>
  <c r="S557" i="54"/>
  <c r="V557" i="54" s="1"/>
  <c r="S553" i="54"/>
  <c r="V553" i="54" s="1"/>
  <c r="S549" i="54"/>
  <c r="V549" i="54" s="1"/>
  <c r="S545" i="54"/>
  <c r="V545" i="54" s="1"/>
  <c r="S541" i="54"/>
  <c r="V541" i="54" s="1"/>
  <c r="S537" i="54"/>
  <c r="V537" i="54" s="1"/>
  <c r="S533" i="54"/>
  <c r="V533" i="54" s="1"/>
  <c r="S529" i="54"/>
  <c r="V529" i="54" s="1"/>
  <c r="S525" i="54"/>
  <c r="V525" i="54" s="1"/>
  <c r="S521" i="54"/>
  <c r="V521" i="54" s="1"/>
  <c r="S517" i="54"/>
  <c r="V517" i="54" s="1"/>
  <c r="S513" i="54"/>
  <c r="V513" i="54" s="1"/>
  <c r="S509" i="54"/>
  <c r="V509" i="54" s="1"/>
  <c r="S505" i="54"/>
  <c r="V505" i="54" s="1"/>
  <c r="S501" i="54"/>
  <c r="V501" i="54" s="1"/>
  <c r="S497" i="54"/>
  <c r="V497" i="54" s="1"/>
  <c r="S493" i="54"/>
  <c r="V493" i="54" s="1"/>
  <c r="S489" i="54"/>
  <c r="V489" i="54" s="1"/>
  <c r="S485" i="54"/>
  <c r="V485" i="54" s="1"/>
  <c r="S481" i="54"/>
  <c r="V481" i="54" s="1"/>
  <c r="S477" i="54"/>
  <c r="V477" i="54" s="1"/>
  <c r="S473" i="54"/>
  <c r="V473" i="54" s="1"/>
  <c r="S469" i="54"/>
  <c r="V469" i="54" s="1"/>
  <c r="S465" i="54"/>
  <c r="V465" i="54" s="1"/>
  <c r="S461" i="54"/>
  <c r="V461" i="54" s="1"/>
  <c r="S457" i="54"/>
  <c r="V457" i="54" s="1"/>
  <c r="S453" i="54"/>
  <c r="V453" i="54" s="1"/>
  <c r="S449" i="54"/>
  <c r="V449" i="54" s="1"/>
  <c r="S445" i="54"/>
  <c r="V445" i="54" s="1"/>
  <c r="S441" i="54"/>
  <c r="V441" i="54" s="1"/>
  <c r="S437" i="54"/>
  <c r="V437" i="54" s="1"/>
  <c r="S433" i="54"/>
  <c r="V433" i="54" s="1"/>
  <c r="S429" i="54"/>
  <c r="V429" i="54" s="1"/>
  <c r="S425" i="54"/>
  <c r="V425" i="54" s="1"/>
  <c r="S421" i="54"/>
  <c r="V421" i="54" s="1"/>
  <c r="S417" i="54"/>
  <c r="V417" i="54" s="1"/>
  <c r="S413" i="54"/>
  <c r="V413" i="54" s="1"/>
  <c r="S409" i="54"/>
  <c r="V409" i="54" s="1"/>
  <c r="S405" i="54"/>
  <c r="V405" i="54" s="1"/>
  <c r="S401" i="54"/>
  <c r="V401" i="54" s="1"/>
  <c r="S397" i="54"/>
  <c r="V397" i="54" s="1"/>
  <c r="S393" i="54"/>
  <c r="V393" i="54" s="1"/>
  <c r="S389" i="54"/>
  <c r="V389" i="54" s="1"/>
  <c r="S385" i="54"/>
  <c r="V385" i="54" s="1"/>
  <c r="S381" i="54"/>
  <c r="V381" i="54" s="1"/>
  <c r="S377" i="54"/>
  <c r="V377" i="54" s="1"/>
  <c r="S373" i="54"/>
  <c r="V373" i="54" s="1"/>
  <c r="S369" i="54"/>
  <c r="V369" i="54" s="1"/>
  <c r="S365" i="54"/>
  <c r="V365" i="54" s="1"/>
  <c r="S361" i="54"/>
  <c r="V361" i="54" s="1"/>
  <c r="S357" i="54"/>
  <c r="V357" i="54" s="1"/>
  <c r="S353" i="54"/>
  <c r="V353" i="54" s="1"/>
  <c r="S349" i="54"/>
  <c r="V349" i="54" s="1"/>
  <c r="S345" i="54"/>
  <c r="V345" i="54" s="1"/>
  <c r="S341" i="54"/>
  <c r="V341" i="54" s="1"/>
  <c r="S337" i="54"/>
  <c r="V337" i="54" s="1"/>
  <c r="S333" i="54"/>
  <c r="V333" i="54" s="1"/>
  <c r="S329" i="54"/>
  <c r="V329" i="54" s="1"/>
  <c r="S325" i="54"/>
  <c r="V325" i="54" s="1"/>
  <c r="S321" i="54"/>
  <c r="V321" i="54" s="1"/>
  <c r="S317" i="54"/>
  <c r="V317" i="54" s="1"/>
  <c r="S313" i="54"/>
  <c r="V313" i="54" s="1"/>
  <c r="S309" i="54"/>
  <c r="V309" i="54" s="1"/>
  <c r="S305" i="54"/>
  <c r="V305" i="54" s="1"/>
  <c r="S301" i="54"/>
  <c r="V301" i="54" s="1"/>
  <c r="S297" i="54"/>
  <c r="V297" i="54" s="1"/>
  <c r="S293" i="54"/>
  <c r="V293" i="54" s="1"/>
  <c r="S289" i="54"/>
  <c r="V289" i="54" s="1"/>
  <c r="S285" i="54"/>
  <c r="V285" i="54" s="1"/>
  <c r="S281" i="54"/>
  <c r="V281" i="54" s="1"/>
  <c r="S277" i="54"/>
  <c r="V277" i="54" s="1"/>
  <c r="S273" i="54"/>
  <c r="V273" i="54" s="1"/>
  <c r="S269" i="54"/>
  <c r="V269" i="54" s="1"/>
  <c r="S265" i="54"/>
  <c r="V265" i="54" s="1"/>
  <c r="S261" i="54"/>
  <c r="V261" i="54" s="1"/>
  <c r="S257" i="54"/>
  <c r="V257" i="54" s="1"/>
  <c r="S253" i="54"/>
  <c r="V253" i="54" s="1"/>
  <c r="S249" i="54"/>
  <c r="V249" i="54" s="1"/>
  <c r="S245" i="54"/>
  <c r="V245" i="54" s="1"/>
  <c r="S241" i="54"/>
  <c r="V241" i="54" s="1"/>
  <c r="S237" i="54"/>
  <c r="V237" i="54" s="1"/>
  <c r="S233" i="54"/>
  <c r="V233" i="54" s="1"/>
  <c r="S229" i="54"/>
  <c r="V229" i="54" s="1"/>
  <c r="S225" i="54"/>
  <c r="V225" i="54" s="1"/>
  <c r="S221" i="54"/>
  <c r="V221" i="54" s="1"/>
  <c r="S217" i="54"/>
  <c r="V217" i="54" s="1"/>
  <c r="S213" i="54"/>
  <c r="V213" i="54" s="1"/>
  <c r="S209" i="54"/>
  <c r="V209" i="54" s="1"/>
  <c r="S205" i="54"/>
  <c r="V205" i="54" s="1"/>
  <c r="S201" i="54"/>
  <c r="V201" i="54" s="1"/>
  <c r="S197" i="54"/>
  <c r="V197" i="54" s="1"/>
  <c r="S193" i="54"/>
  <c r="V193" i="54" s="1"/>
  <c r="S189" i="54"/>
  <c r="V189" i="54" s="1"/>
  <c r="S185" i="54"/>
  <c r="V185" i="54" s="1"/>
  <c r="S181" i="54"/>
  <c r="V181" i="54" s="1"/>
  <c r="S177" i="54"/>
  <c r="V177" i="54" s="1"/>
  <c r="S173" i="54"/>
  <c r="V173" i="54" s="1"/>
  <c r="S169" i="54"/>
  <c r="V169" i="54" s="1"/>
  <c r="S165" i="54"/>
  <c r="V165" i="54" s="1"/>
  <c r="S161" i="54"/>
  <c r="V161" i="54" s="1"/>
  <c r="S157" i="54"/>
  <c r="V157" i="54" s="1"/>
  <c r="S153" i="54"/>
  <c r="V153" i="54" s="1"/>
  <c r="S149" i="54"/>
  <c r="V149" i="54" s="1"/>
  <c r="S145" i="54"/>
  <c r="V145" i="54" s="1"/>
  <c r="S141" i="54"/>
  <c r="V141" i="54" s="1"/>
  <c r="S137" i="54"/>
  <c r="V137" i="54" s="1"/>
  <c r="S133" i="54"/>
  <c r="V133" i="54" s="1"/>
  <c r="S129" i="54"/>
  <c r="V129" i="54" s="1"/>
  <c r="S125" i="54"/>
  <c r="V125" i="54" s="1"/>
  <c r="S121" i="54"/>
  <c r="V121" i="54" s="1"/>
  <c r="S117" i="54"/>
  <c r="V117" i="54" s="1"/>
  <c r="S113" i="54"/>
  <c r="V113" i="54" s="1"/>
  <c r="S109" i="54"/>
  <c r="V109" i="54" s="1"/>
  <c r="S105" i="54"/>
  <c r="V105" i="54" s="1"/>
  <c r="S101" i="54"/>
  <c r="V101" i="54" s="1"/>
  <c r="S97" i="54"/>
  <c r="V97" i="54" s="1"/>
  <c r="S93" i="54"/>
  <c r="V93" i="54" s="1"/>
  <c r="S89" i="54"/>
  <c r="V89" i="54" s="1"/>
  <c r="S85" i="54"/>
  <c r="V85" i="54" s="1"/>
  <c r="S81" i="54"/>
  <c r="V81" i="54" s="1"/>
  <c r="S77" i="54"/>
  <c r="V77" i="54" s="1"/>
  <c r="S73" i="54"/>
  <c r="V73" i="54" s="1"/>
  <c r="S69" i="54"/>
  <c r="V69" i="54" s="1"/>
  <c r="S65" i="54"/>
  <c r="V65" i="54" s="1"/>
  <c r="S61" i="54"/>
  <c r="V61" i="54" s="1"/>
  <c r="S57" i="54"/>
  <c r="V57" i="54" s="1"/>
  <c r="S53" i="54"/>
  <c r="V53" i="54" s="1"/>
  <c r="S49" i="54"/>
  <c r="V49" i="54" s="1"/>
  <c r="S45" i="54"/>
  <c r="V45" i="54" s="1"/>
  <c r="S41" i="54"/>
  <c r="V41" i="54" s="1"/>
  <c r="S37" i="54"/>
  <c r="V37" i="54" s="1"/>
  <c r="S33" i="54"/>
  <c r="V33" i="54" s="1"/>
  <c r="S29" i="54"/>
  <c r="V29" i="54" s="1"/>
  <c r="S25" i="54"/>
  <c r="V25" i="54" s="1"/>
  <c r="S21" i="54"/>
  <c r="V21" i="54" s="1"/>
  <c r="S17" i="54"/>
  <c r="V17" i="54" s="1"/>
  <c r="S13" i="54"/>
  <c r="V13" i="54" s="1"/>
  <c r="S9" i="54"/>
  <c r="V9" i="54" s="1"/>
  <c r="T605" i="54"/>
  <c r="T601" i="54"/>
  <c r="T597" i="54"/>
  <c r="T593" i="54"/>
  <c r="T589" i="54"/>
  <c r="T585" i="54"/>
  <c r="T581" i="54"/>
  <c r="T577" i="54"/>
  <c r="T573" i="54"/>
  <c r="T569" i="54"/>
  <c r="T565" i="54"/>
  <c r="T561" i="54"/>
  <c r="T557" i="54"/>
  <c r="T553" i="54"/>
  <c r="T549" i="54"/>
  <c r="T545" i="54"/>
  <c r="T541" i="54"/>
  <c r="T537" i="54"/>
  <c r="T533" i="54"/>
  <c r="T529" i="54"/>
  <c r="T525" i="54"/>
  <c r="T521" i="54"/>
  <c r="T517" i="54"/>
  <c r="T513" i="54"/>
  <c r="T509" i="54"/>
  <c r="T505" i="54"/>
  <c r="T501" i="54"/>
  <c r="T497" i="54"/>
  <c r="T493" i="54"/>
  <c r="T489" i="54"/>
  <c r="T485" i="54"/>
  <c r="T481" i="54"/>
  <c r="T477" i="54"/>
  <c r="T473" i="54"/>
  <c r="T469" i="54"/>
  <c r="T465" i="54"/>
  <c r="T461" i="54"/>
  <c r="T457" i="54"/>
  <c r="T453" i="54"/>
  <c r="T449" i="54"/>
  <c r="T445" i="54"/>
  <c r="T441" i="54"/>
  <c r="T437" i="54"/>
  <c r="T433" i="54"/>
  <c r="T429" i="54"/>
  <c r="T425" i="54"/>
  <c r="T421" i="54"/>
  <c r="T417" i="54"/>
  <c r="T413" i="54"/>
  <c r="T409" i="54"/>
  <c r="T405" i="54"/>
  <c r="T401" i="54"/>
  <c r="T397" i="54"/>
  <c r="T393" i="54"/>
  <c r="T389" i="54"/>
  <c r="T385" i="54"/>
  <c r="T381" i="54"/>
  <c r="T377" i="54"/>
  <c r="T373" i="54"/>
  <c r="T369" i="54"/>
  <c r="T365" i="54"/>
  <c r="T361" i="54"/>
  <c r="T357" i="54"/>
  <c r="T353" i="54"/>
  <c r="T349" i="54"/>
  <c r="T345" i="54"/>
  <c r="T341" i="54"/>
  <c r="T337" i="54"/>
  <c r="T333" i="54"/>
  <c r="T329" i="54"/>
  <c r="T325" i="54"/>
  <c r="T321" i="54"/>
  <c r="T317" i="54"/>
  <c r="T313" i="54"/>
  <c r="T309" i="54"/>
  <c r="T305" i="54"/>
  <c r="T301" i="54"/>
  <c r="T297" i="54"/>
  <c r="T293" i="54"/>
  <c r="T289" i="54"/>
  <c r="T285" i="54"/>
  <c r="T281" i="54"/>
  <c r="T277" i="54"/>
  <c r="T273" i="54"/>
  <c r="T269" i="54"/>
  <c r="T265" i="54"/>
  <c r="T261" i="54"/>
  <c r="T257" i="54"/>
  <c r="T253" i="54"/>
  <c r="T249" i="54"/>
  <c r="T245" i="54"/>
  <c r="T241" i="54"/>
  <c r="T237" i="54"/>
  <c r="T233" i="54"/>
  <c r="T229" i="54"/>
  <c r="T225" i="54"/>
  <c r="T221" i="54"/>
  <c r="T217" i="54"/>
  <c r="T213" i="54"/>
  <c r="T209" i="54"/>
  <c r="T205" i="54"/>
  <c r="T201" i="54"/>
  <c r="T197" i="54"/>
  <c r="T193" i="54"/>
  <c r="T189" i="54"/>
  <c r="T185" i="54"/>
  <c r="T181" i="54"/>
  <c r="T177" i="54"/>
  <c r="T173" i="54"/>
  <c r="T169" i="54"/>
  <c r="T165" i="54"/>
  <c r="T161" i="54"/>
  <c r="T157" i="54"/>
  <c r="T153" i="54"/>
  <c r="T149" i="54"/>
  <c r="T145" i="54"/>
  <c r="T141" i="54"/>
  <c r="T137" i="54"/>
  <c r="T133" i="54"/>
  <c r="T129" i="54"/>
  <c r="T125" i="54"/>
  <c r="T121" i="54"/>
  <c r="T117" i="54"/>
  <c r="T113" i="54"/>
  <c r="T109" i="54"/>
  <c r="T105" i="54"/>
  <c r="T101" i="54"/>
  <c r="T97" i="54"/>
  <c r="T93" i="54"/>
  <c r="T89" i="54"/>
  <c r="T85" i="54"/>
  <c r="T81" i="54"/>
  <c r="T77" i="54"/>
  <c r="T73" i="54"/>
  <c r="T69" i="54"/>
  <c r="T65" i="54"/>
  <c r="T61" i="54"/>
  <c r="T57" i="54"/>
  <c r="T53" i="54"/>
  <c r="T49" i="54"/>
  <c r="T45" i="54"/>
  <c r="T41" i="54"/>
  <c r="T37" i="54"/>
  <c r="T33" i="54"/>
  <c r="T29" i="54"/>
  <c r="T25" i="54"/>
  <c r="T21" i="54"/>
  <c r="T17" i="54"/>
  <c r="T13" i="54"/>
  <c r="T9" i="54"/>
  <c r="S602" i="24"/>
  <c r="V602" i="24" s="1"/>
  <c r="S598" i="24"/>
  <c r="V598" i="24" s="1"/>
  <c r="S594" i="24"/>
  <c r="V594" i="24" s="1"/>
  <c r="S590" i="24"/>
  <c r="V590" i="24" s="1"/>
  <c r="S586" i="24"/>
  <c r="V586" i="24" s="1"/>
  <c r="S582" i="24"/>
  <c r="V582" i="24" s="1"/>
  <c r="S578" i="24"/>
  <c r="V578" i="24" s="1"/>
  <c r="S574" i="24"/>
  <c r="V574" i="24" s="1"/>
  <c r="S570" i="24"/>
  <c r="V570" i="24" s="1"/>
  <c r="S566" i="24"/>
  <c r="V566" i="24" s="1"/>
  <c r="S562" i="24"/>
  <c r="V562" i="24" s="1"/>
  <c r="S558" i="24"/>
  <c r="V558" i="24" s="1"/>
  <c r="S554" i="24"/>
  <c r="V554" i="24" s="1"/>
  <c r="S550" i="24"/>
  <c r="V550" i="24" s="1"/>
  <c r="S546" i="24"/>
  <c r="V546" i="24" s="1"/>
  <c r="S542" i="24"/>
  <c r="V542" i="24" s="1"/>
  <c r="S538" i="24"/>
  <c r="V538" i="24" s="1"/>
  <c r="S534" i="24"/>
  <c r="V534" i="24" s="1"/>
  <c r="S530" i="24"/>
  <c r="V530" i="24" s="1"/>
  <c r="S526" i="24"/>
  <c r="V526" i="24" s="1"/>
  <c r="S522" i="24"/>
  <c r="V522" i="24" s="1"/>
  <c r="T522" i="24"/>
  <c r="T6" i="24"/>
  <c r="S5" i="13"/>
  <c r="T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4" i="2"/>
  <c r="N6" i="2"/>
  <c r="N5" i="2"/>
  <c r="S7" i="41" l="1"/>
  <c r="AG7" i="12"/>
  <c r="S7" i="12"/>
  <c r="N14" i="2"/>
  <c r="N13" i="2"/>
  <c r="N12" i="2"/>
  <c r="N11" i="2"/>
  <c r="N10" i="2"/>
  <c r="N9" i="2"/>
  <c r="N8" i="2"/>
  <c r="N7" i="2"/>
  <c r="P26" i="55" l="1"/>
  <c r="P25" i="55"/>
  <c r="P24" i="55"/>
  <c r="P23" i="55"/>
  <c r="P22" i="55"/>
  <c r="P21" i="55"/>
  <c r="P19" i="55"/>
  <c r="P18" i="55"/>
  <c r="P17" i="55"/>
  <c r="P16" i="55"/>
  <c r="Q7" i="55"/>
  <c r="P26" i="54"/>
  <c r="P25" i="54"/>
  <c r="P24" i="54"/>
  <c r="P23" i="54"/>
  <c r="P22" i="54"/>
  <c r="P21" i="54"/>
  <c r="P19" i="54"/>
  <c r="P18" i="54"/>
  <c r="P17" i="54"/>
  <c r="P16" i="54"/>
  <c r="Q9" i="54"/>
  <c r="Q7" i="54"/>
  <c r="Q11" i="54" l="1"/>
  <c r="P20" i="55"/>
  <c r="Q9" i="55"/>
  <c r="Q11" i="55" s="1"/>
  <c r="P20" i="54"/>
  <c r="Q7" i="31"/>
  <c r="Q9" i="31"/>
  <c r="C323" i="20" l="1"/>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C343" i="20"/>
  <c r="D343" i="20" s="1"/>
  <c r="C344" i="20"/>
  <c r="D344" i="20" s="1"/>
  <c r="C345" i="20"/>
  <c r="D345" i="20" s="1"/>
  <c r="C346" i="20"/>
  <c r="C347" i="20"/>
  <c r="D347" i="20" s="1"/>
  <c r="C348" i="20"/>
  <c r="D348" i="20" s="1"/>
  <c r="C349" i="20"/>
  <c r="D349" i="20" s="1"/>
  <c r="C350" i="20"/>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C363" i="20"/>
  <c r="D363" i="20" s="1"/>
  <c r="C364" i="20"/>
  <c r="D364" i="20" s="1"/>
  <c r="C365" i="20"/>
  <c r="D365" i="20" s="1"/>
  <c r="C366" i="20"/>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C379" i="20"/>
  <c r="D379" i="20" s="1"/>
  <c r="C380" i="20"/>
  <c r="D380" i="20" s="1"/>
  <c r="C381" i="20"/>
  <c r="D381" i="20" s="1"/>
  <c r="C382" i="20"/>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C395" i="20"/>
  <c r="D395" i="20" s="1"/>
  <c r="C396" i="20"/>
  <c r="D396" i="20" s="1"/>
  <c r="C397" i="20"/>
  <c r="D397" i="20" s="1"/>
  <c r="C398" i="20"/>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C411" i="20"/>
  <c r="D411" i="20" s="1"/>
  <c r="C412" i="20"/>
  <c r="D412" i="20" s="1"/>
  <c r="C413" i="20"/>
  <c r="D413" i="20" s="1"/>
  <c r="C414" i="20"/>
  <c r="C415" i="20"/>
  <c r="D415" i="20" s="1"/>
  <c r="C416" i="20"/>
  <c r="D416" i="20" s="1"/>
  <c r="C417" i="20"/>
  <c r="D417" i="20" s="1"/>
  <c r="C418" i="20"/>
  <c r="C419" i="20"/>
  <c r="D419" i="20" s="1"/>
  <c r="C420" i="20"/>
  <c r="D420" i="20" s="1"/>
  <c r="D329" i="20"/>
  <c r="D338" i="20"/>
  <c r="D342" i="20"/>
  <c r="D346" i="20"/>
  <c r="D350" i="20"/>
  <c r="D354" i="20"/>
  <c r="D358" i="20"/>
  <c r="D362" i="20"/>
  <c r="D366" i="20"/>
  <c r="D370" i="20"/>
  <c r="D374" i="20"/>
  <c r="D378" i="20"/>
  <c r="D382" i="20"/>
  <c r="D386" i="20"/>
  <c r="D390" i="20"/>
  <c r="D394" i="20"/>
  <c r="D398" i="20"/>
  <c r="D402" i="20"/>
  <c r="D406" i="20"/>
  <c r="D410" i="20"/>
  <c r="D414" i="20"/>
  <c r="D418"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C24" i="20"/>
  <c r="D24" i="20" s="1"/>
  <c r="C25" i="20"/>
  <c r="C26" i="20"/>
  <c r="D26" i="20" s="1"/>
  <c r="C27" i="20"/>
  <c r="D27" i="20" s="1"/>
  <c r="C28" i="20"/>
  <c r="D28" i="20" s="1"/>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D44" i="20" s="1"/>
  <c r="C45" i="20"/>
  <c r="C46" i="20"/>
  <c r="D46" i="20" s="1"/>
  <c r="C47" i="20"/>
  <c r="D47" i="20" s="1"/>
  <c r="C48" i="20"/>
  <c r="D48" i="20" s="1"/>
  <c r="C49" i="20"/>
  <c r="C50" i="20"/>
  <c r="D50" i="20" s="1"/>
  <c r="C51" i="20"/>
  <c r="D51" i="20" s="1"/>
  <c r="C52" i="20"/>
  <c r="D52" i="20" s="1"/>
  <c r="C53" i="20"/>
  <c r="C54" i="20"/>
  <c r="D54" i="20" s="1"/>
  <c r="C55" i="20"/>
  <c r="D55" i="20" s="1"/>
  <c r="C56" i="20"/>
  <c r="D56" i="20" s="1"/>
  <c r="C57" i="20"/>
  <c r="C58" i="20"/>
  <c r="D58" i="20" s="1"/>
  <c r="C59" i="20"/>
  <c r="D59" i="20" s="1"/>
  <c r="C60" i="20"/>
  <c r="C61" i="20"/>
  <c r="C62" i="20"/>
  <c r="D62" i="20" s="1"/>
  <c r="C63" i="20"/>
  <c r="D63" i="20" s="1"/>
  <c r="C64" i="20"/>
  <c r="D64" i="20" s="1"/>
  <c r="C65" i="20"/>
  <c r="C66" i="20"/>
  <c r="D66" i="20" s="1"/>
  <c r="C67" i="20"/>
  <c r="D67" i="20" s="1"/>
  <c r="C68" i="20"/>
  <c r="D68" i="20" s="1"/>
  <c r="C69" i="20"/>
  <c r="C70" i="20"/>
  <c r="D70" i="20" s="1"/>
  <c r="C71" i="20"/>
  <c r="D71" i="20" s="1"/>
  <c r="C72" i="20"/>
  <c r="D72" i="20" s="1"/>
  <c r="C73" i="20"/>
  <c r="C74" i="20"/>
  <c r="D74" i="20" s="1"/>
  <c r="C75" i="20"/>
  <c r="D75" i="20" s="1"/>
  <c r="C76" i="20"/>
  <c r="C77" i="20"/>
  <c r="C78" i="20"/>
  <c r="D78" i="20" s="1"/>
  <c r="C79" i="20"/>
  <c r="D79" i="20" s="1"/>
  <c r="C80" i="20"/>
  <c r="D80" i="20" s="1"/>
  <c r="C81" i="20"/>
  <c r="C82" i="20"/>
  <c r="D82" i="20" s="1"/>
  <c r="C83" i="20"/>
  <c r="D83" i="20" s="1"/>
  <c r="C84" i="20"/>
  <c r="C85" i="20"/>
  <c r="C86" i="20"/>
  <c r="D86" i="20" s="1"/>
  <c r="C87" i="20"/>
  <c r="D87" i="20" s="1"/>
  <c r="C88" i="20"/>
  <c r="D88" i="20" s="1"/>
  <c r="C89" i="20"/>
  <c r="C90" i="20"/>
  <c r="D90" i="20" s="1"/>
  <c r="C91" i="20"/>
  <c r="D91" i="20" s="1"/>
  <c r="C92" i="20"/>
  <c r="C93" i="20"/>
  <c r="C94" i="20"/>
  <c r="D94" i="20" s="1"/>
  <c r="C95" i="20"/>
  <c r="D95" i="20" s="1"/>
  <c r="C96" i="20"/>
  <c r="D96" i="20" s="1"/>
  <c r="C97" i="20"/>
  <c r="C98" i="20"/>
  <c r="D98" i="20" s="1"/>
  <c r="C99" i="20"/>
  <c r="D99" i="20" s="1"/>
  <c r="C100" i="20"/>
  <c r="D100" i="20" s="1"/>
  <c r="C101" i="20"/>
  <c r="C102" i="20"/>
  <c r="D102" i="20" s="1"/>
  <c r="C103" i="20"/>
  <c r="D103" i="20" s="1"/>
  <c r="C104" i="20"/>
  <c r="D104" i="20" s="1"/>
  <c r="C105" i="20"/>
  <c r="C106" i="20"/>
  <c r="D106" i="20" s="1"/>
  <c r="C107" i="20"/>
  <c r="D107" i="20" s="1"/>
  <c r="C108" i="20"/>
  <c r="C109" i="20"/>
  <c r="C110" i="20"/>
  <c r="D110" i="20" s="1"/>
  <c r="C111" i="20"/>
  <c r="D111" i="20" s="1"/>
  <c r="C112" i="20"/>
  <c r="D112" i="20" s="1"/>
  <c r="C113" i="20"/>
  <c r="C114" i="20"/>
  <c r="D114" i="20" s="1"/>
  <c r="C115" i="20"/>
  <c r="D115" i="20" s="1"/>
  <c r="C116" i="20"/>
  <c r="C117" i="20"/>
  <c r="C118" i="20"/>
  <c r="D118" i="20" s="1"/>
  <c r="C119" i="20"/>
  <c r="D119" i="20" s="1"/>
  <c r="C120" i="20"/>
  <c r="D120" i="20" s="1"/>
  <c r="C121" i="20"/>
  <c r="C122" i="20"/>
  <c r="D122" i="20" s="1"/>
  <c r="C123" i="20"/>
  <c r="D123" i="20" s="1"/>
  <c r="C124" i="20"/>
  <c r="D124" i="20" s="1"/>
  <c r="C125" i="20"/>
  <c r="C126" i="20"/>
  <c r="C127" i="20"/>
  <c r="D127" i="20" s="1"/>
  <c r="C128" i="20"/>
  <c r="D128" i="20" s="1"/>
  <c r="C129" i="20"/>
  <c r="C130" i="20"/>
  <c r="D130" i="20" s="1"/>
  <c r="C131" i="20"/>
  <c r="D131" i="20" s="1"/>
  <c r="C132" i="20"/>
  <c r="C133" i="20"/>
  <c r="C134" i="20"/>
  <c r="D134" i="20" s="1"/>
  <c r="C135" i="20"/>
  <c r="D135" i="20" s="1"/>
  <c r="C136" i="20"/>
  <c r="C137" i="20"/>
  <c r="C138" i="20"/>
  <c r="D138" i="20" s="1"/>
  <c r="C139" i="20"/>
  <c r="D139" i="20" s="1"/>
  <c r="C140" i="20"/>
  <c r="C141" i="20"/>
  <c r="C142" i="20"/>
  <c r="D142" i="20" s="1"/>
  <c r="C143" i="20"/>
  <c r="D143" i="20" s="1"/>
  <c r="C144" i="20"/>
  <c r="C145" i="20"/>
  <c r="C146" i="20"/>
  <c r="D146" i="20" s="1"/>
  <c r="C147" i="20"/>
  <c r="D147" i="20" s="1"/>
  <c r="C148" i="20"/>
  <c r="C149" i="20"/>
  <c r="C150" i="20"/>
  <c r="D150" i="20" s="1"/>
  <c r="C151" i="20"/>
  <c r="D151" i="20" s="1"/>
  <c r="C152" i="20"/>
  <c r="C153" i="20"/>
  <c r="C154" i="20"/>
  <c r="D154" i="20" s="1"/>
  <c r="C155" i="20"/>
  <c r="D155" i="20" s="1"/>
  <c r="C156" i="20"/>
  <c r="C157" i="20"/>
  <c r="C158" i="20"/>
  <c r="D158" i="20" s="1"/>
  <c r="C159" i="20"/>
  <c r="D159" i="20" s="1"/>
  <c r="C160" i="20"/>
  <c r="C161" i="20"/>
  <c r="C162" i="20"/>
  <c r="D162" i="20" s="1"/>
  <c r="C163" i="20"/>
  <c r="D163" i="20" s="1"/>
  <c r="C164" i="20"/>
  <c r="C165" i="20"/>
  <c r="C166" i="20"/>
  <c r="D166" i="20" s="1"/>
  <c r="C167" i="20"/>
  <c r="D167" i="20" s="1"/>
  <c r="C168" i="20"/>
  <c r="C169" i="20"/>
  <c r="C170" i="20"/>
  <c r="D170" i="20" s="1"/>
  <c r="C171" i="20"/>
  <c r="D171" i="20" s="1"/>
  <c r="C172" i="20"/>
  <c r="C173" i="20"/>
  <c r="C174" i="20"/>
  <c r="D174" i="20" s="1"/>
  <c r="C175" i="20"/>
  <c r="D175" i="20" s="1"/>
  <c r="C176" i="20"/>
  <c r="C177" i="20"/>
  <c r="C178" i="20"/>
  <c r="D178" i="20" s="1"/>
  <c r="C179" i="20"/>
  <c r="D179" i="20" s="1"/>
  <c r="C180" i="20"/>
  <c r="C181" i="20"/>
  <c r="C182" i="20"/>
  <c r="D182" i="20" s="1"/>
  <c r="C183" i="20"/>
  <c r="D183" i="20" s="1"/>
  <c r="C184" i="20"/>
  <c r="C185" i="20"/>
  <c r="C186" i="20"/>
  <c r="D186" i="20" s="1"/>
  <c r="C187" i="20"/>
  <c r="D187" i="20" s="1"/>
  <c r="C188" i="20"/>
  <c r="C189" i="20"/>
  <c r="C190" i="20"/>
  <c r="D190" i="20" s="1"/>
  <c r="C191" i="20"/>
  <c r="D191" i="20" s="1"/>
  <c r="C192" i="20"/>
  <c r="C193" i="20"/>
  <c r="C194" i="20"/>
  <c r="D194" i="20" s="1"/>
  <c r="C195" i="20"/>
  <c r="D195" i="20" s="1"/>
  <c r="C196" i="20"/>
  <c r="C197" i="20"/>
  <c r="C198" i="20"/>
  <c r="D198" i="20" s="1"/>
  <c r="C199" i="20"/>
  <c r="D199" i="20" s="1"/>
  <c r="C200" i="20"/>
  <c r="C201" i="20"/>
  <c r="C202" i="20"/>
  <c r="D202" i="20" s="1"/>
  <c r="C203" i="20"/>
  <c r="D203" i="20" s="1"/>
  <c r="C204" i="20"/>
  <c r="C205" i="20"/>
  <c r="C206" i="20"/>
  <c r="D206" i="20" s="1"/>
  <c r="C207" i="20"/>
  <c r="D207" i="20" s="1"/>
  <c r="C208" i="20"/>
  <c r="C209" i="20"/>
  <c r="C210" i="20"/>
  <c r="D210" i="20" s="1"/>
  <c r="C211" i="20"/>
  <c r="D211" i="20" s="1"/>
  <c r="C212" i="20"/>
  <c r="C213" i="20"/>
  <c r="C214" i="20"/>
  <c r="D214" i="20" s="1"/>
  <c r="C215" i="20"/>
  <c r="D215" i="20" s="1"/>
  <c r="C216" i="20"/>
  <c r="C217" i="20"/>
  <c r="C19" i="20"/>
  <c r="D19" i="20" s="1"/>
  <c r="C222" i="20"/>
  <c r="D222" i="20" s="1"/>
  <c r="D121" i="20"/>
  <c r="D125" i="20"/>
  <c r="D126" i="20"/>
  <c r="D129" i="20"/>
  <c r="D132" i="20"/>
  <c r="D133" i="20"/>
  <c r="D136" i="20"/>
  <c r="D137" i="20"/>
  <c r="D140" i="20"/>
  <c r="D141" i="20"/>
  <c r="D144" i="20"/>
  <c r="D145" i="20"/>
  <c r="D148" i="20"/>
  <c r="D149" i="20"/>
  <c r="D152" i="20"/>
  <c r="D153" i="20"/>
  <c r="D156" i="20"/>
  <c r="D157" i="20"/>
  <c r="D160" i="20"/>
  <c r="D161" i="20"/>
  <c r="D164" i="20"/>
  <c r="D165" i="20"/>
  <c r="D168" i="20"/>
  <c r="D169" i="20"/>
  <c r="D172" i="20"/>
  <c r="D173" i="20"/>
  <c r="D176" i="20"/>
  <c r="D177" i="20"/>
  <c r="D180" i="20"/>
  <c r="D181" i="20"/>
  <c r="D184" i="20"/>
  <c r="D185" i="20"/>
  <c r="D188" i="20"/>
  <c r="D189" i="20"/>
  <c r="D192" i="20"/>
  <c r="D193" i="20"/>
  <c r="D196" i="20"/>
  <c r="D197" i="20"/>
  <c r="D200" i="20"/>
  <c r="D201" i="20"/>
  <c r="D204" i="20"/>
  <c r="D205" i="20"/>
  <c r="D208" i="20"/>
  <c r="D209" i="20"/>
  <c r="D212" i="20"/>
  <c r="D213" i="20"/>
  <c r="D216" i="20"/>
  <c r="D217" i="20"/>
  <c r="D29" i="20"/>
  <c r="D33" i="20"/>
  <c r="D36" i="20"/>
  <c r="D37" i="20"/>
  <c r="D41" i="20"/>
  <c r="D45" i="20"/>
  <c r="D49" i="20"/>
  <c r="D53" i="20"/>
  <c r="D57" i="20"/>
  <c r="D60" i="20"/>
  <c r="D61" i="20"/>
  <c r="D65" i="20"/>
  <c r="D69" i="20"/>
  <c r="D73" i="20"/>
  <c r="D76" i="20"/>
  <c r="D77" i="20"/>
  <c r="D81" i="20"/>
  <c r="D84" i="20"/>
  <c r="D85" i="20"/>
  <c r="D89" i="20"/>
  <c r="D92" i="20"/>
  <c r="D93" i="20"/>
  <c r="D97" i="20"/>
  <c r="D101" i="20"/>
  <c r="D105" i="20"/>
  <c r="D108" i="20"/>
  <c r="D109" i="20"/>
  <c r="D113" i="20"/>
  <c r="D116" i="20"/>
  <c r="D117" i="20"/>
  <c r="D25" i="20"/>
  <c r="F7" i="14" l="1"/>
  <c r="D22" i="44"/>
  <c r="D21" i="44"/>
  <c r="D20" i="44"/>
  <c r="D19" i="44"/>
  <c r="D18" i="44"/>
  <c r="D16" i="44"/>
  <c r="D17" i="44"/>
  <c r="D15" i="44"/>
  <c r="D14" i="44"/>
  <c r="D13" i="44"/>
  <c r="D12" i="44"/>
  <c r="E14" i="44"/>
  <c r="E13" i="44"/>
  <c r="E12" i="44"/>
  <c r="E22" i="44"/>
  <c r="E21" i="44"/>
  <c r="E20" i="44"/>
  <c r="E19" i="44"/>
  <c r="E18" i="44"/>
  <c r="E17" i="44"/>
  <c r="E16" i="44"/>
  <c r="E15" i="44"/>
  <c r="F1" i="13" l="1"/>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D206" i="22"/>
  <c r="C206" i="22"/>
  <c r="C205" i="22"/>
  <c r="D205" i="22" s="1"/>
  <c r="C204" i="22"/>
  <c r="D204" i="22" s="1"/>
  <c r="C203" i="22"/>
  <c r="D203" i="22" s="1"/>
  <c r="C202" i="22"/>
  <c r="D202" i="22" s="1"/>
  <c r="C201" i="22"/>
  <c r="D201" i="22" s="1"/>
  <c r="C200" i="22"/>
  <c r="D200" i="22" s="1"/>
  <c r="C199" i="22"/>
  <c r="D199" i="22" s="1"/>
  <c r="C198" i="22"/>
  <c r="D198" i="22" s="1"/>
  <c r="C197" i="22"/>
  <c r="D197" i="22" s="1"/>
  <c r="D196" i="22"/>
  <c r="C196" i="22"/>
  <c r="C195" i="22"/>
  <c r="D195" i="22" s="1"/>
  <c r="C194" i="22"/>
  <c r="D194" i="22" s="1"/>
  <c r="C193" i="22"/>
  <c r="D193" i="22" s="1"/>
  <c r="C192" i="22"/>
  <c r="D192" i="22" s="1"/>
  <c r="C191" i="22"/>
  <c r="D191" i="22" s="1"/>
  <c r="D190" i="22"/>
  <c r="C190" i="22"/>
  <c r="C189" i="22"/>
  <c r="D189" i="22" s="1"/>
  <c r="C188" i="22"/>
  <c r="D188" i="22" s="1"/>
  <c r="C187" i="22"/>
  <c r="D187" i="22" s="1"/>
  <c r="C186" i="22"/>
  <c r="D186" i="22" s="1"/>
  <c r="C185" i="22"/>
  <c r="D185" i="22" s="1"/>
  <c r="C184" i="22"/>
  <c r="D184" i="22" s="1"/>
  <c r="C183" i="22"/>
  <c r="D183" i="22" s="1"/>
  <c r="C182" i="22"/>
  <c r="D182" i="22" s="1"/>
  <c r="C181" i="22"/>
  <c r="D181" i="22" s="1"/>
  <c r="D180" i="22"/>
  <c r="C180" i="22"/>
  <c r="C179" i="22"/>
  <c r="D179" i="22" s="1"/>
  <c r="C178" i="22"/>
  <c r="D178" i="22" s="1"/>
  <c r="C177" i="22"/>
  <c r="D177" i="22" s="1"/>
  <c r="C176" i="22"/>
  <c r="D176" i="22" s="1"/>
  <c r="C175" i="22"/>
  <c r="D175" i="22" s="1"/>
  <c r="C174" i="22"/>
  <c r="D174" i="22" s="1"/>
  <c r="C173" i="22"/>
  <c r="D173" i="22" s="1"/>
  <c r="C172" i="22"/>
  <c r="D172" i="22" s="1"/>
  <c r="C171" i="22"/>
  <c r="D171" i="22" s="1"/>
  <c r="D170" i="22"/>
  <c r="C170" i="22"/>
  <c r="C169" i="22"/>
  <c r="D169" i="22" s="1"/>
  <c r="D168" i="22"/>
  <c r="C168" i="22"/>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D148" i="22"/>
  <c r="C148" i="22"/>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C86" i="22"/>
  <c r="D86" i="22" s="1"/>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AB928" i="39" s="1"/>
  <c r="C937" i="20"/>
  <c r="D937" i="20" s="1"/>
  <c r="AB927" i="39" s="1"/>
  <c r="C936" i="20"/>
  <c r="D936" i="20" s="1"/>
  <c r="AB926" i="39" s="1"/>
  <c r="C935" i="20"/>
  <c r="D935" i="20" s="1"/>
  <c r="AB925" i="39" s="1"/>
  <c r="C934" i="20"/>
  <c r="D934" i="20" s="1"/>
  <c r="AB924" i="39" s="1"/>
  <c r="C933" i="20"/>
  <c r="D933" i="20" s="1"/>
  <c r="AB923" i="39" s="1"/>
  <c r="C932" i="20"/>
  <c r="D932" i="20" s="1"/>
  <c r="AB922" i="39" s="1"/>
  <c r="C931" i="20"/>
  <c r="D931" i="20" s="1"/>
  <c r="AB921" i="39" s="1"/>
  <c r="D930" i="20"/>
  <c r="C928" i="20"/>
  <c r="D928" i="20" s="1"/>
  <c r="AC122" i="40" s="1"/>
  <c r="C927" i="20"/>
  <c r="D927" i="20" s="1"/>
  <c r="C926" i="20"/>
  <c r="D926" i="20" s="1"/>
  <c r="AC120" i="40" s="1"/>
  <c r="C925" i="20"/>
  <c r="D925" i="20" s="1"/>
  <c r="C924" i="20"/>
  <c r="D924" i="20" s="1"/>
  <c r="AC118" i="40" s="1"/>
  <c r="C923" i="20"/>
  <c r="D923" i="20" s="1"/>
  <c r="C922" i="20"/>
  <c r="D922" i="20" s="1"/>
  <c r="AC116" i="40" s="1"/>
  <c r="C921" i="20"/>
  <c r="D921" i="20" s="1"/>
  <c r="C920" i="20"/>
  <c r="D920" i="20" s="1"/>
  <c r="AC114" i="40" s="1"/>
  <c r="C919" i="20"/>
  <c r="D919" i="20" s="1"/>
  <c r="C918" i="20"/>
  <c r="D918" i="20" s="1"/>
  <c r="AC112" i="40" s="1"/>
  <c r="C917" i="20"/>
  <c r="D917" i="20" s="1"/>
  <c r="C916" i="20"/>
  <c r="D916" i="20" s="1"/>
  <c r="AC110" i="40" s="1"/>
  <c r="C915" i="20"/>
  <c r="D915" i="20" s="1"/>
  <c r="C914" i="20"/>
  <c r="D914" i="20" s="1"/>
  <c r="AB904" i="39" s="1"/>
  <c r="C913" i="20"/>
  <c r="C912" i="20"/>
  <c r="D912" i="20" s="1"/>
  <c r="AB902" i="39" s="1"/>
  <c r="C911" i="20"/>
  <c r="C910" i="20"/>
  <c r="D910" i="20" s="1"/>
  <c r="AB900" i="39" s="1"/>
  <c r="C909" i="20"/>
  <c r="C908" i="20"/>
  <c r="D908" i="20" s="1"/>
  <c r="AB898" i="39" s="1"/>
  <c r="C907" i="20"/>
  <c r="C906" i="20"/>
  <c r="D906" i="20" s="1"/>
  <c r="AB896" i="39" s="1"/>
  <c r="C905" i="20"/>
  <c r="C904" i="20"/>
  <c r="D904" i="20" s="1"/>
  <c r="AB894" i="39" s="1"/>
  <c r="C903" i="20"/>
  <c r="C902" i="20"/>
  <c r="D902" i="20" s="1"/>
  <c r="AB892" i="39" s="1"/>
  <c r="C901" i="20"/>
  <c r="C900" i="20"/>
  <c r="D900" i="20" s="1"/>
  <c r="AB890" i="39" s="1"/>
  <c r="C899" i="20"/>
  <c r="C898" i="20"/>
  <c r="D898" i="20" s="1"/>
  <c r="AB888" i="39" s="1"/>
  <c r="C897" i="20"/>
  <c r="C896" i="20"/>
  <c r="D896" i="20" s="1"/>
  <c r="AB886" i="39" s="1"/>
  <c r="C895" i="20"/>
  <c r="C894" i="20"/>
  <c r="D894" i="20" s="1"/>
  <c r="AB884" i="39" s="1"/>
  <c r="C893" i="20"/>
  <c r="C892" i="20"/>
  <c r="D892" i="20" s="1"/>
  <c r="AB882" i="39" s="1"/>
  <c r="C891" i="20"/>
  <c r="C890" i="20"/>
  <c r="D890" i="20" s="1"/>
  <c r="AB880" i="39" s="1"/>
  <c r="C889" i="20"/>
  <c r="C888" i="20"/>
  <c r="D888" i="20" s="1"/>
  <c r="AB878" i="39" s="1"/>
  <c r="C887" i="20"/>
  <c r="C886" i="20"/>
  <c r="D886" i="20" s="1"/>
  <c r="AB876" i="39" s="1"/>
  <c r="C885" i="20"/>
  <c r="C884" i="20"/>
  <c r="D884" i="20" s="1"/>
  <c r="AB874" i="39" s="1"/>
  <c r="C883" i="20"/>
  <c r="C882" i="20"/>
  <c r="D882" i="20" s="1"/>
  <c r="AB872" i="39" s="1"/>
  <c r="C881" i="20"/>
  <c r="C880" i="20"/>
  <c r="D880" i="20" s="1"/>
  <c r="AB870" i="39" s="1"/>
  <c r="C879" i="20"/>
  <c r="C878" i="20"/>
  <c r="D878" i="20" s="1"/>
  <c r="AB868" i="39" s="1"/>
  <c r="C877" i="20"/>
  <c r="C876" i="20"/>
  <c r="D876" i="20" s="1"/>
  <c r="AB866" i="39" s="1"/>
  <c r="C875" i="20"/>
  <c r="C874" i="20"/>
  <c r="D874" i="20" s="1"/>
  <c r="AB864" i="39" s="1"/>
  <c r="C873" i="20"/>
  <c r="C872" i="20"/>
  <c r="D872" i="20" s="1"/>
  <c r="AB862" i="39" s="1"/>
  <c r="C871" i="20"/>
  <c r="C870" i="20"/>
  <c r="D870" i="20" s="1"/>
  <c r="AB860" i="39" s="1"/>
  <c r="C869" i="20"/>
  <c r="C868" i="20"/>
  <c r="D868" i="20" s="1"/>
  <c r="AB858" i="39" s="1"/>
  <c r="C867" i="20"/>
  <c r="C866" i="20"/>
  <c r="D866" i="20" s="1"/>
  <c r="AB856" i="39" s="1"/>
  <c r="C865" i="20"/>
  <c r="C864" i="20"/>
  <c r="D864" i="20" s="1"/>
  <c r="AB854" i="39" s="1"/>
  <c r="C863" i="20"/>
  <c r="C862" i="20"/>
  <c r="D862" i="20" s="1"/>
  <c r="AB852" i="39" s="1"/>
  <c r="C861" i="20"/>
  <c r="C860" i="20"/>
  <c r="D860" i="20" s="1"/>
  <c r="AB850" i="39" s="1"/>
  <c r="C859" i="20"/>
  <c r="C858" i="20"/>
  <c r="D858" i="20" s="1"/>
  <c r="AB848" i="39" s="1"/>
  <c r="C857" i="20"/>
  <c r="C856" i="20"/>
  <c r="D856" i="20" s="1"/>
  <c r="AB846" i="39" s="1"/>
  <c r="C855" i="20"/>
  <c r="C854" i="20"/>
  <c r="D854" i="20" s="1"/>
  <c r="AB844" i="39" s="1"/>
  <c r="C853" i="20"/>
  <c r="C852" i="20"/>
  <c r="D852" i="20" s="1"/>
  <c r="AB842" i="39" s="1"/>
  <c r="C851" i="20"/>
  <c r="C850" i="20"/>
  <c r="D850" i="20" s="1"/>
  <c r="AB840" i="39" s="1"/>
  <c r="C849" i="20"/>
  <c r="C848" i="20"/>
  <c r="D848" i="20" s="1"/>
  <c r="AB838" i="39" s="1"/>
  <c r="C847" i="20"/>
  <c r="C846" i="20"/>
  <c r="D846" i="20" s="1"/>
  <c r="AB836" i="39" s="1"/>
  <c r="C845" i="20"/>
  <c r="C844" i="20"/>
  <c r="C843" i="20"/>
  <c r="C842" i="20"/>
  <c r="C841" i="20"/>
  <c r="C840" i="20"/>
  <c r="C839" i="20"/>
  <c r="C838" i="20"/>
  <c r="C837" i="20"/>
  <c r="C836" i="20"/>
  <c r="C835" i="20"/>
  <c r="D835" i="20" s="1"/>
  <c r="AB825" i="39" s="1"/>
  <c r="C834" i="20"/>
  <c r="D834" i="20" s="1"/>
  <c r="AB824" i="39" s="1"/>
  <c r="C833" i="20"/>
  <c r="D833" i="20" s="1"/>
  <c r="AB823" i="39" s="1"/>
  <c r="C832" i="20"/>
  <c r="D832" i="20" s="1"/>
  <c r="AB822" i="39" s="1"/>
  <c r="C831" i="20"/>
  <c r="D831" i="20" s="1"/>
  <c r="AB821" i="39" s="1"/>
  <c r="C830" i="20"/>
  <c r="D830" i="20" s="1"/>
  <c r="AC108" i="4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AB766" i="39" s="1"/>
  <c r="C775" i="20"/>
  <c r="D775" i="20" s="1"/>
  <c r="C774" i="20"/>
  <c r="D774" i="20" s="1"/>
  <c r="C773" i="20"/>
  <c r="D773" i="20" s="1"/>
  <c r="C772" i="20"/>
  <c r="C771" i="20"/>
  <c r="D771" i="20" s="1"/>
  <c r="C770" i="20"/>
  <c r="D770" i="20" s="1"/>
  <c r="C769" i="20"/>
  <c r="D769" i="20" s="1"/>
  <c r="C768" i="20"/>
  <c r="D768" i="20" s="1"/>
  <c r="AB758" i="39" s="1"/>
  <c r="C767" i="20"/>
  <c r="D767" i="20" s="1"/>
  <c r="C766" i="20"/>
  <c r="D766" i="20" s="1"/>
  <c r="C765" i="20"/>
  <c r="D765" i="20" s="1"/>
  <c r="C764" i="20"/>
  <c r="D764" i="20" s="1"/>
  <c r="AB754" i="39" s="1"/>
  <c r="C763" i="20"/>
  <c r="D763" i="20" s="1"/>
  <c r="C762" i="20"/>
  <c r="D762" i="20" s="1"/>
  <c r="C761" i="20"/>
  <c r="D761" i="20" s="1"/>
  <c r="C760" i="20"/>
  <c r="D760" i="20" s="1"/>
  <c r="AB750" i="39" s="1"/>
  <c r="C759" i="20"/>
  <c r="D759" i="20" s="1"/>
  <c r="C758" i="20"/>
  <c r="D758" i="20" s="1"/>
  <c r="C757" i="20"/>
  <c r="D757" i="20" s="1"/>
  <c r="C756" i="20"/>
  <c r="D756" i="20" s="1"/>
  <c r="AB746" i="39" s="1"/>
  <c r="C755" i="20"/>
  <c r="D755" i="20" s="1"/>
  <c r="C754" i="20"/>
  <c r="D754" i="20" s="1"/>
  <c r="C753" i="20"/>
  <c r="D753" i="20" s="1"/>
  <c r="C752" i="20"/>
  <c r="D752" i="20" s="1"/>
  <c r="AB742" i="39" s="1"/>
  <c r="C751" i="20"/>
  <c r="D751" i="20" s="1"/>
  <c r="C750" i="20"/>
  <c r="D750" i="20" s="1"/>
  <c r="C749" i="20"/>
  <c r="D749" i="20" s="1"/>
  <c r="C748" i="20"/>
  <c r="D748" i="20" s="1"/>
  <c r="AB738" i="39" s="1"/>
  <c r="C747" i="20"/>
  <c r="D747" i="20" s="1"/>
  <c r="C746" i="20"/>
  <c r="D746" i="20" s="1"/>
  <c r="C745" i="20"/>
  <c r="D745" i="20" s="1"/>
  <c r="C744" i="20"/>
  <c r="D744" i="20" s="1"/>
  <c r="AB734" i="39" s="1"/>
  <c r="C743" i="20"/>
  <c r="D743" i="20" s="1"/>
  <c r="C742" i="20"/>
  <c r="D742" i="20" s="1"/>
  <c r="C741" i="20"/>
  <c r="D741" i="20" s="1"/>
  <c r="C740" i="20"/>
  <c r="D740" i="20" s="1"/>
  <c r="AB730" i="39" s="1"/>
  <c r="C739" i="20"/>
  <c r="D739" i="20" s="1"/>
  <c r="C738" i="20"/>
  <c r="D738" i="20" s="1"/>
  <c r="C737" i="20"/>
  <c r="D737" i="20" s="1"/>
  <c r="C736" i="20"/>
  <c r="D736" i="20" s="1"/>
  <c r="AB726" i="39" s="1"/>
  <c r="C735" i="20"/>
  <c r="D735" i="20" s="1"/>
  <c r="C734" i="20"/>
  <c r="D734" i="20" s="1"/>
  <c r="C733" i="20"/>
  <c r="D733" i="20" s="1"/>
  <c r="C732" i="20"/>
  <c r="C731" i="20"/>
  <c r="D731" i="20" s="1"/>
  <c r="C730" i="20"/>
  <c r="D730" i="20" s="1"/>
  <c r="C729" i="20"/>
  <c r="D729" i="20" s="1"/>
  <c r="C725" i="20"/>
  <c r="D725" i="20" s="1"/>
  <c r="AC87" i="40" s="1"/>
  <c r="C724" i="20"/>
  <c r="D724" i="20" s="1"/>
  <c r="C723" i="20"/>
  <c r="D723" i="20" s="1"/>
  <c r="C722" i="20"/>
  <c r="C721" i="20"/>
  <c r="D721" i="20" s="1"/>
  <c r="AC83" i="40" s="1"/>
  <c r="C720" i="20"/>
  <c r="D720" i="20" s="1"/>
  <c r="C719" i="20"/>
  <c r="D719" i="20" s="1"/>
  <c r="C718" i="20"/>
  <c r="C717" i="20"/>
  <c r="D717" i="20" s="1"/>
  <c r="AC79" i="40" s="1"/>
  <c r="C716" i="20"/>
  <c r="D716" i="20" s="1"/>
  <c r="C715" i="20"/>
  <c r="D715" i="20" s="1"/>
  <c r="C714" i="20"/>
  <c r="D714" i="20" s="1"/>
  <c r="C713" i="20"/>
  <c r="D713" i="20" s="1"/>
  <c r="AC75" i="40" s="1"/>
  <c r="C712" i="20"/>
  <c r="D712" i="20" s="1"/>
  <c r="C711" i="20"/>
  <c r="C710" i="20"/>
  <c r="C709" i="20"/>
  <c r="D709" i="20" s="1"/>
  <c r="AB699" i="39" s="1"/>
  <c r="C708" i="20"/>
  <c r="D708" i="20" s="1"/>
  <c r="AB698" i="39" s="1"/>
  <c r="C707" i="20"/>
  <c r="D707" i="20" s="1"/>
  <c r="AB697" i="39" s="1"/>
  <c r="C706" i="20"/>
  <c r="D706" i="20" s="1"/>
  <c r="AB696" i="39" s="1"/>
  <c r="C705" i="20"/>
  <c r="D705" i="20" s="1"/>
  <c r="AB695" i="39" s="1"/>
  <c r="C704" i="20"/>
  <c r="D704" i="20" s="1"/>
  <c r="AB694" i="39" s="1"/>
  <c r="C703" i="20"/>
  <c r="D703" i="20" s="1"/>
  <c r="AB693" i="39" s="1"/>
  <c r="C702" i="20"/>
  <c r="D702" i="20" s="1"/>
  <c r="AB692" i="39" s="1"/>
  <c r="C701" i="20"/>
  <c r="D701" i="20" s="1"/>
  <c r="AB691" i="39" s="1"/>
  <c r="C700" i="20"/>
  <c r="D700" i="20" s="1"/>
  <c r="AB690" i="39" s="1"/>
  <c r="C699" i="20"/>
  <c r="D699" i="20" s="1"/>
  <c r="AB689" i="39" s="1"/>
  <c r="C698" i="20"/>
  <c r="D698" i="20" s="1"/>
  <c r="AB688" i="39" s="1"/>
  <c r="C697" i="20"/>
  <c r="D697" i="20" s="1"/>
  <c r="AB687" i="39" s="1"/>
  <c r="C696" i="20"/>
  <c r="D696" i="20" s="1"/>
  <c r="AB686" i="39" s="1"/>
  <c r="C695" i="20"/>
  <c r="D695" i="20" s="1"/>
  <c r="AB685" i="39" s="1"/>
  <c r="C694" i="20"/>
  <c r="D694" i="20" s="1"/>
  <c r="AB684" i="39" s="1"/>
  <c r="C693" i="20"/>
  <c r="D693" i="20" s="1"/>
  <c r="AB683" i="39" s="1"/>
  <c r="C692" i="20"/>
  <c r="D692" i="20" s="1"/>
  <c r="AB682" i="39" s="1"/>
  <c r="C691" i="20"/>
  <c r="D691" i="20" s="1"/>
  <c r="AB681" i="39" s="1"/>
  <c r="C690" i="20"/>
  <c r="D690" i="20" s="1"/>
  <c r="AB680" i="39" s="1"/>
  <c r="C689" i="20"/>
  <c r="D689" i="20" s="1"/>
  <c r="AB679" i="39" s="1"/>
  <c r="C688" i="20"/>
  <c r="D688" i="20" s="1"/>
  <c r="AB678" i="39" s="1"/>
  <c r="C687" i="20"/>
  <c r="D687" i="20" s="1"/>
  <c r="AB677" i="39" s="1"/>
  <c r="C686" i="20"/>
  <c r="D686" i="20" s="1"/>
  <c r="AB676" i="39" s="1"/>
  <c r="C685" i="20"/>
  <c r="D685" i="20" s="1"/>
  <c r="AB675" i="39" s="1"/>
  <c r="C684" i="20"/>
  <c r="D684" i="20" s="1"/>
  <c r="AB674" i="39" s="1"/>
  <c r="C683" i="20"/>
  <c r="D683" i="20" s="1"/>
  <c r="AB673" i="39" s="1"/>
  <c r="C682" i="20"/>
  <c r="D682" i="20" s="1"/>
  <c r="AB672" i="39" s="1"/>
  <c r="C681" i="20"/>
  <c r="D681" i="20" s="1"/>
  <c r="AB671" i="39" s="1"/>
  <c r="C680" i="20"/>
  <c r="D680" i="20" s="1"/>
  <c r="AB670" i="39" s="1"/>
  <c r="C679" i="20"/>
  <c r="D679" i="20" s="1"/>
  <c r="AB669" i="39" s="1"/>
  <c r="C678" i="20"/>
  <c r="D678" i="20" s="1"/>
  <c r="AB668" i="39" s="1"/>
  <c r="C677" i="20"/>
  <c r="D677" i="20" s="1"/>
  <c r="AB667" i="39" s="1"/>
  <c r="C676" i="20"/>
  <c r="D676" i="20" s="1"/>
  <c r="AB666" i="39" s="1"/>
  <c r="C675" i="20"/>
  <c r="D675" i="20" s="1"/>
  <c r="AB665" i="39" s="1"/>
  <c r="C674" i="20"/>
  <c r="D674" i="20" s="1"/>
  <c r="AB664" i="39" s="1"/>
  <c r="C673" i="20"/>
  <c r="D673" i="20" s="1"/>
  <c r="AB663" i="39" s="1"/>
  <c r="C672" i="20"/>
  <c r="D672" i="20" s="1"/>
  <c r="AB662" i="39" s="1"/>
  <c r="C671" i="20"/>
  <c r="D671" i="20" s="1"/>
  <c r="AB661" i="39" s="1"/>
  <c r="C670" i="20"/>
  <c r="D670" i="20" s="1"/>
  <c r="AB660" i="39" s="1"/>
  <c r="C669" i="20"/>
  <c r="D669" i="20" s="1"/>
  <c r="AB659" i="39" s="1"/>
  <c r="C668" i="20"/>
  <c r="D668" i="20" s="1"/>
  <c r="AB658" i="39" s="1"/>
  <c r="C667" i="20"/>
  <c r="D667" i="20" s="1"/>
  <c r="AB657" i="39" s="1"/>
  <c r="C666" i="20"/>
  <c r="D666" i="20" s="1"/>
  <c r="AB656" i="39" s="1"/>
  <c r="C665" i="20"/>
  <c r="D665" i="20" s="1"/>
  <c r="AB655" i="39" s="1"/>
  <c r="C664" i="20"/>
  <c r="D664" i="20" s="1"/>
  <c r="AB654" i="39" s="1"/>
  <c r="C663" i="20"/>
  <c r="D663" i="20" s="1"/>
  <c r="AB653" i="39" s="1"/>
  <c r="C662" i="20"/>
  <c r="D662" i="20" s="1"/>
  <c r="AB652" i="39" s="1"/>
  <c r="C661" i="20"/>
  <c r="D661" i="20" s="1"/>
  <c r="AB651" i="39" s="1"/>
  <c r="C660" i="20"/>
  <c r="D660" i="20" s="1"/>
  <c r="AB650" i="39" s="1"/>
  <c r="C659" i="20"/>
  <c r="D659" i="20" s="1"/>
  <c r="AB649" i="39" s="1"/>
  <c r="C658" i="20"/>
  <c r="D658" i="20" s="1"/>
  <c r="AB648" i="39" s="1"/>
  <c r="C657" i="20"/>
  <c r="D657" i="20" s="1"/>
  <c r="AB647" i="39" s="1"/>
  <c r="C656" i="20"/>
  <c r="D656" i="20" s="1"/>
  <c r="AB646" i="39" s="1"/>
  <c r="C655" i="20"/>
  <c r="D655" i="20" s="1"/>
  <c r="AB645" i="39" s="1"/>
  <c r="C654" i="20"/>
  <c r="D654" i="20" s="1"/>
  <c r="AB644" i="39" s="1"/>
  <c r="C653" i="20"/>
  <c r="D653" i="20" s="1"/>
  <c r="AB643" i="39" s="1"/>
  <c r="C652" i="20"/>
  <c r="D652" i="20" s="1"/>
  <c r="AB642" i="39" s="1"/>
  <c r="C651" i="20"/>
  <c r="D651" i="20" s="1"/>
  <c r="AB641" i="39" s="1"/>
  <c r="C650" i="20"/>
  <c r="D650" i="20" s="1"/>
  <c r="AB640" i="39" s="1"/>
  <c r="C649" i="20"/>
  <c r="D649" i="20" s="1"/>
  <c r="AB639" i="39" s="1"/>
  <c r="C648" i="20"/>
  <c r="D648" i="20" s="1"/>
  <c r="AB638" i="39" s="1"/>
  <c r="C647" i="20"/>
  <c r="D647" i="20" s="1"/>
  <c r="AB637" i="39" s="1"/>
  <c r="C646" i="20"/>
  <c r="D646" i="20" s="1"/>
  <c r="AB636" i="39" s="1"/>
  <c r="C645" i="20"/>
  <c r="D645" i="20" s="1"/>
  <c r="AB635" i="39" s="1"/>
  <c r="C644" i="20"/>
  <c r="D644" i="20" s="1"/>
  <c r="AB634" i="39" s="1"/>
  <c r="C643" i="20"/>
  <c r="D643" i="20" s="1"/>
  <c r="AB633" i="39" s="1"/>
  <c r="C642" i="20"/>
  <c r="D642" i="20" s="1"/>
  <c r="AB632" i="39" s="1"/>
  <c r="C641" i="20"/>
  <c r="D641" i="20" s="1"/>
  <c r="AB631" i="39" s="1"/>
  <c r="C640" i="20"/>
  <c r="D640" i="20" s="1"/>
  <c r="AB630" i="39" s="1"/>
  <c r="C639" i="20"/>
  <c r="D639" i="20" s="1"/>
  <c r="AB629" i="39" s="1"/>
  <c r="C638" i="20"/>
  <c r="D638" i="20" s="1"/>
  <c r="AB628" i="39" s="1"/>
  <c r="C637" i="20"/>
  <c r="D637" i="20" s="1"/>
  <c r="AB627" i="39" s="1"/>
  <c r="C636" i="20"/>
  <c r="D636" i="20" s="1"/>
  <c r="AB626" i="39" s="1"/>
  <c r="C635" i="20"/>
  <c r="D635" i="20" s="1"/>
  <c r="AB625" i="39" s="1"/>
  <c r="C634" i="20"/>
  <c r="D634" i="20" s="1"/>
  <c r="AB624" i="39" s="1"/>
  <c r="C633" i="20"/>
  <c r="D633" i="20" s="1"/>
  <c r="AB623" i="39" s="1"/>
  <c r="C632" i="20"/>
  <c r="D632" i="20" s="1"/>
  <c r="AB622" i="39" s="1"/>
  <c r="C631" i="20"/>
  <c r="D631" i="20" s="1"/>
  <c r="AB621" i="39" s="1"/>
  <c r="C630" i="20"/>
  <c r="D630" i="20" s="1"/>
  <c r="AB620" i="39" s="1"/>
  <c r="C629" i="20"/>
  <c r="D629" i="20" s="1"/>
  <c r="AB619" i="39" s="1"/>
  <c r="C628" i="20"/>
  <c r="D628" i="20" s="1"/>
  <c r="AB618" i="39" s="1"/>
  <c r="C627" i="20"/>
  <c r="D627" i="20" s="1"/>
  <c r="AB617" i="39" s="1"/>
  <c r="D626" i="20"/>
  <c r="C625" i="20"/>
  <c r="D625" i="20" s="1"/>
  <c r="AC71" i="40" s="1"/>
  <c r="C624" i="20"/>
  <c r="D624" i="20" s="1"/>
  <c r="C623" i="20"/>
  <c r="D623" i="20" s="1"/>
  <c r="AB613" i="39" s="1"/>
  <c r="C622" i="20"/>
  <c r="D622" i="20" s="1"/>
  <c r="C621" i="20"/>
  <c r="D621" i="20" s="1"/>
  <c r="AC67" i="40" s="1"/>
  <c r="C620" i="20"/>
  <c r="D620" i="20" s="1"/>
  <c r="C619" i="20"/>
  <c r="D619" i="20" s="1"/>
  <c r="AC65" i="40" s="1"/>
  <c r="C618" i="20"/>
  <c r="D618" i="20" s="1"/>
  <c r="C617" i="20"/>
  <c r="D617" i="20" s="1"/>
  <c r="AC63" i="40" s="1"/>
  <c r="C616" i="20"/>
  <c r="D616" i="20" s="1"/>
  <c r="C615" i="20"/>
  <c r="D615" i="20" s="1"/>
  <c r="AC61" i="40" s="1"/>
  <c r="C614" i="20"/>
  <c r="D614" i="20" s="1"/>
  <c r="C613" i="20"/>
  <c r="D613" i="20" s="1"/>
  <c r="AC59" i="40" s="1"/>
  <c r="C612" i="20"/>
  <c r="D612" i="20" s="1"/>
  <c r="C611" i="20"/>
  <c r="D611" i="20" s="1"/>
  <c r="AB601" i="39" s="1"/>
  <c r="C610" i="20"/>
  <c r="C609" i="20"/>
  <c r="D609" i="20" s="1"/>
  <c r="AB599" i="39" s="1"/>
  <c r="C608" i="20"/>
  <c r="C607" i="20"/>
  <c r="D607" i="20" s="1"/>
  <c r="AB597" i="39" s="1"/>
  <c r="C606" i="20"/>
  <c r="C605" i="20"/>
  <c r="D605" i="20" s="1"/>
  <c r="AB595" i="39" s="1"/>
  <c r="C604" i="20"/>
  <c r="C603" i="20"/>
  <c r="D603" i="20" s="1"/>
  <c r="AB593" i="39" s="1"/>
  <c r="C602" i="20"/>
  <c r="C601" i="20"/>
  <c r="D601" i="20" s="1"/>
  <c r="AB591" i="39" s="1"/>
  <c r="C600" i="20"/>
  <c r="C599" i="20"/>
  <c r="D599" i="20" s="1"/>
  <c r="AB589" i="39" s="1"/>
  <c r="C598" i="20"/>
  <c r="C597" i="20"/>
  <c r="D597" i="20" s="1"/>
  <c r="AB587" i="39" s="1"/>
  <c r="C596" i="20"/>
  <c r="C595" i="20"/>
  <c r="D595" i="20" s="1"/>
  <c r="AB585" i="39" s="1"/>
  <c r="C594" i="20"/>
  <c r="C593" i="20"/>
  <c r="D593" i="20" s="1"/>
  <c r="AB583" i="39" s="1"/>
  <c r="C592" i="20"/>
  <c r="C591" i="20"/>
  <c r="D591" i="20" s="1"/>
  <c r="AB581" i="39" s="1"/>
  <c r="C590" i="20"/>
  <c r="C589" i="20"/>
  <c r="D589" i="20" s="1"/>
  <c r="AB579" i="39" s="1"/>
  <c r="C588" i="20"/>
  <c r="C587" i="20"/>
  <c r="D587" i="20" s="1"/>
  <c r="AB577" i="39" s="1"/>
  <c r="C586" i="20"/>
  <c r="C585" i="20"/>
  <c r="D585" i="20" s="1"/>
  <c r="AB575" i="39" s="1"/>
  <c r="C584" i="20"/>
  <c r="C583" i="20"/>
  <c r="D583" i="20" s="1"/>
  <c r="AB573" i="39" s="1"/>
  <c r="C582" i="20"/>
  <c r="C581" i="20"/>
  <c r="D581" i="20" s="1"/>
  <c r="AB571" i="39" s="1"/>
  <c r="C580" i="20"/>
  <c r="C579" i="20"/>
  <c r="D579" i="20" s="1"/>
  <c r="AB569" i="39" s="1"/>
  <c r="C578" i="20"/>
  <c r="C577" i="20"/>
  <c r="D577" i="20" s="1"/>
  <c r="AB567" i="39" s="1"/>
  <c r="C576" i="20"/>
  <c r="C575" i="20"/>
  <c r="D575" i="20" s="1"/>
  <c r="AB565" i="39" s="1"/>
  <c r="C574" i="20"/>
  <c r="D574" i="20" s="1"/>
  <c r="AB564" i="39" s="1"/>
  <c r="C573" i="20"/>
  <c r="D573" i="20" s="1"/>
  <c r="AB563" i="39" s="1"/>
  <c r="C572" i="20"/>
  <c r="D572" i="20" s="1"/>
  <c r="AB562" i="39" s="1"/>
  <c r="C571" i="20"/>
  <c r="D571" i="20" s="1"/>
  <c r="AB561" i="39" s="1"/>
  <c r="C570" i="20"/>
  <c r="D570" i="20" s="1"/>
  <c r="AB560" i="39" s="1"/>
  <c r="C569" i="20"/>
  <c r="D569" i="20" s="1"/>
  <c r="AB559" i="39" s="1"/>
  <c r="C568" i="20"/>
  <c r="D568" i="20" s="1"/>
  <c r="AB558" i="39" s="1"/>
  <c r="C567" i="20"/>
  <c r="D567" i="20" s="1"/>
  <c r="AB557" i="39" s="1"/>
  <c r="C566" i="20"/>
  <c r="D566" i="20" s="1"/>
  <c r="AB556" i="39" s="1"/>
  <c r="C565" i="20"/>
  <c r="D565" i="20" s="1"/>
  <c r="AB555" i="39" s="1"/>
  <c r="C564" i="20"/>
  <c r="D564" i="20" s="1"/>
  <c r="AB554" i="39" s="1"/>
  <c r="C563" i="20"/>
  <c r="D563" i="20" s="1"/>
  <c r="AB553" i="39" s="1"/>
  <c r="C562" i="20"/>
  <c r="D562" i="20" s="1"/>
  <c r="AB552" i="39" s="1"/>
  <c r="C561" i="20"/>
  <c r="D561" i="20" s="1"/>
  <c r="AB551" i="39" s="1"/>
  <c r="C560" i="20"/>
  <c r="D560" i="20" s="1"/>
  <c r="AB550" i="39" s="1"/>
  <c r="C559" i="20"/>
  <c r="D559" i="20" s="1"/>
  <c r="AB549" i="39" s="1"/>
  <c r="C558" i="20"/>
  <c r="D558" i="20" s="1"/>
  <c r="AB548" i="39" s="1"/>
  <c r="C557" i="20"/>
  <c r="D557" i="20" s="1"/>
  <c r="AB547" i="39" s="1"/>
  <c r="C556" i="20"/>
  <c r="D556" i="20" s="1"/>
  <c r="AB546" i="39" s="1"/>
  <c r="C555" i="20"/>
  <c r="D555" i="20" s="1"/>
  <c r="AB545" i="39" s="1"/>
  <c r="C554" i="20"/>
  <c r="D554" i="20" s="1"/>
  <c r="AB544" i="39" s="1"/>
  <c r="C553" i="20"/>
  <c r="D553" i="20" s="1"/>
  <c r="AB543" i="39" s="1"/>
  <c r="C552" i="20"/>
  <c r="D552" i="20" s="1"/>
  <c r="AB542" i="39" s="1"/>
  <c r="C551" i="20"/>
  <c r="D551" i="20" s="1"/>
  <c r="AB541" i="39" s="1"/>
  <c r="C550" i="20"/>
  <c r="D550" i="20" s="1"/>
  <c r="AB540" i="39" s="1"/>
  <c r="C549" i="20"/>
  <c r="D549" i="20" s="1"/>
  <c r="AB539" i="39" s="1"/>
  <c r="C548" i="20"/>
  <c r="D548" i="20" s="1"/>
  <c r="AB538" i="39" s="1"/>
  <c r="C547" i="20"/>
  <c r="D547" i="20" s="1"/>
  <c r="AB537" i="39" s="1"/>
  <c r="C546" i="20"/>
  <c r="D546" i="20" s="1"/>
  <c r="AB536" i="39" s="1"/>
  <c r="C545" i="20"/>
  <c r="D545" i="20" s="1"/>
  <c r="AB535" i="39" s="1"/>
  <c r="C544" i="20"/>
  <c r="D544" i="20" s="1"/>
  <c r="AB534" i="39" s="1"/>
  <c r="C543" i="20"/>
  <c r="D543" i="20" s="1"/>
  <c r="AB533" i="39" s="1"/>
  <c r="C542" i="20"/>
  <c r="D542" i="20" s="1"/>
  <c r="AB532" i="39" s="1"/>
  <c r="C541" i="20"/>
  <c r="D541" i="20" s="1"/>
  <c r="AB531" i="39" s="1"/>
  <c r="C540" i="20"/>
  <c r="D540" i="20" s="1"/>
  <c r="AB530" i="39" s="1"/>
  <c r="C539" i="20"/>
  <c r="D539" i="20" s="1"/>
  <c r="AB529" i="39" s="1"/>
  <c r="C538" i="20"/>
  <c r="D538" i="20" s="1"/>
  <c r="AB528" i="39" s="1"/>
  <c r="C537" i="20"/>
  <c r="D537" i="20" s="1"/>
  <c r="AB527" i="39" s="1"/>
  <c r="C536" i="20"/>
  <c r="D536" i="20" s="1"/>
  <c r="AB526" i="39" s="1"/>
  <c r="C535" i="20"/>
  <c r="D535" i="20" s="1"/>
  <c r="AB525" i="39" s="1"/>
  <c r="C534" i="20"/>
  <c r="D534" i="20" s="1"/>
  <c r="AB524" i="39" s="1"/>
  <c r="C533" i="20"/>
  <c r="D533" i="20" s="1"/>
  <c r="AB523" i="39" s="1"/>
  <c r="C532" i="20"/>
  <c r="D532" i="20" s="1"/>
  <c r="AB522" i="39" s="1"/>
  <c r="C531" i="20"/>
  <c r="D531" i="20" s="1"/>
  <c r="AB521" i="39" s="1"/>
  <c r="C530" i="20"/>
  <c r="D530" i="20" s="1"/>
  <c r="AB520" i="39" s="1"/>
  <c r="C529" i="20"/>
  <c r="D529" i="20" s="1"/>
  <c r="AB519" i="39" s="1"/>
  <c r="C528" i="20"/>
  <c r="D528" i="20" s="1"/>
  <c r="AB518" i="39" s="1"/>
  <c r="C527" i="20"/>
  <c r="D527" i="20" s="1"/>
  <c r="AB517" i="39" s="1"/>
  <c r="D526" i="20"/>
  <c r="AB516" i="39" s="1"/>
  <c r="Y13" i="39" s="1"/>
  <c r="J44" i="40" s="1"/>
  <c r="C525" i="20"/>
  <c r="D525" i="20" s="1"/>
  <c r="C524" i="20"/>
  <c r="D524" i="20" s="1"/>
  <c r="AC54" i="40" s="1"/>
  <c r="C523" i="20"/>
  <c r="D523" i="20" s="1"/>
  <c r="C522" i="20"/>
  <c r="D522" i="20" s="1"/>
  <c r="AB512" i="39" s="1"/>
  <c r="C521" i="20"/>
  <c r="D521" i="20" s="1"/>
  <c r="C520" i="20"/>
  <c r="D520" i="20" s="1"/>
  <c r="AC50" i="40" s="1"/>
  <c r="C519" i="20"/>
  <c r="D519" i="20" s="1"/>
  <c r="C518" i="20"/>
  <c r="D518" i="20" s="1"/>
  <c r="AB508" i="39" s="1"/>
  <c r="C517" i="20"/>
  <c r="D517" i="20" s="1"/>
  <c r="C516" i="20"/>
  <c r="D516" i="20" s="1"/>
  <c r="AC46" i="40" s="1"/>
  <c r="C515" i="20"/>
  <c r="D515" i="20" s="1"/>
  <c r="C514" i="20"/>
  <c r="D514" i="20" s="1"/>
  <c r="AB504" i="39" s="1"/>
  <c r="C513" i="20"/>
  <c r="D513" i="20" s="1"/>
  <c r="C512" i="20"/>
  <c r="D512" i="20" s="1"/>
  <c r="AC42" i="40" s="1"/>
  <c r="C511" i="20"/>
  <c r="C510" i="20"/>
  <c r="D510" i="20" s="1"/>
  <c r="AB500" i="39" s="1"/>
  <c r="C509" i="20"/>
  <c r="C508" i="20"/>
  <c r="D508" i="20" s="1"/>
  <c r="AB498" i="39" s="1"/>
  <c r="C507" i="20"/>
  <c r="C506" i="20"/>
  <c r="D506" i="20" s="1"/>
  <c r="AB496" i="39" s="1"/>
  <c r="C505" i="20"/>
  <c r="C504" i="20"/>
  <c r="D504" i="20" s="1"/>
  <c r="AB494" i="39" s="1"/>
  <c r="C503" i="20"/>
  <c r="C502" i="20"/>
  <c r="D502" i="20" s="1"/>
  <c r="AB492" i="39" s="1"/>
  <c r="C501" i="20"/>
  <c r="C500" i="20"/>
  <c r="D500" i="20" s="1"/>
  <c r="AB490" i="39" s="1"/>
  <c r="C499" i="20"/>
  <c r="C498" i="20"/>
  <c r="D498" i="20" s="1"/>
  <c r="AB488" i="39" s="1"/>
  <c r="C497" i="20"/>
  <c r="C496" i="20"/>
  <c r="D496" i="20" s="1"/>
  <c r="AB486" i="39" s="1"/>
  <c r="C495" i="20"/>
  <c r="C494" i="20"/>
  <c r="D494" i="20" s="1"/>
  <c r="AB484" i="39" s="1"/>
  <c r="C493" i="20"/>
  <c r="C492" i="20"/>
  <c r="D492" i="20" s="1"/>
  <c r="AB482" i="39" s="1"/>
  <c r="C491" i="20"/>
  <c r="C490" i="20"/>
  <c r="D490" i="20" s="1"/>
  <c r="AB480" i="39" s="1"/>
  <c r="C489" i="20"/>
  <c r="C488" i="20"/>
  <c r="D488" i="20" s="1"/>
  <c r="AB478" i="39" s="1"/>
  <c r="C487" i="20"/>
  <c r="C486" i="20"/>
  <c r="D486" i="20" s="1"/>
  <c r="AB476" i="39" s="1"/>
  <c r="C485" i="20"/>
  <c r="C484" i="20"/>
  <c r="D484" i="20" s="1"/>
  <c r="AB474" i="39" s="1"/>
  <c r="C483" i="20"/>
  <c r="C482" i="20"/>
  <c r="D482" i="20" s="1"/>
  <c r="AB472" i="39" s="1"/>
  <c r="C481" i="20"/>
  <c r="C480" i="20"/>
  <c r="D480" i="20" s="1"/>
  <c r="AB470" i="39" s="1"/>
  <c r="C479" i="20"/>
  <c r="C478" i="20"/>
  <c r="D478" i="20" s="1"/>
  <c r="AB468" i="39" s="1"/>
  <c r="C477" i="20"/>
  <c r="C476" i="20"/>
  <c r="D476" i="20" s="1"/>
  <c r="AB466" i="39" s="1"/>
  <c r="C475" i="20"/>
  <c r="C474" i="20"/>
  <c r="D474" i="20" s="1"/>
  <c r="AB464" i="39" s="1"/>
  <c r="C473" i="20"/>
  <c r="C472" i="20"/>
  <c r="D472" i="20" s="1"/>
  <c r="AB462" i="39" s="1"/>
  <c r="C471" i="20"/>
  <c r="C470" i="20"/>
  <c r="D470" i="20" s="1"/>
  <c r="AB460" i="39" s="1"/>
  <c r="C469" i="20"/>
  <c r="C468" i="20"/>
  <c r="D468" i="20" s="1"/>
  <c r="AB458" i="39" s="1"/>
  <c r="C467" i="20"/>
  <c r="C466" i="20"/>
  <c r="D466" i="20" s="1"/>
  <c r="AB456" i="39" s="1"/>
  <c r="C465" i="20"/>
  <c r="C464" i="20"/>
  <c r="D464" i="20" s="1"/>
  <c r="AB454" i="39" s="1"/>
  <c r="C463" i="20"/>
  <c r="C462" i="20"/>
  <c r="D462" i="20" s="1"/>
  <c r="AB452" i="39" s="1"/>
  <c r="C461" i="20"/>
  <c r="C460" i="20"/>
  <c r="D460" i="20" s="1"/>
  <c r="AB450" i="39" s="1"/>
  <c r="C459" i="20"/>
  <c r="C458" i="20"/>
  <c r="D458" i="20" s="1"/>
  <c r="AB448" i="39" s="1"/>
  <c r="C457" i="20"/>
  <c r="C456" i="20"/>
  <c r="D456" i="20" s="1"/>
  <c r="AB446" i="39" s="1"/>
  <c r="C455" i="20"/>
  <c r="C454" i="20"/>
  <c r="D454" i="20" s="1"/>
  <c r="AB444" i="39" s="1"/>
  <c r="C453" i="20"/>
  <c r="C452" i="20"/>
  <c r="D452" i="20" s="1"/>
  <c r="AB442" i="39" s="1"/>
  <c r="C451" i="20"/>
  <c r="D451" i="20" s="1"/>
  <c r="AB441" i="39" s="1"/>
  <c r="C450" i="20"/>
  <c r="D450" i="20" s="1"/>
  <c r="AB440" i="39" s="1"/>
  <c r="C449" i="20"/>
  <c r="D449" i="20" s="1"/>
  <c r="AB439" i="39" s="1"/>
  <c r="C448" i="20"/>
  <c r="D448" i="20" s="1"/>
  <c r="AB438" i="39" s="1"/>
  <c r="C447" i="20"/>
  <c r="D447" i="20" s="1"/>
  <c r="AB437" i="39" s="1"/>
  <c r="C446" i="20"/>
  <c r="D446" i="20" s="1"/>
  <c r="AB436" i="39" s="1"/>
  <c r="C445" i="20"/>
  <c r="D445" i="20" s="1"/>
  <c r="AB435" i="39" s="1"/>
  <c r="C444" i="20"/>
  <c r="D444" i="20" s="1"/>
  <c r="AB434" i="39" s="1"/>
  <c r="C443" i="20"/>
  <c r="D443" i="20" s="1"/>
  <c r="AB433" i="39" s="1"/>
  <c r="C442" i="20"/>
  <c r="D442" i="20" s="1"/>
  <c r="AB432" i="39" s="1"/>
  <c r="C441" i="20"/>
  <c r="D441" i="20" s="1"/>
  <c r="AB431" i="39" s="1"/>
  <c r="C440" i="20"/>
  <c r="D440" i="20" s="1"/>
  <c r="AB430" i="39" s="1"/>
  <c r="C439" i="20"/>
  <c r="D439" i="20" s="1"/>
  <c r="AB429" i="39" s="1"/>
  <c r="C438" i="20"/>
  <c r="D438" i="20" s="1"/>
  <c r="AB428" i="39" s="1"/>
  <c r="C437" i="20"/>
  <c r="D437" i="20" s="1"/>
  <c r="AB427" i="39" s="1"/>
  <c r="C436" i="20"/>
  <c r="D436" i="20" s="1"/>
  <c r="AB426" i="39" s="1"/>
  <c r="C435" i="20"/>
  <c r="D435" i="20" s="1"/>
  <c r="AB425" i="39" s="1"/>
  <c r="C434" i="20"/>
  <c r="D434" i="20" s="1"/>
  <c r="AB424" i="39" s="1"/>
  <c r="C433" i="20"/>
  <c r="D433" i="20" s="1"/>
  <c r="AB423" i="39" s="1"/>
  <c r="C432" i="20"/>
  <c r="D432" i="20" s="1"/>
  <c r="AB422" i="39" s="1"/>
  <c r="C431" i="20"/>
  <c r="D431" i="20" s="1"/>
  <c r="AB421" i="39" s="1"/>
  <c r="C430" i="20"/>
  <c r="D430" i="20" s="1"/>
  <c r="AB420" i="39" s="1"/>
  <c r="C429" i="20"/>
  <c r="D429" i="20" s="1"/>
  <c r="AB419" i="39" s="1"/>
  <c r="C428" i="20"/>
  <c r="D428" i="20" s="1"/>
  <c r="AB418" i="39" s="1"/>
  <c r="C427" i="20"/>
  <c r="D427" i="20" s="1"/>
  <c r="AC41" i="4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AC25" i="4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D37" i="41"/>
  <c r="V37" i="41"/>
  <c r="P37" i="41"/>
  <c r="AD36" i="41"/>
  <c r="P36" i="41"/>
  <c r="AD35" i="41"/>
  <c r="T35" i="41"/>
  <c r="P35" i="41"/>
  <c r="AD34" i="41"/>
  <c r="P34" i="41"/>
  <c r="AD33" i="41"/>
  <c r="P33" i="41"/>
  <c r="AD32" i="41"/>
  <c r="P32" i="41"/>
  <c r="AD31" i="41"/>
  <c r="P31" i="41"/>
  <c r="AD30" i="41"/>
  <c r="P30" i="41"/>
  <c r="AD29" i="41"/>
  <c r="P29" i="41"/>
  <c r="AD28" i="41"/>
  <c r="P28" i="41"/>
  <c r="AD27" i="41"/>
  <c r="P27" i="41"/>
  <c r="AD26" i="41"/>
  <c r="P26" i="41"/>
  <c r="AD25" i="41"/>
  <c r="P25" i="41"/>
  <c r="AD24" i="41"/>
  <c r="V24" i="41"/>
  <c r="P24" i="41"/>
  <c r="AD23" i="41"/>
  <c r="P23" i="41"/>
  <c r="AD22" i="41"/>
  <c r="P22" i="41"/>
  <c r="AD21" i="41"/>
  <c r="P21" i="41"/>
  <c r="AD20" i="41"/>
  <c r="U20" i="41"/>
  <c r="P20" i="41"/>
  <c r="AD19" i="41"/>
  <c r="P19" i="41"/>
  <c r="AD18" i="41"/>
  <c r="P18" i="41"/>
  <c r="AD17" i="41"/>
  <c r="P17" i="41"/>
  <c r="AD16" i="41"/>
  <c r="P16" i="41"/>
  <c r="AD15" i="41"/>
  <c r="P15" i="41"/>
  <c r="AD14" i="41"/>
  <c r="P14" i="41"/>
  <c r="AD13" i="41"/>
  <c r="P13" i="41"/>
  <c r="AD12" i="41"/>
  <c r="P12" i="41"/>
  <c r="AD11" i="41"/>
  <c r="P11" i="41"/>
  <c r="AD10" i="41"/>
  <c r="P10" i="41"/>
  <c r="AD9" i="41"/>
  <c r="P9" i="41"/>
  <c r="AD8" i="41"/>
  <c r="P8" i="41"/>
  <c r="AD7" i="41"/>
  <c r="P7" i="41"/>
  <c r="AD37" i="12"/>
  <c r="P37" i="12"/>
  <c r="AD36" i="12"/>
  <c r="P36" i="12"/>
  <c r="AD35" i="12"/>
  <c r="P35" i="12"/>
  <c r="AD34" i="12"/>
  <c r="P34" i="12"/>
  <c r="AD33" i="12"/>
  <c r="P33" i="12"/>
  <c r="AD32" i="12"/>
  <c r="P32" i="12"/>
  <c r="AD31" i="12"/>
  <c r="P31" i="12"/>
  <c r="AD30" i="12"/>
  <c r="P30" i="12"/>
  <c r="AD29" i="12"/>
  <c r="P29" i="12"/>
  <c r="AD28" i="12"/>
  <c r="P28" i="12"/>
  <c r="AD27" i="12"/>
  <c r="P27" i="12"/>
  <c r="AD26" i="12"/>
  <c r="P26" i="12"/>
  <c r="AD25" i="12"/>
  <c r="P25" i="12"/>
  <c r="AD24" i="12"/>
  <c r="P24" i="12"/>
  <c r="AD23" i="12"/>
  <c r="P23" i="12"/>
  <c r="AD22" i="12"/>
  <c r="P22" i="12"/>
  <c r="AD21" i="12"/>
  <c r="P21" i="12"/>
  <c r="AD20" i="12"/>
  <c r="P20" i="12"/>
  <c r="AD19" i="12"/>
  <c r="P19" i="12"/>
  <c r="AD18" i="12"/>
  <c r="P18" i="12"/>
  <c r="AD17" i="12"/>
  <c r="P17" i="12"/>
  <c r="AD16" i="12"/>
  <c r="P16" i="12"/>
  <c r="AD15" i="12"/>
  <c r="P15" i="12"/>
  <c r="AD14" i="12"/>
  <c r="P14" i="12"/>
  <c r="AD13" i="12"/>
  <c r="P13" i="12"/>
  <c r="AD12" i="12"/>
  <c r="P12" i="12"/>
  <c r="AD11" i="12"/>
  <c r="P11" i="12"/>
  <c r="AD10" i="12"/>
  <c r="P10" i="12"/>
  <c r="AD9" i="12"/>
  <c r="P9" i="12"/>
  <c r="AD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D453" i="20" l="1"/>
  <c r="AB443" i="39" s="1"/>
  <c r="D461" i="20"/>
  <c r="AB451" i="39" s="1"/>
  <c r="D469" i="20"/>
  <c r="AB459" i="39" s="1"/>
  <c r="D493" i="20"/>
  <c r="AB483" i="39" s="1"/>
  <c r="D501" i="20"/>
  <c r="AB491" i="39" s="1"/>
  <c r="D509" i="20"/>
  <c r="AB499" i="39" s="1"/>
  <c r="D710" i="20"/>
  <c r="AB700" i="39" s="1"/>
  <c r="D837" i="20"/>
  <c r="AB827" i="39" s="1"/>
  <c r="D841" i="20"/>
  <c r="AB831" i="39" s="1"/>
  <c r="D845" i="20"/>
  <c r="AB835" i="39" s="1"/>
  <c r="D861" i="20"/>
  <c r="AB851" i="39" s="1"/>
  <c r="D885" i="20"/>
  <c r="AB875" i="39" s="1"/>
  <c r="D893" i="20"/>
  <c r="AB883" i="39" s="1"/>
  <c r="D948" i="20"/>
  <c r="AB938" i="39" s="1"/>
  <c r="D1039" i="20"/>
  <c r="AB1029" i="39" s="1"/>
  <c r="D1051" i="20"/>
  <c r="AB1041" i="39" s="1"/>
  <c r="D1063" i="20"/>
  <c r="AB1053" i="39" s="1"/>
  <c r="D1075" i="20"/>
  <c r="AB1065" i="39" s="1"/>
  <c r="D1091" i="20"/>
  <c r="AB1081" i="39" s="1"/>
  <c r="D459" i="20"/>
  <c r="AB449" i="39" s="1"/>
  <c r="D467" i="20"/>
  <c r="AB457" i="39" s="1"/>
  <c r="D475" i="20"/>
  <c r="AB465" i="39" s="1"/>
  <c r="D483" i="20"/>
  <c r="AB473" i="39" s="1"/>
  <c r="D491" i="20"/>
  <c r="AB481" i="39" s="1"/>
  <c r="D499" i="20"/>
  <c r="AB489" i="39" s="1"/>
  <c r="D507" i="20"/>
  <c r="AB497" i="39" s="1"/>
  <c r="D580" i="20"/>
  <c r="AB570" i="39" s="1"/>
  <c r="D588" i="20"/>
  <c r="AB578" i="39" s="1"/>
  <c r="D596" i="20"/>
  <c r="AB586" i="39" s="1"/>
  <c r="D604" i="20"/>
  <c r="AB594" i="39" s="1"/>
  <c r="D711" i="20"/>
  <c r="AB701" i="39" s="1"/>
  <c r="D838" i="20"/>
  <c r="AB828" i="39" s="1"/>
  <c r="D842" i="20"/>
  <c r="AB832" i="39" s="1"/>
  <c r="D851" i="20"/>
  <c r="AB841" i="39" s="1"/>
  <c r="D859" i="20"/>
  <c r="AB849" i="39" s="1"/>
  <c r="D867" i="20"/>
  <c r="AB857" i="39" s="1"/>
  <c r="D875" i="20"/>
  <c r="AB865" i="39" s="1"/>
  <c r="D883" i="20"/>
  <c r="AB873" i="39" s="1"/>
  <c r="D891" i="20"/>
  <c r="AB881" i="39" s="1"/>
  <c r="D899" i="20"/>
  <c r="AB889" i="39" s="1"/>
  <c r="D907" i="20"/>
  <c r="AB897" i="39" s="1"/>
  <c r="D941" i="20"/>
  <c r="AB931" i="39" s="1"/>
  <c r="D945" i="20"/>
  <c r="AB935" i="39" s="1"/>
  <c r="D949" i="20"/>
  <c r="AB939" i="39" s="1"/>
  <c r="D953" i="20"/>
  <c r="AB943" i="39" s="1"/>
  <c r="D957" i="20"/>
  <c r="AB947" i="39" s="1"/>
  <c r="D961" i="20"/>
  <c r="AB951" i="39" s="1"/>
  <c r="D965" i="20"/>
  <c r="AB955" i="39" s="1"/>
  <c r="D969" i="20"/>
  <c r="AB959" i="39" s="1"/>
  <c r="D973" i="20"/>
  <c r="AB963" i="39" s="1"/>
  <c r="D977" i="20"/>
  <c r="AB967" i="39" s="1"/>
  <c r="D981" i="20"/>
  <c r="AB971" i="39" s="1"/>
  <c r="D985" i="20"/>
  <c r="AB975" i="39" s="1"/>
  <c r="AB711" i="39"/>
  <c r="D590" i="20"/>
  <c r="AB580" i="39" s="1"/>
  <c r="D598" i="20"/>
  <c r="AB588" i="39" s="1"/>
  <c r="D606" i="20"/>
  <c r="AB596" i="39" s="1"/>
  <c r="D853" i="20"/>
  <c r="AB843" i="39" s="1"/>
  <c r="D877" i="20"/>
  <c r="AB867" i="39" s="1"/>
  <c r="D901" i="20"/>
  <c r="AB891" i="39" s="1"/>
  <c r="D944" i="20"/>
  <c r="AB934" i="39" s="1"/>
  <c r="D952" i="20"/>
  <c r="AB942" i="39" s="1"/>
  <c r="D960" i="20"/>
  <c r="AB950" i="39" s="1"/>
  <c r="D968" i="20"/>
  <c r="AB958" i="39" s="1"/>
  <c r="D972" i="20"/>
  <c r="AB962" i="39" s="1"/>
  <c r="D980" i="20"/>
  <c r="AB970" i="39" s="1"/>
  <c r="D988" i="20"/>
  <c r="AB978" i="39" s="1"/>
  <c r="D996" i="20"/>
  <c r="AB986" i="39" s="1"/>
  <c r="D1004" i="20"/>
  <c r="AB994" i="39" s="1"/>
  <c r="D1008" i="20"/>
  <c r="AB998" i="39" s="1"/>
  <c r="D1035" i="20"/>
  <c r="AB1025" i="39" s="1"/>
  <c r="D1043" i="20"/>
  <c r="AB1033" i="39" s="1"/>
  <c r="D1055" i="20"/>
  <c r="AB1045" i="39" s="1"/>
  <c r="D1067" i="20"/>
  <c r="AB1057" i="39" s="1"/>
  <c r="D1079" i="20"/>
  <c r="AB1069" i="39" s="1"/>
  <c r="D1099" i="20"/>
  <c r="AB1089" i="39" s="1"/>
  <c r="D457" i="20"/>
  <c r="AB447" i="39" s="1"/>
  <c r="D465" i="20"/>
  <c r="AB455" i="39" s="1"/>
  <c r="D473" i="20"/>
  <c r="AB463" i="39" s="1"/>
  <c r="D481" i="20"/>
  <c r="AB471" i="39" s="1"/>
  <c r="D489" i="20"/>
  <c r="AB479" i="39" s="1"/>
  <c r="D497" i="20"/>
  <c r="AB487" i="39" s="1"/>
  <c r="D505" i="20"/>
  <c r="AB495" i="39" s="1"/>
  <c r="D578" i="20"/>
  <c r="AB568" i="39" s="1"/>
  <c r="D586" i="20"/>
  <c r="AB576" i="39" s="1"/>
  <c r="D594" i="20"/>
  <c r="AB584" i="39" s="1"/>
  <c r="D602" i="20"/>
  <c r="AB592" i="39" s="1"/>
  <c r="D610" i="20"/>
  <c r="AB600" i="39" s="1"/>
  <c r="D718" i="20"/>
  <c r="AB708" i="39" s="1"/>
  <c r="D839" i="20"/>
  <c r="AB829" i="39" s="1"/>
  <c r="D843" i="20"/>
  <c r="AB833" i="39" s="1"/>
  <c r="D849" i="20"/>
  <c r="AB839" i="39" s="1"/>
  <c r="D857" i="20"/>
  <c r="AB847" i="39" s="1"/>
  <c r="D865" i="20"/>
  <c r="AB855" i="39" s="1"/>
  <c r="D873" i="20"/>
  <c r="AB863" i="39" s="1"/>
  <c r="D881" i="20"/>
  <c r="AB871" i="39" s="1"/>
  <c r="D889" i="20"/>
  <c r="AB879" i="39" s="1"/>
  <c r="D897" i="20"/>
  <c r="AB887" i="39" s="1"/>
  <c r="D905" i="20"/>
  <c r="AB895" i="39" s="1"/>
  <c r="D913" i="20"/>
  <c r="AB903" i="39" s="1"/>
  <c r="D942" i="20"/>
  <c r="AB932" i="39" s="1"/>
  <c r="D946" i="20"/>
  <c r="AB936" i="39" s="1"/>
  <c r="D950" i="20"/>
  <c r="AB940" i="39" s="1"/>
  <c r="D954" i="20"/>
  <c r="AB944" i="39" s="1"/>
  <c r="D958" i="20"/>
  <c r="AB948" i="39" s="1"/>
  <c r="D962" i="20"/>
  <c r="AB952" i="39" s="1"/>
  <c r="D966" i="20"/>
  <c r="AB956" i="39" s="1"/>
  <c r="D970" i="20"/>
  <c r="AB960" i="39" s="1"/>
  <c r="D974" i="20"/>
  <c r="AB964" i="39" s="1"/>
  <c r="D978" i="20"/>
  <c r="AB968" i="39" s="1"/>
  <c r="D982" i="20"/>
  <c r="AB972" i="39" s="1"/>
  <c r="D986" i="20"/>
  <c r="AB976" i="39" s="1"/>
  <c r="D990" i="20"/>
  <c r="AB980" i="39" s="1"/>
  <c r="D994" i="20"/>
  <c r="AB984" i="39" s="1"/>
  <c r="D998" i="20"/>
  <c r="AB988" i="39" s="1"/>
  <c r="D1002" i="20"/>
  <c r="AB992" i="39" s="1"/>
  <c r="D1006" i="20"/>
  <c r="AB996" i="39" s="1"/>
  <c r="D1010" i="20"/>
  <c r="AB1000" i="39" s="1"/>
  <c r="D1014" i="20"/>
  <c r="AB1004" i="39" s="1"/>
  <c r="D1037" i="20"/>
  <c r="AB1027" i="39" s="1"/>
  <c r="D1041" i="20"/>
  <c r="AB1031" i="39" s="1"/>
  <c r="D1045" i="20"/>
  <c r="AB1035" i="39" s="1"/>
  <c r="D1049" i="20"/>
  <c r="AB1039" i="39" s="1"/>
  <c r="D1053" i="20"/>
  <c r="AB1043" i="39" s="1"/>
  <c r="D1057" i="20"/>
  <c r="AB1047" i="39" s="1"/>
  <c r="D1061" i="20"/>
  <c r="AB1051" i="39" s="1"/>
  <c r="D1065" i="20"/>
  <c r="AB1055" i="39" s="1"/>
  <c r="D1069" i="20"/>
  <c r="AB1059" i="39" s="1"/>
  <c r="D1073" i="20"/>
  <c r="AB1063" i="39" s="1"/>
  <c r="D1077" i="20"/>
  <c r="AB1067" i="39" s="1"/>
  <c r="D1081" i="20"/>
  <c r="AB1071" i="39" s="1"/>
  <c r="D1085" i="20"/>
  <c r="AB1075" i="39" s="1"/>
  <c r="D1089" i="20"/>
  <c r="AB1079" i="39" s="1"/>
  <c r="D1093" i="20"/>
  <c r="AB1083" i="39" s="1"/>
  <c r="D1097" i="20"/>
  <c r="AB1087" i="39" s="1"/>
  <c r="D1101" i="20"/>
  <c r="AB1091" i="39" s="1"/>
  <c r="D1105" i="20"/>
  <c r="AB1095" i="39" s="1"/>
  <c r="D1109" i="20"/>
  <c r="AB1099" i="39" s="1"/>
  <c r="D1113" i="20"/>
  <c r="AB1103" i="39" s="1"/>
  <c r="D1117" i="20"/>
  <c r="AB1107" i="39" s="1"/>
  <c r="D477" i="20"/>
  <c r="AB467" i="39" s="1"/>
  <c r="D485" i="20"/>
  <c r="AB475" i="39" s="1"/>
  <c r="D582" i="20"/>
  <c r="AB572" i="39" s="1"/>
  <c r="D869" i="20"/>
  <c r="AB859" i="39" s="1"/>
  <c r="D909" i="20"/>
  <c r="AB899" i="39" s="1"/>
  <c r="D940" i="20"/>
  <c r="AB930" i="39" s="1"/>
  <c r="D956" i="20"/>
  <c r="AB946" i="39" s="1"/>
  <c r="D964" i="20"/>
  <c r="AB954" i="39" s="1"/>
  <c r="D976" i="20"/>
  <c r="AB966" i="39" s="1"/>
  <c r="D984" i="20"/>
  <c r="AB974" i="39" s="1"/>
  <c r="D992" i="20"/>
  <c r="AB982" i="39" s="1"/>
  <c r="D1000" i="20"/>
  <c r="AB990" i="39" s="1"/>
  <c r="D1012" i="20"/>
  <c r="AB1002" i="39" s="1"/>
  <c r="D1047" i="20"/>
  <c r="AB1037" i="39" s="1"/>
  <c r="D1059" i="20"/>
  <c r="AB1049" i="39" s="1"/>
  <c r="D1071" i="20"/>
  <c r="AB1061" i="39" s="1"/>
  <c r="D1083" i="20"/>
  <c r="AB1073" i="39" s="1"/>
  <c r="D1087" i="20"/>
  <c r="AB1077" i="39" s="1"/>
  <c r="D1095" i="20"/>
  <c r="AB1085" i="39" s="1"/>
  <c r="D1103" i="20"/>
  <c r="AB1093" i="39" s="1"/>
  <c r="D1107" i="20"/>
  <c r="AB1097" i="39" s="1"/>
  <c r="D1111" i="20"/>
  <c r="AB1101" i="39" s="1"/>
  <c r="D1115" i="20"/>
  <c r="AB1105" i="39" s="1"/>
  <c r="D455" i="20"/>
  <c r="AB445" i="39" s="1"/>
  <c r="D463" i="20"/>
  <c r="AB453" i="39" s="1"/>
  <c r="D471" i="20"/>
  <c r="AB461" i="39" s="1"/>
  <c r="D479" i="20"/>
  <c r="AB469" i="39" s="1"/>
  <c r="D487" i="20"/>
  <c r="AB477" i="39" s="1"/>
  <c r="D495" i="20"/>
  <c r="AB485" i="39" s="1"/>
  <c r="D503" i="20"/>
  <c r="AB493" i="39" s="1"/>
  <c r="D511" i="20"/>
  <c r="AB501" i="39" s="1"/>
  <c r="D576" i="20"/>
  <c r="AB566" i="39" s="1"/>
  <c r="D584" i="20"/>
  <c r="AB574" i="39" s="1"/>
  <c r="D592" i="20"/>
  <c r="AB582" i="39" s="1"/>
  <c r="D600" i="20"/>
  <c r="AB590" i="39" s="1"/>
  <c r="D608" i="20"/>
  <c r="AB598" i="39" s="1"/>
  <c r="D722" i="20"/>
  <c r="AC84" i="40" s="1"/>
  <c r="D836" i="20"/>
  <c r="AB826" i="39" s="1"/>
  <c r="D840" i="20"/>
  <c r="AB830" i="39" s="1"/>
  <c r="D844" i="20"/>
  <c r="AB834" i="39" s="1"/>
  <c r="D847" i="20"/>
  <c r="AB837" i="39" s="1"/>
  <c r="D855" i="20"/>
  <c r="AB845" i="39" s="1"/>
  <c r="D863" i="20"/>
  <c r="AB853" i="39" s="1"/>
  <c r="D871" i="20"/>
  <c r="AB861" i="39" s="1"/>
  <c r="D879" i="20"/>
  <c r="AB869" i="39" s="1"/>
  <c r="D887" i="20"/>
  <c r="AB877" i="39" s="1"/>
  <c r="D895" i="20"/>
  <c r="AB885" i="39" s="1"/>
  <c r="D903" i="20"/>
  <c r="AB893" i="39" s="1"/>
  <c r="D911" i="20"/>
  <c r="AB901" i="39" s="1"/>
  <c r="D939" i="20"/>
  <c r="AB929" i="39" s="1"/>
  <c r="D943" i="20"/>
  <c r="AB933" i="39" s="1"/>
  <c r="D947" i="20"/>
  <c r="AB937" i="39" s="1"/>
  <c r="D951" i="20"/>
  <c r="AB941" i="39" s="1"/>
  <c r="D955" i="20"/>
  <c r="AB945" i="39" s="1"/>
  <c r="D959" i="20"/>
  <c r="AB949" i="39" s="1"/>
  <c r="D963" i="20"/>
  <c r="AB953" i="39" s="1"/>
  <c r="D967" i="20"/>
  <c r="AB957" i="39" s="1"/>
  <c r="D971" i="20"/>
  <c r="AB961" i="39" s="1"/>
  <c r="D975" i="20"/>
  <c r="AB965" i="39" s="1"/>
  <c r="D979" i="20"/>
  <c r="AB969" i="39" s="1"/>
  <c r="D983" i="20"/>
  <c r="AB973" i="39" s="1"/>
  <c r="D987" i="20"/>
  <c r="AB977" i="39" s="1"/>
  <c r="D991" i="20"/>
  <c r="AB981" i="39" s="1"/>
  <c r="D995" i="20"/>
  <c r="AB985" i="39" s="1"/>
  <c r="D999" i="20"/>
  <c r="AB989" i="39" s="1"/>
  <c r="D1003" i="20"/>
  <c r="AB993" i="39" s="1"/>
  <c r="D1007" i="20"/>
  <c r="AB997" i="39" s="1"/>
  <c r="D989" i="20"/>
  <c r="AB979" i="39" s="1"/>
  <c r="D993" i="20"/>
  <c r="AB983" i="39" s="1"/>
  <c r="D997" i="20"/>
  <c r="AB987" i="39" s="1"/>
  <c r="D1001" i="20"/>
  <c r="AB991" i="39" s="1"/>
  <c r="D1005" i="20"/>
  <c r="AB995" i="39" s="1"/>
  <c r="D1009" i="20"/>
  <c r="AB999" i="39" s="1"/>
  <c r="D1013" i="20"/>
  <c r="AB1003" i="39" s="1"/>
  <c r="D1017" i="20"/>
  <c r="AB1007" i="39" s="1"/>
  <c r="D1021" i="20"/>
  <c r="AB1011" i="39" s="1"/>
  <c r="D1025" i="20"/>
  <c r="AB1015" i="39" s="1"/>
  <c r="D1029" i="20"/>
  <c r="AC139" i="40" s="1"/>
  <c r="D1036" i="20"/>
  <c r="AB1026" i="39" s="1"/>
  <c r="D1040" i="20"/>
  <c r="AB1030" i="39" s="1"/>
  <c r="D1044" i="20"/>
  <c r="AB1034" i="39" s="1"/>
  <c r="D1048" i="20"/>
  <c r="AB1038" i="39" s="1"/>
  <c r="D1052" i="20"/>
  <c r="AB1042" i="39" s="1"/>
  <c r="D1056" i="20"/>
  <c r="AB1046" i="39" s="1"/>
  <c r="D1060" i="20"/>
  <c r="AB1050" i="39" s="1"/>
  <c r="D1064" i="20"/>
  <c r="AB1054" i="39" s="1"/>
  <c r="D1068" i="20"/>
  <c r="AB1058" i="39" s="1"/>
  <c r="D1072" i="20"/>
  <c r="AB1062" i="39" s="1"/>
  <c r="D1076" i="20"/>
  <c r="AB1066" i="39" s="1"/>
  <c r="D1080" i="20"/>
  <c r="AB1070" i="39" s="1"/>
  <c r="D1084" i="20"/>
  <c r="AB1074" i="39" s="1"/>
  <c r="D1088" i="20"/>
  <c r="AB1078" i="39" s="1"/>
  <c r="D1092" i="20"/>
  <c r="AB1082" i="39" s="1"/>
  <c r="D1096" i="20"/>
  <c r="AB1086" i="39" s="1"/>
  <c r="D1100" i="20"/>
  <c r="AB1090" i="39" s="1"/>
  <c r="D1104" i="20"/>
  <c r="AB1094" i="39" s="1"/>
  <c r="D1108" i="20"/>
  <c r="AB1098" i="39" s="1"/>
  <c r="D1112" i="20"/>
  <c r="AB1102" i="39" s="1"/>
  <c r="D1116" i="20"/>
  <c r="AB1106" i="39" s="1"/>
  <c r="D1011" i="20"/>
  <c r="AB1001" i="39" s="1"/>
  <c r="D1015" i="20"/>
  <c r="AB1005" i="39" s="1"/>
  <c r="D1019" i="20"/>
  <c r="AC129" i="40" s="1"/>
  <c r="D1023" i="20"/>
  <c r="AC133" i="40" s="1"/>
  <c r="D1027" i="20"/>
  <c r="AB1017" i="39" s="1"/>
  <c r="D1038" i="20"/>
  <c r="AB1028" i="39" s="1"/>
  <c r="D1042" i="20"/>
  <c r="AB1032" i="39" s="1"/>
  <c r="D1046" i="20"/>
  <c r="AB1036" i="39" s="1"/>
  <c r="D1050" i="20"/>
  <c r="AB1040" i="39" s="1"/>
  <c r="D1054" i="20"/>
  <c r="AB1044" i="39" s="1"/>
  <c r="D1058" i="20"/>
  <c r="AB1048" i="39" s="1"/>
  <c r="D1062" i="20"/>
  <c r="AB1052" i="39" s="1"/>
  <c r="D1066" i="20"/>
  <c r="AB1056" i="39" s="1"/>
  <c r="D1070" i="20"/>
  <c r="AB1060" i="39" s="1"/>
  <c r="D1074" i="20"/>
  <c r="AB1064" i="39" s="1"/>
  <c r="D1078" i="20"/>
  <c r="AB1068" i="39" s="1"/>
  <c r="D1082" i="20"/>
  <c r="AB1072" i="39" s="1"/>
  <c r="D1086" i="20"/>
  <c r="AB1076" i="39" s="1"/>
  <c r="D1090" i="20"/>
  <c r="AB1080" i="39" s="1"/>
  <c r="D1094" i="20"/>
  <c r="AB1084" i="39" s="1"/>
  <c r="D1098" i="20"/>
  <c r="AB1088" i="39" s="1"/>
  <c r="D1102" i="20"/>
  <c r="AB1092" i="39" s="1"/>
  <c r="D1106" i="20"/>
  <c r="AB1096" i="39" s="1"/>
  <c r="D1110" i="20"/>
  <c r="AB1100" i="39" s="1"/>
  <c r="D1114" i="20"/>
  <c r="AB1104" i="39" s="1"/>
  <c r="D1118" i="20"/>
  <c r="AB1108" i="39" s="1"/>
  <c r="D732" i="20"/>
  <c r="AB722" i="39" s="1"/>
  <c r="P18" i="26"/>
  <c r="P18" i="13"/>
  <c r="P18" i="24"/>
  <c r="P18" i="32"/>
  <c r="P18" i="27"/>
  <c r="P18" i="31"/>
  <c r="P18" i="33"/>
  <c r="P17" i="13"/>
  <c r="P17" i="31"/>
  <c r="P17" i="32"/>
  <c r="D772" i="20"/>
  <c r="AB762" i="39" s="1"/>
  <c r="D780" i="20"/>
  <c r="AB770" i="39" s="1"/>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11" i="33" s="1"/>
  <c r="Q9" i="27"/>
  <c r="P19" i="34"/>
  <c r="P19" i="33"/>
  <c r="P19" i="32"/>
  <c r="P19" i="31"/>
  <c r="P19" i="27"/>
  <c r="P19" i="28"/>
  <c r="P19" i="26"/>
  <c r="Q9" i="13"/>
  <c r="P19" i="24"/>
  <c r="P19" i="13"/>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U12" i="41"/>
  <c r="U28" i="41"/>
  <c r="U34" i="41"/>
  <c r="U24" i="41"/>
  <c r="U26" i="41"/>
  <c r="U27" i="41"/>
  <c r="U33" i="41"/>
  <c r="U25" i="41"/>
  <c r="U37" i="41"/>
  <c r="V9" i="41"/>
  <c r="V10" i="41"/>
  <c r="V25" i="41"/>
  <c r="U21" i="41"/>
  <c r="U17" i="41"/>
  <c r="U18" i="41"/>
  <c r="U35" i="41"/>
  <c r="V13" i="41"/>
  <c r="V27" i="41"/>
  <c r="V31" i="41"/>
  <c r="V35" i="41"/>
  <c r="V23" i="41"/>
  <c r="V28" i="41"/>
  <c r="V30" i="41"/>
  <c r="AA7" i="41"/>
  <c r="AA7" i="12"/>
  <c r="AB12" i="39"/>
  <c r="AB20" i="39"/>
  <c r="AB28" i="39"/>
  <c r="AB36" i="39"/>
  <c r="AB44" i="39"/>
  <c r="AB52" i="39"/>
  <c r="AB60" i="39"/>
  <c r="AB68" i="39"/>
  <c r="AB76" i="39"/>
  <c r="AB84" i="39"/>
  <c r="AB92" i="39"/>
  <c r="AB100" i="39"/>
  <c r="C24" i="39"/>
  <c r="AB116" i="39"/>
  <c r="AB124" i="39"/>
  <c r="AB132" i="39"/>
  <c r="AB140" i="39"/>
  <c r="AB10" i="39"/>
  <c r="AB18" i="39"/>
  <c r="AB26" i="39"/>
  <c r="AB34" i="39"/>
  <c r="AB42" i="39"/>
  <c r="AB50" i="39"/>
  <c r="AB58" i="39"/>
  <c r="AB66" i="39"/>
  <c r="AB74" i="39"/>
  <c r="AB82" i="39"/>
  <c r="AB90" i="39"/>
  <c r="AB98" i="39"/>
  <c r="AB106" i="39"/>
  <c r="AB114" i="39"/>
  <c r="AB122" i="39"/>
  <c r="AB130" i="39"/>
  <c r="AB138" i="39"/>
  <c r="Y8" i="39"/>
  <c r="AB16" i="39"/>
  <c r="AB24" i="39"/>
  <c r="AB32" i="39"/>
  <c r="AB40" i="39"/>
  <c r="AB48" i="39"/>
  <c r="AB56" i="39"/>
  <c r="AB64" i="39"/>
  <c r="AB72" i="39"/>
  <c r="AB80" i="39"/>
  <c r="AB88" i="39"/>
  <c r="AB96" i="39"/>
  <c r="AB104" i="39"/>
  <c r="AB112" i="39"/>
  <c r="AB120" i="39"/>
  <c r="AB128" i="39"/>
  <c r="AB136" i="39"/>
  <c r="AB14" i="39"/>
  <c r="AB22" i="39"/>
  <c r="AB30" i="39"/>
  <c r="AB38" i="39"/>
  <c r="AB46" i="39"/>
  <c r="AB54" i="39"/>
  <c r="AB62" i="39"/>
  <c r="AB70" i="39"/>
  <c r="AB78" i="39"/>
  <c r="AB86" i="39"/>
  <c r="AB94" i="39"/>
  <c r="AB102" i="39"/>
  <c r="AB110" i="39"/>
  <c r="AB118" i="39"/>
  <c r="AB126" i="39"/>
  <c r="AB134" i="39"/>
  <c r="AB142" i="39"/>
  <c r="AB200" i="39"/>
  <c r="AB204" i="39"/>
  <c r="AB7" i="12"/>
  <c r="AB143" i="39"/>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Q11" i="13" l="1"/>
  <c r="Q11" i="24"/>
  <c r="AC80" i="40"/>
  <c r="AB1009" i="39"/>
  <c r="AC127" i="40"/>
  <c r="AC135" i="40"/>
  <c r="AC131" i="40"/>
  <c r="AB1013" i="39"/>
  <c r="AB712" i="39"/>
  <c r="Q11" i="26"/>
  <c r="G13" i="41"/>
  <c r="AC137" i="40"/>
  <c r="AB1019" i="39"/>
  <c r="V20" i="41"/>
  <c r="Q11" i="30"/>
  <c r="Q11" i="34"/>
  <c r="Q11" i="27"/>
  <c r="Q11" i="32"/>
  <c r="Q11" i="31"/>
  <c r="Q11" i="28"/>
  <c r="T13" i="41"/>
  <c r="V5" i="13"/>
  <c r="T20" i="41"/>
  <c r="T37" i="41"/>
  <c r="T33" i="41"/>
  <c r="T17" i="41"/>
  <c r="Z7" i="12"/>
  <c r="Z7" i="41"/>
  <c r="Y7" i="12"/>
  <c r="Y7" i="41"/>
  <c r="U23" i="41"/>
  <c r="I24" i="39"/>
  <c r="I6" i="39"/>
  <c r="X7" i="41"/>
  <c r="X7" i="12"/>
  <c r="V17" i="41"/>
  <c r="T30" i="41"/>
  <c r="V15" i="41"/>
  <c r="T21" i="41"/>
  <c r="G27" i="41"/>
  <c r="G23" i="41"/>
  <c r="F23" i="41"/>
  <c r="G23" i="12"/>
  <c r="F23" i="12"/>
  <c r="G31" i="41"/>
  <c r="F31" i="41"/>
  <c r="G31" i="12"/>
  <c r="F31" i="12"/>
  <c r="V16" i="41"/>
  <c r="F28" i="12"/>
  <c r="V19" i="41"/>
  <c r="U16" i="41"/>
  <c r="G35" i="12"/>
  <c r="F19" i="41"/>
  <c r="F21" i="12"/>
  <c r="F14" i="12"/>
  <c r="G14" i="41"/>
  <c r="F14" i="41"/>
  <c r="G14" i="12"/>
  <c r="T25" i="41"/>
  <c r="V34" i="41"/>
  <c r="U15" i="41"/>
  <c r="T18" i="41"/>
  <c r="V12" i="41"/>
  <c r="U22" i="41"/>
  <c r="G28" i="12"/>
  <c r="G15" i="41"/>
  <c r="V33" i="41"/>
  <c r="F15" i="41"/>
  <c r="G25" i="12"/>
  <c r="F25" i="12"/>
  <c r="G25" i="41"/>
  <c r="F25" i="41"/>
  <c r="G21" i="12"/>
  <c r="V29" i="41"/>
  <c r="R20" i="41"/>
  <c r="T34" i="41"/>
  <c r="T23" i="41"/>
  <c r="V21" i="41"/>
  <c r="T32" i="41"/>
  <c r="V26" i="41"/>
  <c r="V22" i="41"/>
  <c r="F28" i="41"/>
  <c r="F32" i="12"/>
  <c r="F15" i="12"/>
  <c r="T16" i="41"/>
  <c r="F21" i="41"/>
  <c r="V14" i="41"/>
  <c r="T27" i="41"/>
  <c r="V18" i="41"/>
  <c r="U32" i="41"/>
  <c r="R25" i="41"/>
  <c r="G17" i="12"/>
  <c r="F17" i="12"/>
  <c r="G17" i="41"/>
  <c r="F17" i="41"/>
  <c r="V32" i="41"/>
  <c r="H17" i="12" l="1"/>
  <c r="H14" i="12"/>
  <c r="H23" i="12"/>
  <c r="H21" i="12"/>
  <c r="H25" i="12"/>
  <c r="H28" i="12"/>
  <c r="H31" i="12"/>
  <c r="G30" i="12"/>
  <c r="U31" i="41"/>
  <c r="F44" i="20"/>
  <c r="T8" i="41"/>
  <c r="G13" i="12"/>
  <c r="T12" i="41"/>
  <c r="G18" i="12"/>
  <c r="U14" i="41"/>
  <c r="F9" i="12"/>
  <c r="F37" i="12"/>
  <c r="G37" i="12"/>
  <c r="J426" i="21"/>
  <c r="F11" i="41"/>
  <c r="F8" i="41"/>
  <c r="G9" i="41"/>
  <c r="G9" i="12"/>
  <c r="F9" i="41"/>
  <c r="U13" i="41"/>
  <c r="R13" i="41"/>
  <c r="F8" i="12"/>
  <c r="F11" i="12"/>
  <c r="G8" i="12"/>
  <c r="G11" i="12"/>
  <c r="F13" i="12"/>
  <c r="G8" i="41"/>
  <c r="G11" i="41"/>
  <c r="F13" i="41"/>
  <c r="H13" i="41" s="1"/>
  <c r="R18" i="41"/>
  <c r="F32" i="41"/>
  <c r="G32" i="41"/>
  <c r="G32" i="12"/>
  <c r="H32" i="12" s="1"/>
  <c r="H17" i="41"/>
  <c r="H23" i="41"/>
  <c r="H15" i="41"/>
  <c r="H25" i="41"/>
  <c r="H14" i="41"/>
  <c r="H31" i="41"/>
  <c r="R28" i="41"/>
  <c r="G28" i="41"/>
  <c r="H28" i="41" s="1"/>
  <c r="G37" i="41"/>
  <c r="G21" i="41"/>
  <c r="H21" i="41" s="1"/>
  <c r="F22" i="41"/>
  <c r="F29" i="41"/>
  <c r="R21" i="41"/>
  <c r="R27" i="41"/>
  <c r="R35" i="41"/>
  <c r="R37" i="41"/>
  <c r="R36" i="41"/>
  <c r="R33" i="41"/>
  <c r="R32" i="41"/>
  <c r="R31" i="41"/>
  <c r="R26" i="41"/>
  <c r="R24" i="41"/>
  <c r="R23" i="41"/>
  <c r="R22" i="41"/>
  <c r="R19" i="41"/>
  <c r="R17" i="41"/>
  <c r="R15" i="41"/>
  <c r="R16" i="41"/>
  <c r="R30" i="41"/>
  <c r="G22" i="12"/>
  <c r="G24" i="41"/>
  <c r="G19" i="41"/>
  <c r="H19" i="41" s="1"/>
  <c r="G22" i="41"/>
  <c r="F19" i="12"/>
  <c r="F22" i="12"/>
  <c r="G19" i="12"/>
  <c r="F34" i="12"/>
  <c r="G34" i="41"/>
  <c r="F34" i="41"/>
  <c r="G34" i="12"/>
  <c r="T19" i="41"/>
  <c r="T22" i="41"/>
  <c r="T29" i="41"/>
  <c r="T36" i="41"/>
  <c r="T14" i="41"/>
  <c r="T28" i="41"/>
  <c r="T26" i="41"/>
  <c r="T24" i="41"/>
  <c r="G24" i="12"/>
  <c r="G10" i="12"/>
  <c r="F26" i="41"/>
  <c r="F24" i="12"/>
  <c r="G29" i="12"/>
  <c r="G26" i="41"/>
  <c r="G20" i="12"/>
  <c r="G29" i="41"/>
  <c r="F29" i="12"/>
  <c r="H29" i="12" s="1"/>
  <c r="F26" i="12"/>
  <c r="F24" i="41"/>
  <c r="G26" i="12"/>
  <c r="F35" i="41"/>
  <c r="G35" i="41"/>
  <c r="F35" i="12"/>
  <c r="H35" i="12" s="1"/>
  <c r="F36" i="41"/>
  <c r="F27" i="41"/>
  <c r="H27" i="41" s="1"/>
  <c r="G27" i="12"/>
  <c r="F27" i="12"/>
  <c r="F18" i="41"/>
  <c r="G15" i="12"/>
  <c r="H15" i="12" s="1"/>
  <c r="F10" i="41"/>
  <c r="G10" i="41"/>
  <c r="F10" i="12"/>
  <c r="F16" i="12"/>
  <c r="G36" i="41"/>
  <c r="F36" i="12"/>
  <c r="G16" i="12"/>
  <c r="G20" i="41"/>
  <c r="F20" i="41"/>
  <c r="F30" i="41"/>
  <c r="G36" i="12"/>
  <c r="F16" i="41"/>
  <c r="G30" i="41"/>
  <c r="F30" i="12"/>
  <c r="F33" i="12"/>
  <c r="G16" i="41"/>
  <c r="F37" i="41"/>
  <c r="F20" i="12"/>
  <c r="H20" i="12" s="1"/>
  <c r="G7" i="41"/>
  <c r="R14" i="41"/>
  <c r="K335" i="21"/>
  <c r="K409" i="20"/>
  <c r="K1005" i="20"/>
  <c r="K1110" i="20"/>
  <c r="K640" i="21"/>
  <c r="K744" i="21"/>
  <c r="K522" i="20"/>
  <c r="K226" i="20"/>
  <c r="K484" i="20"/>
  <c r="K1010" i="20"/>
  <c r="K1044" i="20"/>
  <c r="K1015" i="20"/>
  <c r="K154" i="21"/>
  <c r="K188" i="21"/>
  <c r="K365" i="21"/>
  <c r="K343" i="21"/>
  <c r="K649" i="21"/>
  <c r="K599" i="21"/>
  <c r="K780" i="21"/>
  <c r="K709" i="21"/>
  <c r="K100" i="20"/>
  <c r="K246" i="20"/>
  <c r="K550" i="20"/>
  <c r="K648" i="20"/>
  <c r="K627" i="20"/>
  <c r="K567" i="20"/>
  <c r="K898" i="20"/>
  <c r="K44" i="21"/>
  <c r="K1064" i="20"/>
  <c r="K1091" i="20"/>
  <c r="K1038" i="20"/>
  <c r="K175" i="21"/>
  <c r="K238" i="21"/>
  <c r="K76" i="21"/>
  <c r="K338" i="21"/>
  <c r="K385" i="21"/>
  <c r="K444" i="21"/>
  <c r="K477" i="21"/>
  <c r="K564" i="21"/>
  <c r="K619" i="21"/>
  <c r="K675" i="21"/>
  <c r="K807" i="21"/>
  <c r="K793" i="21"/>
  <c r="K60" i="20"/>
  <c r="E46" i="20"/>
  <c r="E150" i="20"/>
  <c r="D15" i="14"/>
  <c r="E180" i="20"/>
  <c r="E227" i="20"/>
  <c r="E291" i="20"/>
  <c r="E355" i="20"/>
  <c r="E419" i="20"/>
  <c r="E501" i="20"/>
  <c r="E797" i="20"/>
  <c r="E266" i="20"/>
  <c r="E282" i="20"/>
  <c r="E330" i="20"/>
  <c r="E346" i="20"/>
  <c r="E394" i="20"/>
  <c r="E410" i="20"/>
  <c r="E464" i="20"/>
  <c r="E481" i="20"/>
  <c r="E627" i="20"/>
  <c r="E691" i="20"/>
  <c r="E245" i="20"/>
  <c r="E261" i="20"/>
  <c r="E309" i="20"/>
  <c r="E329" i="20"/>
  <c r="E377" i="20"/>
  <c r="E393" i="20"/>
  <c r="E447" i="20"/>
  <c r="E460" i="20"/>
  <c r="E560" i="20"/>
  <c r="E624" i="20"/>
  <c r="E244" i="20"/>
  <c r="E260" i="20"/>
  <c r="E308" i="20"/>
  <c r="E324" i="20"/>
  <c r="E372" i="20"/>
  <c r="E388" i="20"/>
  <c r="E442" i="20"/>
  <c r="E457" i="20"/>
  <c r="E525" i="20"/>
  <c r="E564" i="20"/>
  <c r="E767" i="20"/>
  <c r="E821" i="20"/>
  <c r="E846" i="20"/>
  <c r="E874" i="20"/>
  <c r="E922" i="20"/>
  <c r="E535" i="20"/>
  <c r="E551" i="20"/>
  <c r="E567" i="20"/>
  <c r="E583" i="20"/>
  <c r="E599" i="20"/>
  <c r="E615" i="20"/>
  <c r="E634" i="20"/>
  <c r="E650" i="20"/>
  <c r="E666" i="20"/>
  <c r="E682" i="20"/>
  <c r="E698" i="20"/>
  <c r="E714" i="20"/>
  <c r="E841" i="20"/>
  <c r="E869" i="20"/>
  <c r="E910" i="20"/>
  <c r="E507" i="20"/>
  <c r="E523" i="20"/>
  <c r="E542" i="20"/>
  <c r="E558" i="20"/>
  <c r="E574" i="20"/>
  <c r="E590" i="20"/>
  <c r="E606" i="20"/>
  <c r="E622" i="20"/>
  <c r="E641" i="20"/>
  <c r="E657" i="20"/>
  <c r="E673" i="20"/>
  <c r="E689" i="20"/>
  <c r="E705" i="20"/>
  <c r="E721" i="20"/>
  <c r="E801" i="20"/>
  <c r="E836" i="20"/>
  <c r="E862" i="20"/>
  <c r="E898" i="20"/>
  <c r="E458" i="20"/>
  <c r="E474" i="20"/>
  <c r="E490" i="20"/>
  <c r="E506" i="20"/>
  <c r="E522" i="20"/>
  <c r="E541" i="20"/>
  <c r="E557" i="20"/>
  <c r="E573" i="20"/>
  <c r="E589" i="20"/>
  <c r="E605" i="20"/>
  <c r="E621" i="20"/>
  <c r="E636" i="20"/>
  <c r="E652" i="20"/>
  <c r="E668" i="20"/>
  <c r="E684" i="20"/>
  <c r="E700" i="20"/>
  <c r="E716" i="20"/>
  <c r="E833" i="20"/>
  <c r="E857" i="20"/>
  <c r="E889" i="20"/>
  <c r="E958" i="20"/>
  <c r="E864" i="20"/>
  <c r="E880" i="20"/>
  <c r="E896" i="20"/>
  <c r="E912" i="20"/>
  <c r="E928" i="20"/>
  <c r="E944" i="20"/>
  <c r="E960" i="20"/>
  <c r="E976" i="20"/>
  <c r="E992" i="20"/>
  <c r="E1008" i="20"/>
  <c r="E1024" i="20"/>
  <c r="E1043" i="20"/>
  <c r="E1059" i="20"/>
  <c r="E1075" i="20"/>
  <c r="E1091" i="20"/>
  <c r="E1107" i="20"/>
  <c r="E1123" i="20"/>
  <c r="E14" i="21"/>
  <c r="E30" i="21"/>
  <c r="E46" i="21"/>
  <c r="E62" i="21"/>
  <c r="E835" i="20"/>
  <c r="E851" i="20"/>
  <c r="E867" i="20"/>
  <c r="E883" i="20"/>
  <c r="E899" i="20"/>
  <c r="E915" i="20"/>
  <c r="E931" i="20"/>
  <c r="E947" i="20"/>
  <c r="E963" i="20"/>
  <c r="E979" i="20"/>
  <c r="E995" i="20"/>
  <c r="E1011" i="20"/>
  <c r="E1027" i="20"/>
  <c r="E1046" i="20"/>
  <c r="E1062" i="20"/>
  <c r="E1078" i="20"/>
  <c r="E1094" i="20"/>
  <c r="E1110" i="20"/>
  <c r="E1126" i="20"/>
  <c r="E17" i="21"/>
  <c r="E33" i="21"/>
  <c r="E49" i="21"/>
  <c r="E65" i="21"/>
  <c r="E970" i="20"/>
  <c r="E986" i="20"/>
  <c r="E1002" i="20"/>
  <c r="E1018" i="20"/>
  <c r="E1041" i="20"/>
  <c r="E1057" i="20"/>
  <c r="E1073" i="20"/>
  <c r="E1089" i="20"/>
  <c r="E1105" i="20"/>
  <c r="E1121" i="20"/>
  <c r="E16" i="21"/>
  <c r="E32" i="21"/>
  <c r="E48" i="21"/>
  <c r="E64" i="21"/>
  <c r="E897" i="20"/>
  <c r="E913" i="20"/>
  <c r="E933" i="20"/>
  <c r="E949" i="20"/>
  <c r="E965" i="20"/>
  <c r="E981" i="20"/>
  <c r="E997" i="20"/>
  <c r="E1013" i="20"/>
  <c r="E1029" i="20"/>
  <c r="E1048" i="20"/>
  <c r="E1064" i="20"/>
  <c r="E1080" i="20"/>
  <c r="E1096" i="20"/>
  <c r="E1112" i="20"/>
  <c r="E1128" i="20"/>
  <c r="E19" i="21"/>
  <c r="E35" i="21"/>
  <c r="E51" i="21"/>
  <c r="E67" i="21"/>
  <c r="E84" i="21"/>
  <c r="E97" i="21"/>
  <c r="E113" i="21"/>
  <c r="E129" i="21"/>
  <c r="E145" i="21"/>
  <c r="E161" i="21"/>
  <c r="E177" i="21"/>
  <c r="E193" i="21"/>
  <c r="E209" i="21"/>
  <c r="E225" i="21"/>
  <c r="E241" i="21"/>
  <c r="E257" i="21"/>
  <c r="E273" i="21"/>
  <c r="E100" i="21"/>
  <c r="E120" i="21"/>
  <c r="E136" i="21"/>
  <c r="E152" i="21"/>
  <c r="E168" i="21"/>
  <c r="E184" i="21"/>
  <c r="E200" i="21"/>
  <c r="E220" i="21"/>
  <c r="E236" i="21"/>
  <c r="E252" i="21"/>
  <c r="E268" i="21"/>
  <c r="E75" i="21"/>
  <c r="E91" i="21"/>
  <c r="E107" i="21"/>
  <c r="E123" i="21"/>
  <c r="E139" i="21"/>
  <c r="E155" i="21"/>
  <c r="E171" i="21"/>
  <c r="E187" i="21"/>
  <c r="E203" i="21"/>
  <c r="E219" i="21"/>
  <c r="E235" i="21"/>
  <c r="E251" i="21"/>
  <c r="E267" i="21"/>
  <c r="E74" i="21"/>
  <c r="E90" i="21"/>
  <c r="E106" i="21"/>
  <c r="E122" i="21"/>
  <c r="E138" i="21"/>
  <c r="E154" i="21"/>
  <c r="E170" i="21"/>
  <c r="E186" i="21"/>
  <c r="E202" i="21"/>
  <c r="E218" i="21"/>
  <c r="E234" i="21"/>
  <c r="E250" i="21"/>
  <c r="E266" i="21"/>
  <c r="E284" i="21"/>
  <c r="E300" i="21"/>
  <c r="E320" i="21"/>
  <c r="E336" i="21"/>
  <c r="E352" i="21"/>
  <c r="E368" i="21"/>
  <c r="E384" i="21"/>
  <c r="E400" i="21"/>
  <c r="E420" i="21"/>
  <c r="E436" i="21"/>
  <c r="E452" i="21"/>
  <c r="E468" i="21"/>
  <c r="E518" i="21"/>
  <c r="E291" i="21"/>
  <c r="E307" i="21"/>
  <c r="E323" i="21"/>
  <c r="E339" i="21"/>
  <c r="E355" i="21"/>
  <c r="E371" i="21"/>
  <c r="E387" i="21"/>
  <c r="E403" i="21"/>
  <c r="E419" i="21"/>
  <c r="E435" i="21"/>
  <c r="E451" i="21"/>
  <c r="E467" i="21"/>
  <c r="E506" i="21"/>
  <c r="E290" i="21"/>
  <c r="E306" i="21"/>
  <c r="E322" i="21"/>
  <c r="E338" i="21"/>
  <c r="E354" i="21"/>
  <c r="E370" i="21"/>
  <c r="E386" i="21"/>
  <c r="E402" i="21"/>
  <c r="E418" i="21"/>
  <c r="E434" i="21"/>
  <c r="E450" i="21"/>
  <c r="E466" i="21"/>
  <c r="E494" i="21"/>
  <c r="E285" i="21"/>
  <c r="E301" i="21"/>
  <c r="E317" i="21"/>
  <c r="E333" i="21"/>
  <c r="E349" i="21"/>
  <c r="E365" i="21"/>
  <c r="E381" i="21"/>
  <c r="E397" i="21"/>
  <c r="E413" i="21"/>
  <c r="E429" i="21"/>
  <c r="E445" i="21"/>
  <c r="E461" i="21"/>
  <c r="E482" i="21"/>
  <c r="E483" i="21"/>
  <c r="E499" i="21"/>
  <c r="E515" i="21"/>
  <c r="E531" i="21"/>
  <c r="E547" i="21"/>
  <c r="E563" i="21"/>
  <c r="E579" i="21"/>
  <c r="E595" i="21"/>
  <c r="E611" i="21"/>
  <c r="E627" i="21"/>
  <c r="E643" i="21"/>
  <c r="E659" i="21"/>
  <c r="E671" i="21"/>
  <c r="E526" i="21"/>
  <c r="E542" i="21"/>
  <c r="E558" i="21"/>
  <c r="E574" i="21"/>
  <c r="E590" i="21"/>
  <c r="E606" i="21"/>
  <c r="E622" i="21"/>
  <c r="E638" i="21"/>
  <c r="E654" i="21"/>
  <c r="E677" i="21"/>
  <c r="E481" i="21"/>
  <c r="E497" i="21"/>
  <c r="E513" i="21"/>
  <c r="E529" i="21"/>
  <c r="E545" i="21"/>
  <c r="E561" i="21"/>
  <c r="E577" i="21"/>
  <c r="E593" i="21"/>
  <c r="E609" i="21"/>
  <c r="E625" i="21"/>
  <c r="E641" i="21"/>
  <c r="E657" i="21"/>
  <c r="E679" i="21"/>
  <c r="E480" i="21"/>
  <c r="E496" i="21"/>
  <c r="E516" i="21"/>
  <c r="E532" i="21"/>
  <c r="E548" i="21"/>
  <c r="E564" i="21"/>
  <c r="E580" i="21"/>
  <c r="E596" i="21"/>
  <c r="E616" i="21"/>
  <c r="E632" i="21"/>
  <c r="E648" i="21"/>
  <c r="E664" i="21"/>
  <c r="E697" i="21"/>
  <c r="E686" i="21"/>
  <c r="E702" i="21"/>
  <c r="E718" i="21"/>
  <c r="E734" i="21"/>
  <c r="E750" i="21"/>
  <c r="E766" i="21"/>
  <c r="E782" i="21"/>
  <c r="E798" i="21"/>
  <c r="E102" i="22"/>
  <c r="E709" i="21"/>
  <c r="E725" i="21"/>
  <c r="E741" i="21"/>
  <c r="E757" i="21"/>
  <c r="E773" i="21"/>
  <c r="E789" i="21"/>
  <c r="E805" i="21"/>
  <c r="E39" i="22"/>
  <c r="E684" i="21"/>
  <c r="E700" i="21"/>
  <c r="E720" i="21"/>
  <c r="E736" i="21"/>
  <c r="E752" i="21"/>
  <c r="E768" i="21"/>
  <c r="E784" i="21"/>
  <c r="E800" i="21"/>
  <c r="E114" i="22"/>
  <c r="E699" i="21"/>
  <c r="E715" i="21"/>
  <c r="E731" i="21"/>
  <c r="E747" i="21"/>
  <c r="E763" i="21"/>
  <c r="E779" i="21"/>
  <c r="E795" i="21"/>
  <c r="E19" i="22"/>
  <c r="E140" i="22"/>
  <c r="E139" i="22"/>
  <c r="E171" i="22"/>
  <c r="E148" i="22"/>
  <c r="E147" i="22"/>
  <c r="E179" i="22"/>
  <c r="E196" i="22"/>
  <c r="E221" i="22"/>
  <c r="E195" i="22"/>
  <c r="E218" i="22"/>
  <c r="E229" i="22"/>
  <c r="E231" i="22"/>
  <c r="E235" i="22"/>
  <c r="E239" i="22"/>
  <c r="E223" i="22"/>
  <c r="R29" i="41"/>
  <c r="H95" i="20"/>
  <c r="H591" i="21"/>
  <c r="G232" i="22"/>
  <c r="G213" i="22"/>
  <c r="G114" i="22"/>
  <c r="G777" i="21"/>
  <c r="G713" i="21"/>
  <c r="G770" i="21"/>
  <c r="G706" i="21"/>
  <c r="G41" i="22"/>
  <c r="G771" i="21"/>
  <c r="G707" i="21"/>
  <c r="G752" i="21"/>
  <c r="G684" i="21"/>
  <c r="G622" i="21"/>
  <c r="G558" i="21"/>
  <c r="G494" i="21"/>
  <c r="G635" i="21"/>
  <c r="G571" i="21"/>
  <c r="G507" i="21"/>
  <c r="G652" i="21"/>
  <c r="G584" i="21"/>
  <c r="G520" i="21"/>
  <c r="G621" i="21"/>
  <c r="G557" i="21"/>
  <c r="G493" i="21"/>
  <c r="G439" i="21"/>
  <c r="G375" i="21"/>
  <c r="G311" i="21"/>
  <c r="G456" i="21"/>
  <c r="G388" i="21"/>
  <c r="G324" i="21"/>
  <c r="G465" i="21"/>
  <c r="G401" i="21"/>
  <c r="G337" i="21"/>
  <c r="G492" i="21"/>
  <c r="G418" i="21"/>
  <c r="G354" i="21"/>
  <c r="G290" i="21"/>
  <c r="G228" i="21"/>
  <c r="G160" i="21"/>
  <c r="G92" i="21"/>
  <c r="G237" i="21"/>
  <c r="G173" i="21"/>
  <c r="G109" i="21"/>
  <c r="G254" i="21"/>
  <c r="G190" i="21"/>
  <c r="G126" i="21"/>
  <c r="G255" i="21"/>
  <c r="G191" i="21"/>
  <c r="G127" i="21"/>
  <c r="G57" i="21"/>
  <c r="G1118" i="20"/>
  <c r="G1054" i="20"/>
  <c r="G987" i="20"/>
  <c r="G923" i="20"/>
  <c r="G42" i="21"/>
  <c r="G1103" i="20"/>
  <c r="G1039" i="20"/>
  <c r="G972" i="20"/>
  <c r="G15" i="21"/>
  <c r="G1076" i="20"/>
  <c r="G1009" i="20"/>
  <c r="G945" i="20"/>
  <c r="G877" i="20"/>
  <c r="G56" i="21"/>
  <c r="G1113" i="20"/>
  <c r="G1049" i="20"/>
  <c r="G978" i="20"/>
  <c r="G910" i="20"/>
  <c r="G964" i="20"/>
  <c r="G714" i="20"/>
  <c r="G650" i="20"/>
  <c r="G583" i="20"/>
  <c r="G520" i="20"/>
  <c r="G960" i="20"/>
  <c r="G715" i="20"/>
  <c r="G651" i="20"/>
  <c r="G588" i="20"/>
  <c r="G525" i="20"/>
  <c r="G834" i="20"/>
  <c r="G668" i="20"/>
  <c r="G605" i="20"/>
  <c r="G541" i="20"/>
  <c r="G835" i="20"/>
  <c r="G618" i="20"/>
  <c r="G462" i="20"/>
  <c r="G394" i="20"/>
  <c r="G330" i="20"/>
  <c r="G266" i="20"/>
  <c r="G669" i="20"/>
  <c r="G482" i="20"/>
  <c r="G403" i="20"/>
  <c r="G339" i="20"/>
  <c r="G275" i="20"/>
  <c r="G737" i="20"/>
  <c r="G502" i="20"/>
  <c r="G420" i="20"/>
  <c r="G356" i="20"/>
  <c r="G292" i="20"/>
  <c r="G228" i="20"/>
  <c r="G511" i="20"/>
  <c r="G431" i="20"/>
  <c r="G361" i="20"/>
  <c r="G293" i="20"/>
  <c r="G229" i="20"/>
  <c r="F50" i="20"/>
  <c r="F22" i="20"/>
  <c r="K26" i="20"/>
  <c r="K257" i="20"/>
  <c r="K325" i="20"/>
  <c r="K389" i="20"/>
  <c r="K457" i="20"/>
  <c r="K586" i="20"/>
  <c r="K248" i="20"/>
  <c r="K312" i="20"/>
  <c r="K376" i="20"/>
  <c r="K446" i="20"/>
  <c r="K558" i="20"/>
  <c r="K239" i="20"/>
  <c r="K303" i="20"/>
  <c r="K367" i="20"/>
  <c r="K437" i="20"/>
  <c r="K530" i="20"/>
  <c r="K234" i="20"/>
  <c r="K298" i="20"/>
  <c r="K362" i="20"/>
  <c r="K432" i="20"/>
  <c r="K510" i="20"/>
  <c r="K765" i="20"/>
  <c r="K908" i="20"/>
  <c r="K573" i="20"/>
  <c r="K636" i="20"/>
  <c r="K700" i="20"/>
  <c r="K896" i="20"/>
  <c r="K552" i="20"/>
  <c r="K616" i="20"/>
  <c r="K679" i="20"/>
  <c r="K863" i="20"/>
  <c r="K492" i="20"/>
  <c r="K555" i="20"/>
  <c r="K619" i="20"/>
  <c r="K686" i="20"/>
  <c r="K868" i="20"/>
  <c r="K886" i="20"/>
  <c r="K954" i="20"/>
  <c r="K1018" i="20"/>
  <c r="K1089" i="20"/>
  <c r="K32" i="21"/>
  <c r="K853" i="20"/>
  <c r="K917" i="20"/>
  <c r="K985" i="20"/>
  <c r="K1052" i="20"/>
  <c r="K1116" i="20"/>
  <c r="K55" i="21"/>
  <c r="K1012" i="20"/>
  <c r="K1079" i="20"/>
  <c r="K18" i="21"/>
  <c r="K895" i="20"/>
  <c r="K959" i="20"/>
  <c r="K1023" i="20"/>
  <c r="K1090" i="20"/>
  <c r="K29" i="21"/>
  <c r="K99" i="21"/>
  <c r="K163" i="21"/>
  <c r="K227" i="21"/>
  <c r="K98" i="21"/>
  <c r="K162" i="21"/>
  <c r="K226" i="21"/>
  <c r="K81" i="21"/>
  <c r="K145" i="21"/>
  <c r="K209" i="21"/>
  <c r="K273" i="21"/>
  <c r="K132" i="21"/>
  <c r="K196" i="21"/>
  <c r="K264" i="21"/>
  <c r="K326" i="21"/>
  <c r="K390" i="21"/>
  <c r="K454" i="21"/>
  <c r="K309" i="21"/>
  <c r="K373" i="21"/>
  <c r="K437" i="21"/>
  <c r="K296" i="21"/>
  <c r="K364" i="21"/>
  <c r="K432" i="21"/>
  <c r="K287" i="21"/>
  <c r="K351" i="21"/>
  <c r="K415" i="21"/>
  <c r="K484" i="21"/>
  <c r="K529" i="21"/>
  <c r="K593" i="21"/>
  <c r="K657" i="21"/>
  <c r="K552" i="21"/>
  <c r="K620" i="21"/>
  <c r="K479" i="21"/>
  <c r="K543" i="21"/>
  <c r="K607" i="21"/>
  <c r="K673" i="21"/>
  <c r="K530" i="21"/>
  <c r="K594" i="21"/>
  <c r="K658" i="21"/>
  <c r="K724" i="21"/>
  <c r="K788" i="21"/>
  <c r="K731" i="21"/>
  <c r="K795" i="21"/>
  <c r="K714" i="21"/>
  <c r="K778" i="21"/>
  <c r="K717" i="21"/>
  <c r="K781" i="21"/>
  <c r="K177" i="22"/>
  <c r="K210" i="22"/>
  <c r="K239" i="22"/>
  <c r="K116" i="20"/>
  <c r="K126" i="20"/>
  <c r="K229" i="20"/>
  <c r="K293" i="20"/>
  <c r="K361" i="20"/>
  <c r="K431" i="20"/>
  <c r="K505" i="20"/>
  <c r="K745" i="20"/>
  <c r="K284" i="20"/>
  <c r="K348" i="20"/>
  <c r="K412" i="20"/>
  <c r="K495" i="20"/>
  <c r="K693" i="20"/>
  <c r="K275" i="20"/>
  <c r="K339" i="20"/>
  <c r="K403" i="20"/>
  <c r="K478" i="20"/>
  <c r="K681" i="20"/>
  <c r="K270" i="20"/>
  <c r="K334" i="20"/>
  <c r="K398" i="20"/>
  <c r="K471" i="20"/>
  <c r="K653" i="20"/>
  <c r="K847" i="20"/>
  <c r="K545" i="20"/>
  <c r="K609" i="20"/>
  <c r="K672" i="20"/>
  <c r="K843" i="20"/>
  <c r="K525" i="20"/>
  <c r="K588" i="20"/>
  <c r="K651" i="20"/>
  <c r="K715" i="20"/>
  <c r="K464" i="20"/>
  <c r="K527" i="20"/>
  <c r="K591" i="20"/>
  <c r="K658" i="20"/>
  <c r="K722" i="20"/>
  <c r="K858" i="20"/>
  <c r="K922" i="20"/>
  <c r="K990" i="20"/>
  <c r="K1061" i="20"/>
  <c r="K1125" i="20"/>
  <c r="K71" i="21"/>
  <c r="K889" i="20"/>
  <c r="K957" i="20"/>
  <c r="K1021" i="20"/>
  <c r="K1088" i="20"/>
  <c r="K27" i="21"/>
  <c r="K984" i="20"/>
  <c r="K1051" i="20"/>
  <c r="K1115" i="20"/>
  <c r="K54" i="21"/>
  <c r="K931" i="20"/>
  <c r="K995" i="20"/>
  <c r="K1062" i="20"/>
  <c r="K1126" i="20"/>
  <c r="K65" i="21"/>
  <c r="K135" i="21"/>
  <c r="K199" i="21"/>
  <c r="K263" i="21"/>
  <c r="K134" i="21"/>
  <c r="K198" i="21"/>
  <c r="K262" i="21"/>
  <c r="K117" i="21"/>
  <c r="K181" i="21"/>
  <c r="K245" i="21"/>
  <c r="K100" i="21"/>
  <c r="K168" i="21"/>
  <c r="K236" i="21"/>
  <c r="K298" i="21"/>
  <c r="K362" i="21"/>
  <c r="K426" i="21"/>
  <c r="K281" i="21"/>
  <c r="K345" i="21"/>
  <c r="K409" i="21"/>
  <c r="K473" i="21"/>
  <c r="K336" i="21"/>
  <c r="K400" i="21"/>
  <c r="K468" i="21"/>
  <c r="K323" i="21"/>
  <c r="K387" i="21"/>
  <c r="K451" i="21"/>
  <c r="K501" i="21"/>
  <c r="K565" i="21"/>
  <c r="K629" i="21"/>
  <c r="K524" i="21"/>
  <c r="K588" i="21"/>
  <c r="K656" i="21"/>
  <c r="K515" i="21"/>
  <c r="K579" i="21"/>
  <c r="K643" i="21"/>
  <c r="K502" i="21"/>
  <c r="K566" i="21"/>
  <c r="K630" i="21"/>
  <c r="K692" i="21"/>
  <c r="K760" i="21"/>
  <c r="K703" i="21"/>
  <c r="K767" i="21"/>
  <c r="K686" i="21"/>
  <c r="K750" i="21"/>
  <c r="K689" i="21"/>
  <c r="K753" i="21"/>
  <c r="K98" i="22"/>
  <c r="K193" i="22"/>
  <c r="K232" i="22"/>
  <c r="K140" i="20"/>
  <c r="K150" i="20"/>
  <c r="K265" i="20"/>
  <c r="K333" i="20"/>
  <c r="K397" i="20"/>
  <c r="K470" i="20"/>
  <c r="K618" i="20"/>
  <c r="K256" i="20"/>
  <c r="K320" i="20"/>
  <c r="K384" i="20"/>
  <c r="K454" i="20"/>
  <c r="K590" i="20"/>
  <c r="K247" i="20"/>
  <c r="K311" i="20"/>
  <c r="K375" i="20"/>
  <c r="K445" i="20"/>
  <c r="K562" i="20"/>
  <c r="K242" i="20"/>
  <c r="K306" i="20"/>
  <c r="K370" i="20"/>
  <c r="K440" i="20"/>
  <c r="K534" i="20"/>
  <c r="K798" i="20"/>
  <c r="K932" i="20"/>
  <c r="K581" i="20"/>
  <c r="K644" i="20"/>
  <c r="K708" i="20"/>
  <c r="K928" i="20"/>
  <c r="K560" i="20"/>
  <c r="K624" i="20"/>
  <c r="K687" i="20"/>
  <c r="K879" i="20"/>
  <c r="K500" i="20"/>
  <c r="K563" i="20"/>
  <c r="K630" i="20"/>
  <c r="K694" i="20"/>
  <c r="K884" i="20"/>
  <c r="K894" i="20"/>
  <c r="K962" i="20"/>
  <c r="K1026" i="20"/>
  <c r="K1097" i="20"/>
  <c r="K40" i="21"/>
  <c r="K861" i="20"/>
  <c r="K925" i="20"/>
  <c r="K993" i="20"/>
  <c r="K1060" i="20"/>
  <c r="K1124" i="20"/>
  <c r="K63" i="21"/>
  <c r="K1020" i="20"/>
  <c r="K1087" i="20"/>
  <c r="K26" i="21"/>
  <c r="K903" i="20"/>
  <c r="K967" i="20"/>
  <c r="K1034" i="20"/>
  <c r="K1098" i="20"/>
  <c r="K37" i="21"/>
  <c r="K107" i="21"/>
  <c r="K171" i="21"/>
  <c r="K235" i="21"/>
  <c r="K106" i="21"/>
  <c r="K170" i="21"/>
  <c r="K234" i="21"/>
  <c r="K89" i="21"/>
  <c r="K153" i="21"/>
  <c r="K217" i="21"/>
  <c r="K72" i="21"/>
  <c r="K140" i="21"/>
  <c r="K204" i="21"/>
  <c r="K272" i="21"/>
  <c r="K334" i="21"/>
  <c r="K398" i="21"/>
  <c r="K462" i="21"/>
  <c r="K317" i="21"/>
  <c r="K381" i="21"/>
  <c r="K445" i="21"/>
  <c r="K304" i="21"/>
  <c r="K372" i="21"/>
  <c r="K440" i="21"/>
  <c r="K295" i="21"/>
  <c r="K359" i="21"/>
  <c r="K423" i="21"/>
  <c r="K516" i="21"/>
  <c r="K537" i="21"/>
  <c r="K601" i="21"/>
  <c r="K665" i="21"/>
  <c r="K560" i="21"/>
  <c r="K628" i="21"/>
  <c r="K487" i="21"/>
  <c r="K551" i="21"/>
  <c r="K615" i="21"/>
  <c r="K695" i="21"/>
  <c r="K538" i="21"/>
  <c r="K602" i="21"/>
  <c r="K666" i="21"/>
  <c r="K732" i="21"/>
  <c r="K796" i="21"/>
  <c r="K739" i="21"/>
  <c r="K803" i="21"/>
  <c r="K722" i="21"/>
  <c r="K786" i="21"/>
  <c r="K725" i="21"/>
  <c r="K789" i="21"/>
  <c r="K139" i="22"/>
  <c r="K219" i="22"/>
  <c r="K241" i="22"/>
  <c r="K68" i="20"/>
  <c r="K54" i="20"/>
  <c r="K465" i="20"/>
  <c r="K649" i="20"/>
  <c r="K262" i="20"/>
  <c r="K326" i="20"/>
  <c r="K390" i="20"/>
  <c r="K458" i="20"/>
  <c r="K614" i="20"/>
  <c r="K834" i="20"/>
  <c r="K537" i="20"/>
  <c r="K601" i="20"/>
  <c r="K664" i="20"/>
  <c r="K830" i="20"/>
  <c r="K517" i="20"/>
  <c r="K580" i="20"/>
  <c r="K643" i="20"/>
  <c r="K707" i="20"/>
  <c r="K956" i="20"/>
  <c r="K520" i="20"/>
  <c r="K583" i="20"/>
  <c r="K650" i="20"/>
  <c r="K714" i="20"/>
  <c r="K850" i="20"/>
  <c r="K914" i="20"/>
  <c r="K982" i="20"/>
  <c r="K1053" i="20"/>
  <c r="K1117" i="20"/>
  <c r="K60" i="21"/>
  <c r="K881" i="20"/>
  <c r="K949" i="20"/>
  <c r="K1013" i="20"/>
  <c r="K1080" i="20"/>
  <c r="K19" i="21"/>
  <c r="K976" i="20"/>
  <c r="K1043" i="20"/>
  <c r="K1107" i="20"/>
  <c r="K46" i="21"/>
  <c r="K923" i="20"/>
  <c r="K987" i="20"/>
  <c r="K1054" i="20"/>
  <c r="K1118" i="20"/>
  <c r="K57" i="21"/>
  <c r="K127" i="21"/>
  <c r="K191" i="21"/>
  <c r="K255" i="21"/>
  <c r="K126" i="21"/>
  <c r="K190" i="21"/>
  <c r="K254" i="21"/>
  <c r="K109" i="21"/>
  <c r="K173" i="21"/>
  <c r="K237" i="21"/>
  <c r="K92" i="21"/>
  <c r="K160" i="21"/>
  <c r="K228" i="21"/>
  <c r="K290" i="21"/>
  <c r="K354" i="21"/>
  <c r="K418" i="21"/>
  <c r="K504" i="21"/>
  <c r="K337" i="21"/>
  <c r="K401" i="21"/>
  <c r="K465" i="21"/>
  <c r="K328" i="21"/>
  <c r="K392" i="21"/>
  <c r="K460" i="21"/>
  <c r="K315" i="21"/>
  <c r="K379" i="21"/>
  <c r="K443" i="21"/>
  <c r="K493" i="21"/>
  <c r="K557" i="21"/>
  <c r="K621" i="21"/>
  <c r="K687" i="21"/>
  <c r="K580" i="21"/>
  <c r="K648" i="21"/>
  <c r="K507" i="21"/>
  <c r="K571" i="21"/>
  <c r="K635" i="21"/>
  <c r="K494" i="21"/>
  <c r="K558" i="21"/>
  <c r="K622" i="21"/>
  <c r="K684" i="21"/>
  <c r="K752" i="21"/>
  <c r="K35" i="22"/>
  <c r="K759" i="21"/>
  <c r="K678" i="21"/>
  <c r="K742" i="21"/>
  <c r="K806" i="21"/>
  <c r="K745" i="21"/>
  <c r="K127" i="22"/>
  <c r="K212" i="22"/>
  <c r="K230" i="22"/>
  <c r="K228" i="22"/>
  <c r="K28" i="20"/>
  <c r="K46" i="20"/>
  <c r="E124" i="20"/>
  <c r="E134" i="20"/>
  <c r="E58" i="20"/>
  <c r="E84" i="20"/>
  <c r="E102" i="20"/>
  <c r="E108" i="20"/>
  <c r="E94" i="20"/>
  <c r="E100" i="20"/>
  <c r="E210" i="20"/>
  <c r="G7" i="12"/>
  <c r="E158" i="20"/>
  <c r="E166" i="20"/>
  <c r="E174" i="20"/>
  <c r="E182" i="20"/>
  <c r="E190" i="20"/>
  <c r="E198" i="20"/>
  <c r="E206" i="20"/>
  <c r="E231" i="20"/>
  <c r="E247" i="20"/>
  <c r="E263" i="20"/>
  <c r="E279" i="20"/>
  <c r="E295" i="20"/>
  <c r="E311" i="20"/>
  <c r="E327" i="20"/>
  <c r="E343" i="20"/>
  <c r="E359" i="20"/>
  <c r="E375" i="20"/>
  <c r="E391" i="20"/>
  <c r="E407" i="20"/>
  <c r="E429" i="20"/>
  <c r="E445" i="20"/>
  <c r="E468" i="20"/>
  <c r="E485" i="20"/>
  <c r="E512" i="20"/>
  <c r="E552" i="20"/>
  <c r="E616" i="20"/>
  <c r="E687" i="20"/>
  <c r="E222" i="20"/>
  <c r="E238" i="20"/>
  <c r="E254" i="20"/>
  <c r="E270" i="20"/>
  <c r="E286" i="20"/>
  <c r="E302" i="20"/>
  <c r="E318" i="20"/>
  <c r="E334" i="20"/>
  <c r="E350" i="20"/>
  <c r="E366" i="20"/>
  <c r="E382" i="20"/>
  <c r="E398" i="20"/>
  <c r="E414" i="20"/>
  <c r="E436" i="20"/>
  <c r="E452" i="20"/>
  <c r="E465" i="20"/>
  <c r="E495" i="20"/>
  <c r="E521" i="20"/>
  <c r="E588" i="20"/>
  <c r="E643" i="20"/>
  <c r="E707" i="20"/>
  <c r="E775" i="20"/>
  <c r="E233" i="20"/>
  <c r="E249" i="20"/>
  <c r="E265" i="20"/>
  <c r="E281" i="20"/>
  <c r="E297" i="20"/>
  <c r="E313" i="20"/>
  <c r="E333" i="20"/>
  <c r="E349" i="20"/>
  <c r="E365" i="20"/>
  <c r="E381" i="20"/>
  <c r="E397" i="20"/>
  <c r="E413" i="20"/>
  <c r="E435" i="20"/>
  <c r="E451" i="20"/>
  <c r="E461" i="20"/>
  <c r="E491" i="20"/>
  <c r="E516" i="20"/>
  <c r="E576" i="20"/>
  <c r="E631" i="20"/>
  <c r="E695" i="20"/>
  <c r="E232" i="20"/>
  <c r="E248" i="20"/>
  <c r="E264" i="20"/>
  <c r="E280" i="20"/>
  <c r="E296" i="20"/>
  <c r="E312" i="20"/>
  <c r="E328" i="20"/>
  <c r="E344" i="20"/>
  <c r="E360" i="20"/>
  <c r="E376" i="20"/>
  <c r="E392" i="20"/>
  <c r="E408" i="20"/>
  <c r="E430" i="20"/>
  <c r="E446" i="20"/>
  <c r="E471" i="20"/>
  <c r="E488" i="20"/>
  <c r="E505" i="20"/>
  <c r="E527" i="20"/>
  <c r="E580" i="20"/>
  <c r="E651" i="20"/>
  <c r="E715" i="20"/>
  <c r="E796" i="20"/>
  <c r="E830" i="20"/>
  <c r="E850" i="20"/>
  <c r="E882" i="20"/>
  <c r="E946" i="20"/>
  <c r="E539" i="20"/>
  <c r="E555" i="20"/>
  <c r="E571" i="20"/>
  <c r="E587" i="20"/>
  <c r="E603" i="20"/>
  <c r="E619" i="20"/>
  <c r="E638" i="20"/>
  <c r="E654" i="20"/>
  <c r="E670" i="20"/>
  <c r="E686" i="20"/>
  <c r="E702" i="20"/>
  <c r="E718" i="20"/>
  <c r="E842" i="20"/>
  <c r="E877" i="20"/>
  <c r="E926" i="20"/>
  <c r="E511" i="20"/>
  <c r="E530" i="20"/>
  <c r="E546" i="20"/>
  <c r="E562" i="20"/>
  <c r="E578" i="20"/>
  <c r="E594" i="20"/>
  <c r="E610" i="20"/>
  <c r="E629" i="20"/>
  <c r="E645" i="20"/>
  <c r="E661" i="20"/>
  <c r="E677" i="20"/>
  <c r="E693" i="20"/>
  <c r="E709" i="20"/>
  <c r="E725" i="20"/>
  <c r="E809" i="20"/>
  <c r="E837" i="20"/>
  <c r="E870" i="20"/>
  <c r="E914" i="20"/>
  <c r="E462" i="20"/>
  <c r="E478" i="20"/>
  <c r="E494" i="20"/>
  <c r="E510" i="20"/>
  <c r="E529" i="20"/>
  <c r="E545" i="20"/>
  <c r="E561" i="20"/>
  <c r="E577" i="20"/>
  <c r="E593" i="20"/>
  <c r="E609" i="20"/>
  <c r="E625" i="20"/>
  <c r="E640" i="20"/>
  <c r="E656" i="20"/>
  <c r="E672" i="20"/>
  <c r="E688" i="20"/>
  <c r="E704" i="20"/>
  <c r="E720" i="20"/>
  <c r="E834" i="20"/>
  <c r="E865" i="20"/>
  <c r="E902" i="20"/>
  <c r="E852" i="20"/>
  <c r="E868" i="20"/>
  <c r="E884" i="20"/>
  <c r="E900" i="20"/>
  <c r="E916" i="20"/>
  <c r="E932" i="20"/>
  <c r="E948" i="20"/>
  <c r="E964" i="20"/>
  <c r="E980" i="20"/>
  <c r="E996" i="20"/>
  <c r="E1012" i="20"/>
  <c r="E1028" i="20"/>
  <c r="E1047" i="20"/>
  <c r="E1063" i="20"/>
  <c r="E1079" i="20"/>
  <c r="E1095" i="20"/>
  <c r="E1111" i="20"/>
  <c r="E1127" i="20"/>
  <c r="E18" i="21"/>
  <c r="E34" i="21"/>
  <c r="E50" i="21"/>
  <c r="E66" i="21"/>
  <c r="E839" i="20"/>
  <c r="E855" i="20"/>
  <c r="E871" i="20"/>
  <c r="E887" i="20"/>
  <c r="E903" i="20"/>
  <c r="E919" i="20"/>
  <c r="E935" i="20"/>
  <c r="E951" i="20"/>
  <c r="E967" i="20"/>
  <c r="E983" i="20"/>
  <c r="E999" i="20"/>
  <c r="E1015" i="20"/>
  <c r="E1034" i="20"/>
  <c r="E1050" i="20"/>
  <c r="E1066" i="20"/>
  <c r="E1082" i="20"/>
  <c r="E1098" i="20"/>
  <c r="E1114" i="20"/>
  <c r="E1130" i="20"/>
  <c r="E21" i="21"/>
  <c r="E37" i="21"/>
  <c r="E53" i="21"/>
  <c r="E69" i="21"/>
  <c r="E974" i="20"/>
  <c r="E990" i="20"/>
  <c r="E1006" i="20"/>
  <c r="E1022" i="20"/>
  <c r="E1045" i="20"/>
  <c r="E1061" i="20"/>
  <c r="E1077" i="20"/>
  <c r="E1093" i="20"/>
  <c r="E1109" i="20"/>
  <c r="E1125" i="20"/>
  <c r="E20" i="21"/>
  <c r="E36" i="21"/>
  <c r="E52" i="21"/>
  <c r="E72" i="21"/>
  <c r="E901" i="20"/>
  <c r="E917" i="20"/>
  <c r="E937" i="20"/>
  <c r="E953" i="20"/>
  <c r="E969" i="20"/>
  <c r="E985" i="20"/>
  <c r="E1001" i="20"/>
  <c r="E1017" i="20"/>
  <c r="E1036" i="20"/>
  <c r="E1052" i="20"/>
  <c r="E1068" i="20"/>
  <c r="E1084" i="20"/>
  <c r="E1100" i="20"/>
  <c r="E1116" i="20"/>
  <c r="E1132" i="20"/>
  <c r="E23" i="21"/>
  <c r="E39" i="21"/>
  <c r="E55" i="21"/>
  <c r="E68" i="21"/>
  <c r="E85" i="21"/>
  <c r="E101" i="21"/>
  <c r="E117" i="21"/>
  <c r="E133" i="21"/>
  <c r="E149" i="21"/>
  <c r="E165" i="21"/>
  <c r="E181" i="21"/>
  <c r="E197" i="21"/>
  <c r="E213" i="21"/>
  <c r="E229" i="21"/>
  <c r="E245" i="21"/>
  <c r="E261" i="21"/>
  <c r="E88" i="21"/>
  <c r="E104" i="21"/>
  <c r="E124" i="21"/>
  <c r="E140" i="21"/>
  <c r="E156" i="21"/>
  <c r="E172" i="21"/>
  <c r="E188" i="21"/>
  <c r="E204" i="21"/>
  <c r="E224" i="21"/>
  <c r="E240" i="21"/>
  <c r="E256" i="21"/>
  <c r="E272" i="21"/>
  <c r="E79" i="21"/>
  <c r="E95" i="21"/>
  <c r="E111" i="21"/>
  <c r="E127" i="21"/>
  <c r="E143" i="21"/>
  <c r="E159" i="21"/>
  <c r="E175" i="21"/>
  <c r="E191" i="21"/>
  <c r="E207" i="21"/>
  <c r="E223" i="21"/>
  <c r="E239" i="21"/>
  <c r="E255" i="21"/>
  <c r="E271" i="21"/>
  <c r="E78" i="21"/>
  <c r="E94" i="21"/>
  <c r="E110" i="21"/>
  <c r="E126" i="21"/>
  <c r="E142" i="21"/>
  <c r="E158" i="21"/>
  <c r="E174" i="21"/>
  <c r="E190" i="21"/>
  <c r="E206" i="21"/>
  <c r="E222" i="21"/>
  <c r="E238" i="21"/>
  <c r="E254" i="21"/>
  <c r="E270" i="21"/>
  <c r="E288" i="21"/>
  <c r="E304" i="21"/>
  <c r="E324" i="21"/>
  <c r="E340" i="21"/>
  <c r="E356" i="21"/>
  <c r="E372" i="21"/>
  <c r="E388" i="21"/>
  <c r="E404" i="21"/>
  <c r="E424" i="21"/>
  <c r="E440" i="21"/>
  <c r="E456" i="21"/>
  <c r="E472" i="21"/>
  <c r="E279" i="21"/>
  <c r="E295" i="21"/>
  <c r="E311" i="21"/>
  <c r="E327" i="21"/>
  <c r="E343" i="21"/>
  <c r="E359" i="21"/>
  <c r="E375" i="21"/>
  <c r="E391" i="21"/>
  <c r="E407" i="21"/>
  <c r="E423" i="21"/>
  <c r="E439" i="21"/>
  <c r="E455" i="21"/>
  <c r="E471" i="21"/>
  <c r="E278" i="21"/>
  <c r="E294" i="21"/>
  <c r="E310" i="21"/>
  <c r="E326" i="21"/>
  <c r="E342" i="21"/>
  <c r="E358" i="21"/>
  <c r="E374" i="21"/>
  <c r="E390" i="21"/>
  <c r="E406" i="21"/>
  <c r="E422" i="21"/>
  <c r="E438" i="21"/>
  <c r="E454" i="21"/>
  <c r="E470" i="21"/>
  <c r="E510" i="21"/>
  <c r="E289" i="21"/>
  <c r="E305" i="21"/>
  <c r="E321" i="21"/>
  <c r="E337" i="21"/>
  <c r="E353" i="21"/>
  <c r="E369" i="21"/>
  <c r="E385" i="21"/>
  <c r="E401" i="21"/>
  <c r="E417" i="21"/>
  <c r="E433" i="21"/>
  <c r="E449" i="21"/>
  <c r="E465" i="21"/>
  <c r="E498" i="21"/>
  <c r="E487" i="21"/>
  <c r="E503" i="21"/>
  <c r="E519" i="21"/>
  <c r="E535" i="21"/>
  <c r="E551" i="21"/>
  <c r="E567" i="21"/>
  <c r="E583" i="21"/>
  <c r="E599" i="21"/>
  <c r="E615" i="21"/>
  <c r="E631" i="21"/>
  <c r="E647" i="21"/>
  <c r="E663" i="21"/>
  <c r="E675" i="21"/>
  <c r="E530" i="21"/>
  <c r="E546" i="21"/>
  <c r="E562" i="21"/>
  <c r="E578" i="21"/>
  <c r="E594" i="21"/>
  <c r="E610" i="21"/>
  <c r="E626" i="21"/>
  <c r="E642" i="21"/>
  <c r="E658" i="21"/>
  <c r="E685" i="21"/>
  <c r="E485" i="21"/>
  <c r="E501" i="21"/>
  <c r="E517" i="21"/>
  <c r="E533" i="21"/>
  <c r="E549" i="21"/>
  <c r="E565" i="21"/>
  <c r="E581" i="21"/>
  <c r="E597" i="21"/>
  <c r="E613" i="21"/>
  <c r="E629" i="21"/>
  <c r="E645" i="21"/>
  <c r="E661" i="21"/>
  <c r="E687" i="21"/>
  <c r="E484" i="21"/>
  <c r="E500" i="21"/>
  <c r="E520" i="21"/>
  <c r="E536" i="21"/>
  <c r="E552" i="21"/>
  <c r="E568" i="21"/>
  <c r="E584" i="21"/>
  <c r="E600" i="21"/>
  <c r="E620" i="21"/>
  <c r="E636" i="21"/>
  <c r="E652" i="21"/>
  <c r="E668" i="21"/>
  <c r="E674" i="21"/>
  <c r="E690" i="21"/>
  <c r="E706" i="21"/>
  <c r="E722" i="21"/>
  <c r="E738" i="21"/>
  <c r="E754" i="21"/>
  <c r="E770" i="21"/>
  <c r="E786" i="21"/>
  <c r="E802" i="21"/>
  <c r="E110" i="22"/>
  <c r="E713" i="21"/>
  <c r="E729" i="21"/>
  <c r="E745" i="21"/>
  <c r="E761" i="21"/>
  <c r="E777" i="21"/>
  <c r="E793" i="21"/>
  <c r="E15" i="22"/>
  <c r="E672" i="21"/>
  <c r="E688" i="21"/>
  <c r="E704" i="21"/>
  <c r="E724" i="21"/>
  <c r="E740" i="21"/>
  <c r="E756" i="21"/>
  <c r="E772" i="21"/>
  <c r="E788" i="21"/>
  <c r="E804" i="21"/>
  <c r="E118" i="22"/>
  <c r="E703" i="21"/>
  <c r="E719" i="21"/>
  <c r="E735" i="21"/>
  <c r="E751" i="21"/>
  <c r="E767" i="21"/>
  <c r="E783" i="21"/>
  <c r="E799" i="21"/>
  <c r="E27" i="22"/>
  <c r="E156" i="22"/>
  <c r="E144" i="22"/>
  <c r="E176" i="22"/>
  <c r="E164" i="22"/>
  <c r="E152" i="22"/>
  <c r="E193" i="22"/>
  <c r="E213" i="22"/>
  <c r="E188" i="22"/>
  <c r="E209" i="22"/>
  <c r="E222" i="22"/>
  <c r="E220" i="22"/>
  <c r="E232" i="22"/>
  <c r="E236" i="22"/>
  <c r="E240" i="22"/>
  <c r="E227" i="22"/>
  <c r="H198" i="21"/>
  <c r="G233" i="20"/>
  <c r="H966" i="20"/>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G226" i="22"/>
  <c r="G166" i="22"/>
  <c r="G92" i="22"/>
  <c r="G761" i="21"/>
  <c r="G697" i="21"/>
  <c r="G754" i="21"/>
  <c r="G690" i="21"/>
  <c r="G25" i="22"/>
  <c r="G755" i="21"/>
  <c r="G800" i="21"/>
  <c r="G736" i="21"/>
  <c r="G679" i="21"/>
  <c r="G606" i="21"/>
  <c r="G542" i="21"/>
  <c r="G478" i="21"/>
  <c r="G619" i="21"/>
  <c r="G555" i="21"/>
  <c r="G491" i="21"/>
  <c r="G636" i="21"/>
  <c r="G568" i="21"/>
  <c r="G669" i="21"/>
  <c r="G605" i="21"/>
  <c r="G541" i="21"/>
  <c r="G477" i="21"/>
  <c r="G423" i="21"/>
  <c r="G359" i="21"/>
  <c r="G295" i="21"/>
  <c r="G440" i="21"/>
  <c r="G372" i="21"/>
  <c r="G304" i="21"/>
  <c r="G449" i="21"/>
  <c r="G385" i="21"/>
  <c r="G321" i="21"/>
  <c r="G466" i="21"/>
  <c r="G402" i="21"/>
  <c r="G338" i="21"/>
  <c r="G276" i="21"/>
  <c r="G212" i="21"/>
  <c r="G144" i="21"/>
  <c r="G76" i="21"/>
  <c r="G221" i="21"/>
  <c r="G157" i="21"/>
  <c r="G93" i="21"/>
  <c r="G238" i="21"/>
  <c r="G174" i="21"/>
  <c r="G110" i="21"/>
  <c r="G239" i="21"/>
  <c r="G175" i="21"/>
  <c r="G111" i="21"/>
  <c r="G41" i="21"/>
  <c r="G1102" i="20"/>
  <c r="G1038" i="20"/>
  <c r="G971" i="20"/>
  <c r="G907" i="20"/>
  <c r="G26" i="21"/>
  <c r="G1087" i="20"/>
  <c r="G1020" i="20"/>
  <c r="G63" i="21"/>
  <c r="G1124" i="20"/>
  <c r="G1060" i="20"/>
  <c r="G993" i="20"/>
  <c r="G925" i="20"/>
  <c r="G861" i="20"/>
  <c r="G40" i="21"/>
  <c r="G1097" i="20"/>
  <c r="G1026" i="20"/>
  <c r="G962" i="20"/>
  <c r="G894" i="20"/>
  <c r="G908" i="20"/>
  <c r="G698" i="20"/>
  <c r="G634" i="20"/>
  <c r="G567" i="20"/>
  <c r="G504" i="20"/>
  <c r="G891" i="20"/>
  <c r="G699" i="20"/>
  <c r="G635" i="20"/>
  <c r="G572" i="20"/>
  <c r="G509" i="20"/>
  <c r="G716" i="20"/>
  <c r="G652" i="20"/>
  <c r="G589" i="20"/>
  <c r="G952" i="20"/>
  <c r="G807" i="20"/>
  <c r="G554" i="20"/>
  <c r="G448" i="20"/>
  <c r="G378" i="20"/>
  <c r="G314" i="20"/>
  <c r="G250" i="20"/>
  <c r="G598" i="20"/>
  <c r="G463" i="20"/>
  <c r="G387" i="20"/>
  <c r="G323" i="20"/>
  <c r="G259" i="20"/>
  <c r="G665" i="20"/>
  <c r="G483" i="20"/>
  <c r="G404" i="20"/>
  <c r="G340" i="20"/>
  <c r="G276" i="20"/>
  <c r="G693" i="20"/>
  <c r="G487" i="20"/>
  <c r="G409" i="20"/>
  <c r="G345" i="20"/>
  <c r="G277" i="20"/>
  <c r="F70" i="20"/>
  <c r="F142" i="20"/>
  <c r="G239" i="22"/>
  <c r="K273" i="20"/>
  <c r="K341" i="20"/>
  <c r="K405" i="20"/>
  <c r="K483" i="20"/>
  <c r="K657" i="20"/>
  <c r="K264" i="20"/>
  <c r="K328" i="20"/>
  <c r="K392" i="20"/>
  <c r="K466" i="20"/>
  <c r="K622" i="20"/>
  <c r="K255" i="20"/>
  <c r="K319" i="20"/>
  <c r="K383" i="20"/>
  <c r="K453" i="20"/>
  <c r="K594" i="20"/>
  <c r="K250" i="20"/>
  <c r="K314" i="20"/>
  <c r="K378" i="20"/>
  <c r="K448" i="20"/>
  <c r="K566" i="20"/>
  <c r="K814" i="20"/>
  <c r="K964" i="20"/>
  <c r="K589" i="20"/>
  <c r="K652" i="20"/>
  <c r="K716" i="20"/>
  <c r="K952" i="20"/>
  <c r="K568" i="20"/>
  <c r="K631" i="20"/>
  <c r="K695" i="20"/>
  <c r="K900" i="20"/>
  <c r="K508" i="20"/>
  <c r="K571" i="20"/>
  <c r="K638" i="20"/>
  <c r="K702" i="20"/>
  <c r="K920" i="20"/>
  <c r="K902" i="20"/>
  <c r="K970" i="20"/>
  <c r="K1041" i="20"/>
  <c r="K1105" i="20"/>
  <c r="K48" i="21"/>
  <c r="K869" i="20"/>
  <c r="K937" i="20"/>
  <c r="K1001" i="20"/>
  <c r="K1068" i="20"/>
  <c r="K1132" i="20"/>
  <c r="K78" i="21"/>
  <c r="K1028" i="20"/>
  <c r="K1095" i="20"/>
  <c r="K34" i="21"/>
  <c r="K911" i="20"/>
  <c r="K975" i="20"/>
  <c r="K1042" i="20"/>
  <c r="K1106" i="20"/>
  <c r="K45" i="21"/>
  <c r="K115" i="21"/>
  <c r="K179" i="21"/>
  <c r="K243" i="21"/>
  <c r="K114" i="21"/>
  <c r="K178" i="21"/>
  <c r="K242" i="21"/>
  <c r="K97" i="21"/>
  <c r="K161" i="21"/>
  <c r="K225" i="21"/>
  <c r="K80" i="21"/>
  <c r="K148" i="21"/>
  <c r="K216" i="21"/>
  <c r="K278" i="21"/>
  <c r="K342" i="21"/>
  <c r="K406" i="21"/>
  <c r="K470" i="21"/>
  <c r="K325" i="21"/>
  <c r="K389" i="21"/>
  <c r="K453" i="21"/>
  <c r="K316" i="21"/>
  <c r="K380" i="21"/>
  <c r="K448" i="21"/>
  <c r="K303" i="21"/>
  <c r="K367" i="21"/>
  <c r="K431" i="21"/>
  <c r="K481" i="21"/>
  <c r="K545" i="21"/>
  <c r="K609" i="21"/>
  <c r="K672" i="21"/>
  <c r="K568" i="21"/>
  <c r="K636" i="21"/>
  <c r="K495" i="21"/>
  <c r="K559" i="21"/>
  <c r="K623" i="21"/>
  <c r="K482" i="21"/>
  <c r="K546" i="21"/>
  <c r="K610" i="21"/>
  <c r="K683" i="21"/>
  <c r="K740" i="21"/>
  <c r="K804" i="21"/>
  <c r="K747" i="21"/>
  <c r="K126" i="22"/>
  <c r="K730" i="21"/>
  <c r="K794" i="21"/>
  <c r="K733" i="21"/>
  <c r="K797" i="21"/>
  <c r="K155" i="22"/>
  <c r="K225" i="22"/>
  <c r="K223" i="22"/>
  <c r="K84" i="20"/>
  <c r="K102" i="20"/>
  <c r="K82" i="20"/>
  <c r="K245" i="20"/>
  <c r="K309" i="20"/>
  <c r="K377" i="20"/>
  <c r="K447" i="20"/>
  <c r="K538" i="20"/>
  <c r="K236" i="20"/>
  <c r="K300" i="20"/>
  <c r="K364" i="20"/>
  <c r="K434" i="20"/>
  <c r="K514" i="20"/>
  <c r="K227" i="20"/>
  <c r="K291" i="20"/>
  <c r="K355" i="20"/>
  <c r="K419" i="20"/>
  <c r="K497" i="20"/>
  <c r="K222" i="20"/>
  <c r="K286" i="20"/>
  <c r="K350" i="20"/>
  <c r="K414" i="20"/>
  <c r="K490" i="20"/>
  <c r="K717" i="20"/>
  <c r="K875" i="20"/>
  <c r="K561" i="20"/>
  <c r="K625" i="20"/>
  <c r="K688" i="20"/>
  <c r="K872" i="20"/>
  <c r="K540" i="20"/>
  <c r="K604" i="20"/>
  <c r="K667" i="20"/>
  <c r="K839" i="20"/>
  <c r="K480" i="20"/>
  <c r="K543" i="20"/>
  <c r="K607" i="20"/>
  <c r="K674" i="20"/>
  <c r="K848" i="20"/>
  <c r="K874" i="20"/>
  <c r="K942" i="20"/>
  <c r="K1006" i="20"/>
  <c r="K1077" i="20"/>
  <c r="K20" i="21"/>
  <c r="K841" i="20"/>
  <c r="K905" i="20"/>
  <c r="K973" i="20"/>
  <c r="K1040" i="20"/>
  <c r="K1104" i="20"/>
  <c r="K43" i="21"/>
  <c r="K1000" i="20"/>
  <c r="K1067" i="20"/>
  <c r="K1131" i="20"/>
  <c r="K75" i="21"/>
  <c r="K947" i="20"/>
  <c r="K1011" i="20"/>
  <c r="K1078" i="20"/>
  <c r="K17" i="21"/>
  <c r="K87" i="21"/>
  <c r="K151" i="21"/>
  <c r="K215" i="21"/>
  <c r="K86" i="21"/>
  <c r="K150" i="21"/>
  <c r="K214" i="21"/>
  <c r="K69" i="21"/>
  <c r="K133" i="21"/>
  <c r="K197" i="21"/>
  <c r="K261" i="21"/>
  <c r="K120" i="21"/>
  <c r="K184" i="21"/>
  <c r="K252" i="21"/>
  <c r="K314" i="21"/>
  <c r="K378" i="21"/>
  <c r="K442" i="21"/>
  <c r="K297" i="21"/>
  <c r="K361" i="21"/>
  <c r="K425" i="21"/>
  <c r="K284" i="21"/>
  <c r="K352" i="21"/>
  <c r="K420" i="21"/>
  <c r="K512" i="21"/>
  <c r="K339" i="21"/>
  <c r="K403" i="21"/>
  <c r="K467" i="21"/>
  <c r="K517" i="21"/>
  <c r="K581" i="21"/>
  <c r="K645" i="21"/>
  <c r="K540" i="21"/>
  <c r="K604" i="21"/>
  <c r="K671" i="21"/>
  <c r="K531" i="21"/>
  <c r="K595" i="21"/>
  <c r="K659" i="21"/>
  <c r="K518" i="21"/>
  <c r="K582" i="21"/>
  <c r="K646" i="21"/>
  <c r="K712" i="21"/>
  <c r="K776" i="21"/>
  <c r="K719" i="21"/>
  <c r="K783" i="21"/>
  <c r="K702" i="21"/>
  <c r="K766" i="21"/>
  <c r="K705" i="21"/>
  <c r="K769" i="21"/>
  <c r="K147" i="22"/>
  <c r="K220" i="22"/>
  <c r="K236" i="22"/>
  <c r="K108" i="20"/>
  <c r="K94" i="20"/>
  <c r="K281" i="20"/>
  <c r="K349" i="20"/>
  <c r="K413" i="20"/>
  <c r="K489" i="20"/>
  <c r="K689" i="20"/>
  <c r="K272" i="20"/>
  <c r="K336" i="20"/>
  <c r="K400" i="20"/>
  <c r="K479" i="20"/>
  <c r="K645" i="20"/>
  <c r="K263" i="20"/>
  <c r="K327" i="20"/>
  <c r="K391" i="20"/>
  <c r="K462" i="20"/>
  <c r="K633" i="20"/>
  <c r="K258" i="20"/>
  <c r="K322" i="20"/>
  <c r="K386" i="20"/>
  <c r="K456" i="20"/>
  <c r="K598" i="20"/>
  <c r="K831" i="20"/>
  <c r="K533" i="20"/>
  <c r="K597" i="20"/>
  <c r="K660" i="20"/>
  <c r="K724" i="20"/>
  <c r="K513" i="20"/>
  <c r="K576" i="20"/>
  <c r="K639" i="20"/>
  <c r="K703" i="20"/>
  <c r="K940" i="20"/>
  <c r="K516" i="20"/>
  <c r="K579" i="20"/>
  <c r="K646" i="20"/>
  <c r="K710" i="20"/>
  <c r="K960" i="20"/>
  <c r="K910" i="20"/>
  <c r="K978" i="20"/>
  <c r="K1049" i="20"/>
  <c r="K1113" i="20"/>
  <c r="K56" i="21"/>
  <c r="K877" i="20"/>
  <c r="K945" i="20"/>
  <c r="K1009" i="20"/>
  <c r="K1076" i="20"/>
  <c r="K15" i="21"/>
  <c r="K972" i="20"/>
  <c r="K1039" i="20"/>
  <c r="K1103" i="20"/>
  <c r="K42" i="21"/>
  <c r="K919" i="20"/>
  <c r="K983" i="20"/>
  <c r="K1050" i="20"/>
  <c r="K1114" i="20"/>
  <c r="K53" i="21"/>
  <c r="K123" i="21"/>
  <c r="K187" i="21"/>
  <c r="K251" i="21"/>
  <c r="K122" i="21"/>
  <c r="K186" i="21"/>
  <c r="K250" i="21"/>
  <c r="K105" i="21"/>
  <c r="K169" i="21"/>
  <c r="K233" i="21"/>
  <c r="K88" i="21"/>
  <c r="K156" i="21"/>
  <c r="K224" i="21"/>
  <c r="K286" i="21"/>
  <c r="K350" i="21"/>
  <c r="K414" i="21"/>
  <c r="K488" i="21"/>
  <c r="K333" i="21"/>
  <c r="K397" i="21"/>
  <c r="K461" i="21"/>
  <c r="K324" i="21"/>
  <c r="K388" i="21"/>
  <c r="K456" i="21"/>
  <c r="K311" i="21"/>
  <c r="K375" i="21"/>
  <c r="K439" i="21"/>
  <c r="K489" i="21"/>
  <c r="K553" i="21"/>
  <c r="K617" i="21"/>
  <c r="K685" i="21"/>
  <c r="K576" i="21"/>
  <c r="K644" i="21"/>
  <c r="K503" i="21"/>
  <c r="K567" i="21"/>
  <c r="K631" i="21"/>
  <c r="K490" i="21"/>
  <c r="K554" i="21"/>
  <c r="K618" i="21"/>
  <c r="K680" i="21"/>
  <c r="K748" i="21"/>
  <c r="K27" i="22"/>
  <c r="K755" i="21"/>
  <c r="K674" i="21"/>
  <c r="K738" i="21"/>
  <c r="K802" i="21"/>
  <c r="K741" i="21"/>
  <c r="K805" i="21"/>
  <c r="K171" i="22"/>
  <c r="K229" i="22"/>
  <c r="K227" i="22"/>
  <c r="K36" i="20"/>
  <c r="K22" i="20"/>
  <c r="K491" i="20"/>
  <c r="K713" i="20"/>
  <c r="K278" i="20"/>
  <c r="K342" i="20"/>
  <c r="K406" i="20"/>
  <c r="K477" i="20"/>
  <c r="K685" i="20"/>
  <c r="K859" i="20"/>
  <c r="K553" i="20"/>
  <c r="K617" i="20"/>
  <c r="K680" i="20"/>
  <c r="K856" i="20"/>
  <c r="K532" i="20"/>
  <c r="K596" i="20"/>
  <c r="K659" i="20"/>
  <c r="K723" i="20"/>
  <c r="K472" i="20"/>
  <c r="K535" i="20"/>
  <c r="K599" i="20"/>
  <c r="K666" i="20"/>
  <c r="K835" i="20"/>
  <c r="K866" i="20"/>
  <c r="K934" i="20"/>
  <c r="K998" i="20"/>
  <c r="K1069" i="20"/>
  <c r="K12" i="21"/>
  <c r="K833" i="20"/>
  <c r="K897" i="20"/>
  <c r="K965" i="20"/>
  <c r="K1029" i="20"/>
  <c r="K1096" i="20"/>
  <c r="K35" i="21"/>
  <c r="K992" i="20"/>
  <c r="K1059" i="20"/>
  <c r="K1123" i="20"/>
  <c r="K62" i="21"/>
  <c r="K939" i="20"/>
  <c r="K1003" i="20"/>
  <c r="K1070" i="20"/>
  <c r="K9" i="21"/>
  <c r="K74" i="21"/>
  <c r="K143" i="21"/>
  <c r="K207" i="21"/>
  <c r="K271" i="21"/>
  <c r="K142" i="21"/>
  <c r="K206" i="21"/>
  <c r="K270" i="21"/>
  <c r="K125" i="21"/>
  <c r="K189" i="21"/>
  <c r="K253" i="21"/>
  <c r="K112" i="21"/>
  <c r="K176" i="21"/>
  <c r="K244" i="21"/>
  <c r="K306" i="21"/>
  <c r="K370" i="21"/>
  <c r="K434" i="21"/>
  <c r="K289" i="21"/>
  <c r="K353" i="21"/>
  <c r="K417" i="21"/>
  <c r="K492" i="21"/>
  <c r="K344" i="21"/>
  <c r="K412" i="21"/>
  <c r="K480" i="21"/>
  <c r="K331" i="21"/>
  <c r="K395" i="21"/>
  <c r="K459" i="21"/>
  <c r="K509" i="21"/>
  <c r="K573" i="21"/>
  <c r="K637" i="21"/>
  <c r="K532" i="21"/>
  <c r="K596" i="21"/>
  <c r="K664" i="21"/>
  <c r="K523" i="21"/>
  <c r="K587" i="21"/>
  <c r="K651" i="21"/>
  <c r="K510" i="21"/>
  <c r="K574" i="21"/>
  <c r="K638" i="21"/>
  <c r="K700" i="21"/>
  <c r="K768" i="21"/>
  <c r="K711" i="21"/>
  <c r="K775" i="21"/>
  <c r="K694" i="21"/>
  <c r="K758" i="21"/>
  <c r="K697" i="21"/>
  <c r="K761" i="21"/>
  <c r="K114" i="22"/>
  <c r="K216" i="22"/>
  <c r="K234" i="22"/>
  <c r="K124" i="20"/>
  <c r="K134" i="20"/>
  <c r="E92" i="20"/>
  <c r="E110" i="20"/>
  <c r="E26" i="20"/>
  <c r="E52" i="20"/>
  <c r="E70" i="20"/>
  <c r="E76" i="20"/>
  <c r="E62" i="20"/>
  <c r="E68" i="20"/>
  <c r="E54" i="20"/>
  <c r="Q7" i="41"/>
  <c r="F7" i="41" s="1"/>
  <c r="Q7" i="12"/>
  <c r="F7" i="12" s="1"/>
  <c r="E160" i="20"/>
  <c r="E168" i="20"/>
  <c r="E176" i="20"/>
  <c r="E184" i="20"/>
  <c r="E192" i="20"/>
  <c r="E200" i="20"/>
  <c r="E208" i="20"/>
  <c r="E235" i="20"/>
  <c r="E251" i="20"/>
  <c r="E267" i="20"/>
  <c r="E283" i="20"/>
  <c r="E299" i="20"/>
  <c r="E315" i="20"/>
  <c r="E331" i="20"/>
  <c r="E347" i="20"/>
  <c r="E363" i="20"/>
  <c r="E379" i="20"/>
  <c r="E395" i="20"/>
  <c r="E411" i="20"/>
  <c r="E433" i="20"/>
  <c r="E449" i="20"/>
  <c r="E469" i="20"/>
  <c r="E499" i="20"/>
  <c r="E520" i="20"/>
  <c r="E568" i="20"/>
  <c r="E639" i="20"/>
  <c r="E703" i="20"/>
  <c r="E226" i="20"/>
  <c r="E242" i="20"/>
  <c r="E258" i="20"/>
  <c r="E274" i="20"/>
  <c r="E290" i="20"/>
  <c r="E306" i="20"/>
  <c r="E322" i="20"/>
  <c r="E338" i="20"/>
  <c r="E354" i="20"/>
  <c r="E370" i="20"/>
  <c r="E386" i="20"/>
  <c r="E402" i="20"/>
  <c r="E418" i="20"/>
  <c r="E440" i="20"/>
  <c r="E456" i="20"/>
  <c r="E479" i="20"/>
  <c r="E496" i="20"/>
  <c r="E540" i="20"/>
  <c r="E604" i="20"/>
  <c r="E659" i="20"/>
  <c r="E723" i="20"/>
  <c r="E789" i="20"/>
  <c r="E237" i="20"/>
  <c r="E253" i="20"/>
  <c r="E269" i="20"/>
  <c r="E285" i="20"/>
  <c r="E301" i="20"/>
  <c r="E317" i="20"/>
  <c r="E337" i="20"/>
  <c r="E353" i="20"/>
  <c r="E369" i="20"/>
  <c r="E385" i="20"/>
  <c r="E401" i="20"/>
  <c r="E417" i="20"/>
  <c r="E439" i="20"/>
  <c r="E455" i="20"/>
  <c r="E475" i="20"/>
  <c r="E492" i="20"/>
  <c r="E524" i="20"/>
  <c r="E592" i="20"/>
  <c r="E647" i="20"/>
  <c r="E711" i="20"/>
  <c r="E236" i="20"/>
  <c r="E252" i="20"/>
  <c r="E268" i="20"/>
  <c r="E284" i="20"/>
  <c r="E300" i="20"/>
  <c r="E316" i="20"/>
  <c r="E332" i="20"/>
  <c r="E348" i="20"/>
  <c r="E364" i="20"/>
  <c r="E380" i="20"/>
  <c r="E396" i="20"/>
  <c r="E412" i="20"/>
  <c r="E434" i="20"/>
  <c r="E450" i="20"/>
  <c r="E472" i="20"/>
  <c r="E489" i="20"/>
  <c r="E509" i="20"/>
  <c r="E532" i="20"/>
  <c r="E596" i="20"/>
  <c r="E667" i="20"/>
  <c r="E735" i="20"/>
  <c r="E805" i="20"/>
  <c r="E844" i="20"/>
  <c r="E858" i="20"/>
  <c r="E890" i="20"/>
  <c r="E962" i="20"/>
  <c r="E543" i="20"/>
  <c r="E559" i="20"/>
  <c r="E575" i="20"/>
  <c r="E591" i="20"/>
  <c r="E607" i="20"/>
  <c r="E623" i="20"/>
  <c r="E642" i="20"/>
  <c r="E658" i="20"/>
  <c r="E674" i="20"/>
  <c r="E690" i="20"/>
  <c r="E706" i="20"/>
  <c r="E722" i="20"/>
  <c r="E853" i="20"/>
  <c r="E885" i="20"/>
  <c r="E934" i="20"/>
  <c r="E515" i="20"/>
  <c r="E534" i="20"/>
  <c r="E550" i="20"/>
  <c r="E566" i="20"/>
  <c r="E582" i="20"/>
  <c r="E598" i="20"/>
  <c r="E614" i="20"/>
  <c r="E633" i="20"/>
  <c r="E649" i="20"/>
  <c r="E665" i="20"/>
  <c r="E681" i="20"/>
  <c r="E697" i="20"/>
  <c r="E713" i="20"/>
  <c r="E785" i="20"/>
  <c r="E817" i="20"/>
  <c r="E838" i="20"/>
  <c r="E878" i="20"/>
  <c r="E938" i="20"/>
  <c r="E466" i="20"/>
  <c r="E482" i="20"/>
  <c r="E498" i="20"/>
  <c r="E514" i="20"/>
  <c r="E533" i="20"/>
  <c r="E549" i="20"/>
  <c r="E565" i="20"/>
  <c r="E581" i="20"/>
  <c r="E597" i="20"/>
  <c r="E613" i="20"/>
  <c r="E628" i="20"/>
  <c r="E644" i="20"/>
  <c r="E660" i="20"/>
  <c r="E676" i="20"/>
  <c r="E692" i="20"/>
  <c r="E708" i="20"/>
  <c r="E724" i="20"/>
  <c r="E848" i="20"/>
  <c r="E873" i="20"/>
  <c r="E918" i="20"/>
  <c r="E856" i="20"/>
  <c r="E872" i="20"/>
  <c r="E888" i="20"/>
  <c r="E904" i="20"/>
  <c r="E920" i="20"/>
  <c r="E936" i="20"/>
  <c r="E952" i="20"/>
  <c r="E968" i="20"/>
  <c r="E984" i="20"/>
  <c r="E1000" i="20"/>
  <c r="E1016" i="20"/>
  <c r="E1035" i="20"/>
  <c r="E1051" i="20"/>
  <c r="E1067" i="20"/>
  <c r="E1083" i="20"/>
  <c r="E1099" i="20"/>
  <c r="E1115" i="20"/>
  <c r="E1131" i="20"/>
  <c r="E22" i="21"/>
  <c r="E38" i="21"/>
  <c r="E54" i="21"/>
  <c r="E76" i="21"/>
  <c r="E843" i="20"/>
  <c r="E859" i="20"/>
  <c r="E875" i="20"/>
  <c r="E891" i="20"/>
  <c r="E907" i="20"/>
  <c r="E923" i="20"/>
  <c r="E939" i="20"/>
  <c r="E955" i="20"/>
  <c r="E971" i="20"/>
  <c r="E987" i="20"/>
  <c r="E1003" i="20"/>
  <c r="E1019" i="20"/>
  <c r="E1038" i="20"/>
  <c r="E1054" i="20"/>
  <c r="E1070" i="20"/>
  <c r="E1086" i="20"/>
  <c r="E1102" i="20"/>
  <c r="E1118" i="20"/>
  <c r="E9" i="21"/>
  <c r="E25" i="21"/>
  <c r="E41" i="21"/>
  <c r="E57" i="21"/>
  <c r="E77" i="21"/>
  <c r="E978" i="20"/>
  <c r="E994" i="20"/>
  <c r="E1010" i="20"/>
  <c r="E1026" i="20"/>
  <c r="E1049" i="20"/>
  <c r="E1065" i="20"/>
  <c r="E1081" i="20"/>
  <c r="E1097" i="20"/>
  <c r="E1113" i="20"/>
  <c r="E1129" i="20"/>
  <c r="E24" i="21"/>
  <c r="E40" i="21"/>
  <c r="E56" i="21"/>
  <c r="E80" i="21"/>
  <c r="E905" i="20"/>
  <c r="E921" i="20"/>
  <c r="E941" i="20"/>
  <c r="E957" i="20"/>
  <c r="E973" i="20"/>
  <c r="E989" i="20"/>
  <c r="E1005" i="20"/>
  <c r="E1021" i="20"/>
  <c r="E1040" i="20"/>
  <c r="E1056" i="20"/>
  <c r="E1072" i="20"/>
  <c r="E1088" i="20"/>
  <c r="E1104" i="20"/>
  <c r="E1120" i="20"/>
  <c r="E11" i="21"/>
  <c r="E27" i="21"/>
  <c r="E43" i="21"/>
  <c r="E59" i="21"/>
  <c r="E73" i="21"/>
  <c r="E89" i="21"/>
  <c r="E105" i="21"/>
  <c r="E121" i="21"/>
  <c r="E137" i="21"/>
  <c r="E153" i="21"/>
  <c r="E169" i="21"/>
  <c r="E185" i="21"/>
  <c r="E201" i="21"/>
  <c r="E217" i="21"/>
  <c r="E233" i="21"/>
  <c r="E249" i="21"/>
  <c r="E265" i="21"/>
  <c r="E92" i="21"/>
  <c r="E112" i="21"/>
  <c r="E128" i="21"/>
  <c r="E144" i="21"/>
  <c r="E160" i="21"/>
  <c r="E176" i="21"/>
  <c r="E192" i="21"/>
  <c r="E212" i="21"/>
  <c r="E228" i="21"/>
  <c r="E244" i="21"/>
  <c r="E260" i="21"/>
  <c r="E276" i="21"/>
  <c r="E83" i="21"/>
  <c r="E99" i="21"/>
  <c r="E115" i="21"/>
  <c r="E131" i="21"/>
  <c r="E147" i="21"/>
  <c r="E163" i="21"/>
  <c r="E179" i="21"/>
  <c r="E195" i="21"/>
  <c r="E211" i="21"/>
  <c r="E227" i="21"/>
  <c r="E243" i="21"/>
  <c r="E259" i="21"/>
  <c r="E275" i="21"/>
  <c r="E82" i="21"/>
  <c r="E98" i="21"/>
  <c r="E114" i="21"/>
  <c r="E130" i="21"/>
  <c r="E146" i="21"/>
  <c r="E162" i="21"/>
  <c r="E178" i="21"/>
  <c r="E194" i="21"/>
  <c r="E210" i="21"/>
  <c r="E226" i="21"/>
  <c r="E242" i="21"/>
  <c r="E258" i="21"/>
  <c r="E274" i="21"/>
  <c r="E292" i="21"/>
  <c r="E312" i="21"/>
  <c r="E328" i="21"/>
  <c r="E344" i="21"/>
  <c r="E360" i="21"/>
  <c r="E376" i="21"/>
  <c r="E392" i="21"/>
  <c r="E412" i="21"/>
  <c r="E428" i="21"/>
  <c r="E444" i="21"/>
  <c r="E460" i="21"/>
  <c r="E486" i="21"/>
  <c r="E283" i="21"/>
  <c r="E299" i="21"/>
  <c r="E315" i="21"/>
  <c r="E331" i="21"/>
  <c r="E347" i="21"/>
  <c r="E363" i="21"/>
  <c r="E379" i="21"/>
  <c r="E395" i="21"/>
  <c r="E411" i="21"/>
  <c r="E427" i="21"/>
  <c r="E443" i="21"/>
  <c r="E459" i="21"/>
  <c r="E475" i="21"/>
  <c r="E282" i="21"/>
  <c r="E298" i="21"/>
  <c r="E314" i="21"/>
  <c r="E330" i="21"/>
  <c r="E346" i="21"/>
  <c r="E362" i="21"/>
  <c r="E378" i="21"/>
  <c r="E394" i="21"/>
  <c r="E410" i="21"/>
  <c r="E426" i="21"/>
  <c r="E442" i="21"/>
  <c r="E458" i="21"/>
  <c r="E474" i="21"/>
  <c r="E277" i="21"/>
  <c r="E293" i="21"/>
  <c r="E309" i="21"/>
  <c r="E325" i="21"/>
  <c r="E341" i="21"/>
  <c r="E357" i="21"/>
  <c r="E373" i="21"/>
  <c r="E389" i="21"/>
  <c r="E405" i="21"/>
  <c r="E421" i="21"/>
  <c r="E437" i="21"/>
  <c r="E453" i="21"/>
  <c r="E469" i="21"/>
  <c r="E514" i="21"/>
  <c r="E491" i="21"/>
  <c r="E507" i="21"/>
  <c r="E523" i="21"/>
  <c r="E539" i="21"/>
  <c r="E555" i="21"/>
  <c r="E571" i="21"/>
  <c r="E587" i="21"/>
  <c r="E603" i="21"/>
  <c r="E619" i="21"/>
  <c r="E635" i="21"/>
  <c r="E651" i="21"/>
  <c r="E667" i="21"/>
  <c r="E683" i="21"/>
  <c r="E534" i="21"/>
  <c r="E550" i="21"/>
  <c r="E566" i="21"/>
  <c r="E582" i="21"/>
  <c r="E598" i="21"/>
  <c r="E614" i="21"/>
  <c r="E630" i="21"/>
  <c r="E646" i="21"/>
  <c r="E662" i="21"/>
  <c r="E689" i="21"/>
  <c r="E489" i="21"/>
  <c r="E505" i="21"/>
  <c r="E521" i="21"/>
  <c r="E537" i="21"/>
  <c r="E553" i="21"/>
  <c r="E569" i="21"/>
  <c r="E585" i="21"/>
  <c r="E601" i="21"/>
  <c r="E617" i="21"/>
  <c r="E633" i="21"/>
  <c r="E649" i="21"/>
  <c r="E665" i="21"/>
  <c r="E693" i="21"/>
  <c r="E488" i="21"/>
  <c r="E504" i="21"/>
  <c r="E524" i="21"/>
  <c r="E540" i="21"/>
  <c r="E556" i="21"/>
  <c r="E572" i="21"/>
  <c r="E588" i="21"/>
  <c r="E604" i="21"/>
  <c r="E624" i="21"/>
  <c r="E640" i="21"/>
  <c r="E656" i="21"/>
  <c r="E673" i="21"/>
  <c r="E678" i="21"/>
  <c r="E694" i="21"/>
  <c r="E710" i="21"/>
  <c r="E726" i="21"/>
  <c r="E742" i="21"/>
  <c r="E758" i="21"/>
  <c r="E774" i="21"/>
  <c r="E790" i="21"/>
  <c r="E806" i="21"/>
  <c r="E701" i="21"/>
  <c r="E717" i="21"/>
  <c r="E733" i="21"/>
  <c r="E749" i="21"/>
  <c r="E765" i="21"/>
  <c r="E781" i="21"/>
  <c r="E797" i="21"/>
  <c r="E23" i="22"/>
  <c r="E676" i="21"/>
  <c r="E692" i="21"/>
  <c r="E712" i="21"/>
  <c r="E728" i="21"/>
  <c r="E744" i="21"/>
  <c r="E760" i="21"/>
  <c r="E776" i="21"/>
  <c r="E792" i="21"/>
  <c r="E98" i="22"/>
  <c r="E691" i="21"/>
  <c r="E707" i="21"/>
  <c r="E723" i="21"/>
  <c r="E739" i="21"/>
  <c r="E755" i="21"/>
  <c r="E771" i="21"/>
  <c r="E787" i="21"/>
  <c r="E803" i="21"/>
  <c r="E35" i="22"/>
  <c r="E172" i="22"/>
  <c r="E155" i="22"/>
  <c r="E180" i="22"/>
  <c r="E131" i="22"/>
  <c r="E163" i="22"/>
  <c r="E204" i="22"/>
  <c r="E217" i="22"/>
  <c r="E216" i="22"/>
  <c r="E210" i="22"/>
  <c r="E226" i="22"/>
  <c r="E224" i="22"/>
  <c r="E233" i="22"/>
  <c r="E237" i="22"/>
  <c r="V36" i="41"/>
  <c r="J180" i="20"/>
  <c r="J216" i="20"/>
  <c r="J297" i="22"/>
  <c r="J103" i="22"/>
  <c r="H97" i="21"/>
  <c r="H987" i="20"/>
  <c r="H865" i="20"/>
  <c r="H253" i="20"/>
  <c r="G240" i="22"/>
  <c r="G218" i="22"/>
  <c r="G186" i="22"/>
  <c r="G15" i="22"/>
  <c r="G745" i="21"/>
  <c r="G802" i="21"/>
  <c r="G738" i="21"/>
  <c r="G674" i="21"/>
  <c r="G803" i="21"/>
  <c r="G739" i="21"/>
  <c r="G784" i="21"/>
  <c r="G720" i="21"/>
  <c r="G654" i="21"/>
  <c r="G590" i="21"/>
  <c r="G526" i="21"/>
  <c r="G667" i="21"/>
  <c r="G603" i="21"/>
  <c r="G539" i="21"/>
  <c r="G695" i="21"/>
  <c r="G620" i="21"/>
  <c r="G552" i="21"/>
  <c r="G653" i="21"/>
  <c r="G589" i="21"/>
  <c r="G525" i="21"/>
  <c r="G471" i="21"/>
  <c r="G407" i="21"/>
  <c r="G343" i="21"/>
  <c r="G279" i="21"/>
  <c r="G424" i="21"/>
  <c r="G356" i="21"/>
  <c r="G288" i="21"/>
  <c r="G433" i="21"/>
  <c r="G369" i="21"/>
  <c r="G305" i="21"/>
  <c r="G450" i="21"/>
  <c r="G386" i="21"/>
  <c r="G322" i="21"/>
  <c r="G260" i="21"/>
  <c r="G192" i="21"/>
  <c r="G128" i="21"/>
  <c r="G269" i="21"/>
  <c r="G205" i="21"/>
  <c r="G141" i="21"/>
  <c r="G77" i="21"/>
  <c r="G222" i="21"/>
  <c r="G158" i="21"/>
  <c r="G94" i="21"/>
  <c r="G223" i="21"/>
  <c r="G159" i="21"/>
  <c r="G95" i="21"/>
  <c r="G25" i="21"/>
  <c r="G1086" i="20"/>
  <c r="G1019" i="20"/>
  <c r="G955" i="20"/>
  <c r="G79" i="21"/>
  <c r="G10" i="21"/>
  <c r="G1071" i="20"/>
  <c r="G1004" i="20"/>
  <c r="G47" i="21"/>
  <c r="G1108" i="20"/>
  <c r="G1044" i="20"/>
  <c r="G977" i="20"/>
  <c r="G909" i="20"/>
  <c r="G845" i="20"/>
  <c r="G24" i="21"/>
  <c r="G1081" i="20"/>
  <c r="G1010" i="20"/>
  <c r="G946" i="20"/>
  <c r="G878" i="20"/>
  <c r="G872" i="20"/>
  <c r="G682" i="20"/>
  <c r="G615" i="20"/>
  <c r="G551" i="20"/>
  <c r="G488" i="20"/>
  <c r="G859" i="20"/>
  <c r="G683" i="20"/>
  <c r="G620" i="20"/>
  <c r="G556" i="20"/>
  <c r="G900" i="20"/>
  <c r="G700" i="20"/>
  <c r="G636" i="20"/>
  <c r="G573" i="20"/>
  <c r="G896" i="20"/>
  <c r="G761" i="20"/>
  <c r="G506" i="20"/>
  <c r="G432" i="20"/>
  <c r="G362" i="20"/>
  <c r="G298" i="20"/>
  <c r="G234" i="20"/>
  <c r="G534" i="20"/>
  <c r="G441" i="20"/>
  <c r="G371" i="20"/>
  <c r="G307" i="20"/>
  <c r="G243" i="20"/>
  <c r="G594" i="20"/>
  <c r="G457" i="20"/>
  <c r="G388" i="20"/>
  <c r="G324" i="20"/>
  <c r="G260" i="20"/>
  <c r="G629" i="20"/>
  <c r="G461" i="20"/>
  <c r="G393" i="20"/>
  <c r="G329" i="20"/>
  <c r="G261" i="20"/>
  <c r="F108" i="20"/>
  <c r="F92" i="20"/>
  <c r="T11" i="41"/>
  <c r="J846" i="20"/>
  <c r="J973" i="20"/>
  <c r="J1101" i="20"/>
  <c r="J409" i="21"/>
  <c r="J639" i="21"/>
  <c r="J740" i="21"/>
  <c r="J522" i="20"/>
  <c r="J528" i="20"/>
  <c r="J877" i="20"/>
  <c r="J1002" i="20"/>
  <c r="J317" i="21"/>
  <c r="J547" i="21"/>
  <c r="J777" i="21"/>
  <c r="J412" i="20"/>
  <c r="J401" i="20"/>
  <c r="J851" i="20"/>
  <c r="J906" i="20"/>
  <c r="J129" i="21"/>
  <c r="J99" i="21"/>
  <c r="J417" i="21"/>
  <c r="J479" i="21"/>
  <c r="J310" i="21"/>
  <c r="J560" i="21"/>
  <c r="J647" i="21"/>
  <c r="J501" i="21"/>
  <c r="J747" i="21"/>
  <c r="J66" i="22"/>
  <c r="J748" i="21"/>
  <c r="J286" i="22"/>
  <c r="J86" i="20"/>
  <c r="J288" i="20"/>
  <c r="J676" i="20"/>
  <c r="J453" i="20"/>
  <c r="J366" i="20"/>
  <c r="J273" i="20"/>
  <c r="J688" i="20"/>
  <c r="J711" i="20"/>
  <c r="J682" i="20"/>
  <c r="J622" i="20"/>
  <c r="J917" i="20"/>
  <c r="J55" i="21"/>
  <c r="J1063" i="20"/>
  <c r="J1090" i="20"/>
  <c r="J1049" i="20"/>
  <c r="J198" i="21"/>
  <c r="J261" i="21"/>
  <c r="J103" i="21"/>
  <c r="J357" i="21"/>
  <c r="J416" i="21"/>
  <c r="J463" i="21"/>
  <c r="J496" i="21"/>
  <c r="J587" i="21"/>
  <c r="J642" i="21"/>
  <c r="J687" i="21"/>
  <c r="J23" i="22"/>
  <c r="J110" i="22"/>
  <c r="J230" i="22"/>
  <c r="K225" i="20"/>
  <c r="K289" i="20"/>
  <c r="K357" i="20"/>
  <c r="K427" i="20"/>
  <c r="K502" i="20"/>
  <c r="K721" i="20"/>
  <c r="K280" i="20"/>
  <c r="K344" i="20"/>
  <c r="K408" i="20"/>
  <c r="K485" i="20"/>
  <c r="K677" i="20"/>
  <c r="K271" i="20"/>
  <c r="K335" i="20"/>
  <c r="K399" i="20"/>
  <c r="K475" i="20"/>
  <c r="K665" i="20"/>
  <c r="K266" i="20"/>
  <c r="K330" i="20"/>
  <c r="K394" i="20"/>
  <c r="K461" i="20"/>
  <c r="K637" i="20"/>
  <c r="K844" i="20"/>
  <c r="K541" i="20"/>
  <c r="K605" i="20"/>
  <c r="K668" i="20"/>
  <c r="K840" i="20"/>
  <c r="K521" i="20"/>
  <c r="K584" i="20"/>
  <c r="K647" i="20"/>
  <c r="K711" i="20"/>
  <c r="K460" i="20"/>
  <c r="K524" i="20"/>
  <c r="K587" i="20"/>
  <c r="K654" i="20"/>
  <c r="K718" i="20"/>
  <c r="K854" i="20"/>
  <c r="K918" i="20"/>
  <c r="K986" i="20"/>
  <c r="K1057" i="20"/>
  <c r="K1121" i="20"/>
  <c r="K64" i="21"/>
  <c r="K885" i="20"/>
  <c r="K953" i="20"/>
  <c r="K1017" i="20"/>
  <c r="K1084" i="20"/>
  <c r="K23" i="21"/>
  <c r="K980" i="20"/>
  <c r="K1047" i="20"/>
  <c r="K1111" i="20"/>
  <c r="K50" i="21"/>
  <c r="K927" i="20"/>
  <c r="K991" i="20"/>
  <c r="K1058" i="20"/>
  <c r="K1122" i="20"/>
  <c r="K61" i="21"/>
  <c r="K131" i="21"/>
  <c r="K195" i="21"/>
  <c r="K259" i="21"/>
  <c r="K130" i="21"/>
  <c r="K194" i="21"/>
  <c r="K258" i="21"/>
  <c r="K113" i="21"/>
  <c r="K177" i="21"/>
  <c r="K241" i="21"/>
  <c r="K96" i="21"/>
  <c r="K164" i="21"/>
  <c r="K232" i="21"/>
  <c r="K294" i="21"/>
  <c r="K358" i="21"/>
  <c r="K422" i="21"/>
  <c r="K277" i="21"/>
  <c r="K341" i="21"/>
  <c r="K405" i="21"/>
  <c r="K469" i="21"/>
  <c r="K332" i="21"/>
  <c r="K396" i="21"/>
  <c r="K464" i="21"/>
  <c r="K319" i="21"/>
  <c r="K383" i="21"/>
  <c r="K447" i="21"/>
  <c r="K497" i="21"/>
  <c r="K561" i="21"/>
  <c r="K625" i="21"/>
  <c r="K520" i="21"/>
  <c r="K584" i="21"/>
  <c r="K652" i="21"/>
  <c r="K511" i="21"/>
  <c r="K575" i="21"/>
  <c r="K639" i="21"/>
  <c r="K498" i="21"/>
  <c r="K562" i="21"/>
  <c r="K626" i="21"/>
  <c r="K688" i="21"/>
  <c r="K756" i="21"/>
  <c r="K699" i="21"/>
  <c r="K763" i="21"/>
  <c r="K682" i="21"/>
  <c r="K746" i="21"/>
  <c r="K129" i="22"/>
  <c r="K749" i="21"/>
  <c r="K131" i="22"/>
  <c r="K213" i="22"/>
  <c r="K231" i="22"/>
  <c r="K212" i="20"/>
  <c r="K52" i="20"/>
  <c r="K70" i="20"/>
  <c r="K50" i="20"/>
  <c r="K261" i="20"/>
  <c r="K329" i="20"/>
  <c r="K393" i="20"/>
  <c r="K467" i="20"/>
  <c r="K602" i="20"/>
  <c r="K252" i="20"/>
  <c r="K316" i="20"/>
  <c r="K380" i="20"/>
  <c r="K450" i="20"/>
  <c r="K574" i="20"/>
  <c r="K243" i="20"/>
  <c r="K307" i="20"/>
  <c r="K371" i="20"/>
  <c r="K441" i="20"/>
  <c r="K546" i="20"/>
  <c r="K238" i="20"/>
  <c r="K302" i="20"/>
  <c r="K366" i="20"/>
  <c r="K436" i="20"/>
  <c r="K518" i="20"/>
  <c r="K782" i="20"/>
  <c r="K924" i="20"/>
  <c r="K577" i="20"/>
  <c r="K640" i="20"/>
  <c r="K704" i="20"/>
  <c r="K912" i="20"/>
  <c r="K556" i="20"/>
  <c r="K620" i="20"/>
  <c r="K683" i="20"/>
  <c r="K871" i="20"/>
  <c r="K496" i="20"/>
  <c r="K559" i="20"/>
  <c r="K623" i="20"/>
  <c r="K690" i="20"/>
  <c r="K876" i="20"/>
  <c r="K890" i="20"/>
  <c r="K958" i="20"/>
  <c r="K1022" i="20"/>
  <c r="K1093" i="20"/>
  <c r="K36" i="21"/>
  <c r="K857" i="20"/>
  <c r="K921" i="20"/>
  <c r="K989" i="20"/>
  <c r="K1056" i="20"/>
  <c r="K1120" i="20"/>
  <c r="K59" i="21"/>
  <c r="K1016" i="20"/>
  <c r="K1083" i="20"/>
  <c r="K22" i="21"/>
  <c r="K899" i="20"/>
  <c r="K963" i="20"/>
  <c r="K1027" i="20"/>
  <c r="K1094" i="20"/>
  <c r="K33" i="21"/>
  <c r="K103" i="21"/>
  <c r="K167" i="21"/>
  <c r="K231" i="21"/>
  <c r="K102" i="21"/>
  <c r="K166" i="21"/>
  <c r="K230" i="21"/>
  <c r="K85" i="21"/>
  <c r="K149" i="21"/>
  <c r="K213" i="21"/>
  <c r="K68" i="21"/>
  <c r="K136" i="21"/>
  <c r="K200" i="21"/>
  <c r="K268" i="21"/>
  <c r="K330" i="21"/>
  <c r="K394" i="21"/>
  <c r="K458" i="21"/>
  <c r="K313" i="21"/>
  <c r="K377" i="21"/>
  <c r="K441" i="21"/>
  <c r="K300" i="21"/>
  <c r="K368" i="21"/>
  <c r="K436" i="21"/>
  <c r="K291" i="21"/>
  <c r="K355" i="21"/>
  <c r="K419" i="21"/>
  <c r="K500" i="21"/>
  <c r="K533" i="21"/>
  <c r="K597" i="21"/>
  <c r="K661" i="21"/>
  <c r="K556" i="21"/>
  <c r="K624" i="21"/>
  <c r="K483" i="21"/>
  <c r="K547" i="21"/>
  <c r="K611" i="21"/>
  <c r="K681" i="21"/>
  <c r="K534" i="21"/>
  <c r="K598" i="21"/>
  <c r="K662" i="21"/>
  <c r="K728" i="21"/>
  <c r="K792" i="21"/>
  <c r="K735" i="21"/>
  <c r="K799" i="21"/>
  <c r="K718" i="21"/>
  <c r="K782" i="21"/>
  <c r="K721" i="21"/>
  <c r="K785" i="21"/>
  <c r="K137" i="22"/>
  <c r="K217" i="22"/>
  <c r="K240" i="22"/>
  <c r="K76" i="20"/>
  <c r="K62" i="20"/>
  <c r="K233" i="20"/>
  <c r="K297" i="20"/>
  <c r="K365" i="20"/>
  <c r="K435" i="20"/>
  <c r="K507" i="20"/>
  <c r="K224" i="20"/>
  <c r="K288" i="20"/>
  <c r="K352" i="20"/>
  <c r="K416" i="20"/>
  <c r="K498" i="20"/>
  <c r="K709" i="20"/>
  <c r="K279" i="20"/>
  <c r="K343" i="20"/>
  <c r="K407" i="20"/>
  <c r="K481" i="20"/>
  <c r="K697" i="20"/>
  <c r="K274" i="20"/>
  <c r="K338" i="20"/>
  <c r="K402" i="20"/>
  <c r="K474" i="20"/>
  <c r="K669" i="20"/>
  <c r="K851" i="20"/>
  <c r="K549" i="20"/>
  <c r="K613" i="20"/>
  <c r="K676" i="20"/>
  <c r="K846" i="20"/>
  <c r="K528" i="20"/>
  <c r="K592" i="20"/>
  <c r="K655" i="20"/>
  <c r="K719" i="20"/>
  <c r="K468" i="20"/>
  <c r="K531" i="20"/>
  <c r="K595" i="20"/>
  <c r="K662" i="20"/>
  <c r="K832" i="20"/>
  <c r="K862" i="20"/>
  <c r="K926" i="20"/>
  <c r="K994" i="20"/>
  <c r="K1065" i="20"/>
  <c r="K1129" i="20"/>
  <c r="K79" i="21"/>
  <c r="K893" i="20"/>
  <c r="K961" i="20"/>
  <c r="K1025" i="20"/>
  <c r="K1092" i="20"/>
  <c r="K31" i="21"/>
  <c r="K988" i="20"/>
  <c r="K1055" i="20"/>
  <c r="K1119" i="20"/>
  <c r="K58" i="21"/>
  <c r="K935" i="20"/>
  <c r="K999" i="20"/>
  <c r="K1066" i="20"/>
  <c r="K1130" i="20"/>
  <c r="K67" i="21"/>
  <c r="K139" i="21"/>
  <c r="K203" i="21"/>
  <c r="K267" i="21"/>
  <c r="K138" i="21"/>
  <c r="K202" i="21"/>
  <c r="K266" i="21"/>
  <c r="K121" i="21"/>
  <c r="K185" i="21"/>
  <c r="K249" i="21"/>
  <c r="K104" i="21"/>
  <c r="K172" i="21"/>
  <c r="K240" i="21"/>
  <c r="K302" i="21"/>
  <c r="K366" i="21"/>
  <c r="K430" i="21"/>
  <c r="K285" i="21"/>
  <c r="K349" i="21"/>
  <c r="K413" i="21"/>
  <c r="K476" i="21"/>
  <c r="K340" i="21"/>
  <c r="K404" i="21"/>
  <c r="K472" i="21"/>
  <c r="K327" i="21"/>
  <c r="K391" i="21"/>
  <c r="K455" i="21"/>
  <c r="K505" i="21"/>
  <c r="K569" i="21"/>
  <c r="K633" i="21"/>
  <c r="K528" i="21"/>
  <c r="K592" i="21"/>
  <c r="K660" i="21"/>
  <c r="K519" i="21"/>
  <c r="K583" i="21"/>
  <c r="K647" i="21"/>
  <c r="K506" i="21"/>
  <c r="K570" i="21"/>
  <c r="K634" i="21"/>
  <c r="K696" i="21"/>
  <c r="K764" i="21"/>
  <c r="K707" i="21"/>
  <c r="K771" i="21"/>
  <c r="K690" i="21"/>
  <c r="K754" i="21"/>
  <c r="K693" i="21"/>
  <c r="K757" i="21"/>
  <c r="K106" i="22"/>
  <c r="K214" i="22"/>
  <c r="K233" i="22"/>
  <c r="K132" i="20"/>
  <c r="K142" i="20"/>
  <c r="K519" i="20"/>
  <c r="K230" i="20"/>
  <c r="K294" i="20"/>
  <c r="K358" i="20"/>
  <c r="K428" i="20"/>
  <c r="K503" i="20"/>
  <c r="K749" i="20"/>
  <c r="K892" i="20"/>
  <c r="K569" i="20"/>
  <c r="K632" i="20"/>
  <c r="K696" i="20"/>
  <c r="K888" i="20"/>
  <c r="K548" i="20"/>
  <c r="K612" i="20"/>
  <c r="K675" i="20"/>
  <c r="K855" i="20"/>
  <c r="K488" i="20"/>
  <c r="K551" i="20"/>
  <c r="K615" i="20"/>
  <c r="K682" i="20"/>
  <c r="K860" i="20"/>
  <c r="K882" i="20"/>
  <c r="K950" i="20"/>
  <c r="K1014" i="20"/>
  <c r="K1085" i="20"/>
  <c r="K28" i="21"/>
  <c r="K849" i="20"/>
  <c r="K913" i="20"/>
  <c r="K981" i="20"/>
  <c r="K1048" i="20"/>
  <c r="K1112" i="20"/>
  <c r="K51" i="21"/>
  <c r="K1008" i="20"/>
  <c r="K1075" i="20"/>
  <c r="K14" i="21"/>
  <c r="K891" i="20"/>
  <c r="K955" i="20"/>
  <c r="K1019" i="20"/>
  <c r="K1086" i="20"/>
  <c r="K25" i="21"/>
  <c r="K95" i="21"/>
  <c r="K159" i="21"/>
  <c r="K223" i="21"/>
  <c r="K94" i="21"/>
  <c r="K158" i="21"/>
  <c r="K222" i="21"/>
  <c r="K77" i="21"/>
  <c r="K141" i="21"/>
  <c r="K205" i="21"/>
  <c r="K269" i="21"/>
  <c r="K128" i="21"/>
  <c r="K192" i="21"/>
  <c r="K260" i="21"/>
  <c r="K322" i="21"/>
  <c r="K386" i="21"/>
  <c r="K450" i="21"/>
  <c r="K305" i="21"/>
  <c r="K369" i="21"/>
  <c r="K433" i="21"/>
  <c r="K292" i="21"/>
  <c r="K360" i="21"/>
  <c r="K428" i="21"/>
  <c r="K283" i="21"/>
  <c r="K347" i="21"/>
  <c r="K411" i="21"/>
  <c r="K475" i="21"/>
  <c r="K525" i="21"/>
  <c r="K589" i="21"/>
  <c r="K653" i="21"/>
  <c r="K548" i="21"/>
  <c r="K616" i="21"/>
  <c r="K691" i="21"/>
  <c r="K539" i="21"/>
  <c r="K603" i="21"/>
  <c r="K667" i="21"/>
  <c r="K526" i="21"/>
  <c r="K590" i="21"/>
  <c r="K654" i="21"/>
  <c r="K720" i="21"/>
  <c r="K784" i="21"/>
  <c r="K727" i="21"/>
  <c r="K791" i="21"/>
  <c r="K710" i="21"/>
  <c r="K774" i="21"/>
  <c r="K713" i="21"/>
  <c r="K777" i="21"/>
  <c r="K163" i="22"/>
  <c r="K209" i="22"/>
  <c r="K238" i="22"/>
  <c r="K92" i="20"/>
  <c r="K110" i="20"/>
  <c r="E60" i="20"/>
  <c r="E78" i="20"/>
  <c r="E148" i="20"/>
  <c r="E20" i="20"/>
  <c r="E38" i="20"/>
  <c r="E44" i="20"/>
  <c r="E30" i="20"/>
  <c r="E36" i="20"/>
  <c r="E22" i="20"/>
  <c r="H13" i="12" l="1"/>
  <c r="J156" i="22"/>
  <c r="J753" i="21"/>
  <c r="J754" i="21"/>
  <c r="J633" i="21"/>
  <c r="J578" i="21"/>
  <c r="J523" i="21"/>
  <c r="J442" i="21"/>
  <c r="J399" i="21"/>
  <c r="J348" i="21"/>
  <c r="J293" i="21"/>
  <c r="J252" i="21"/>
  <c r="J197" i="21"/>
  <c r="J134" i="21"/>
  <c r="J978" i="20"/>
  <c r="J1023" i="20"/>
  <c r="J996" i="20"/>
  <c r="J1116" i="20"/>
  <c r="J853" i="20"/>
  <c r="J558" i="20"/>
  <c r="J615" i="20"/>
  <c r="J647" i="20"/>
  <c r="J486" i="20"/>
  <c r="J736" i="20"/>
  <c r="J302" i="20"/>
  <c r="J383" i="20"/>
  <c r="J500" i="20"/>
  <c r="J224" i="20"/>
  <c r="J100" i="20"/>
  <c r="J226" i="22"/>
  <c r="J102" i="22"/>
  <c r="J15" i="22"/>
  <c r="J683" i="21"/>
  <c r="J638" i="21"/>
  <c r="J583" i="21"/>
  <c r="J492" i="21"/>
  <c r="J459" i="21"/>
  <c r="J412" i="21"/>
  <c r="J353" i="21"/>
  <c r="J180" i="21"/>
  <c r="J194" i="21"/>
  <c r="J62" i="21"/>
  <c r="J487" i="20"/>
  <c r="J509" i="20"/>
  <c r="J85" i="20"/>
  <c r="J778" i="21"/>
  <c r="J466" i="21"/>
  <c r="J276" i="21"/>
  <c r="J1050" i="20"/>
  <c r="J582" i="20"/>
  <c r="J233" i="20"/>
  <c r="J248" i="20"/>
  <c r="J62" i="22"/>
  <c r="J552" i="21"/>
  <c r="J155" i="21"/>
  <c r="J17" i="21"/>
  <c r="J677" i="20"/>
  <c r="J441" i="20"/>
  <c r="J762" i="20"/>
  <c r="J161" i="22"/>
  <c r="J128" i="20"/>
  <c r="J146" i="20"/>
  <c r="J280" i="22"/>
  <c r="J35" i="22"/>
  <c r="J689" i="21"/>
  <c r="J106" i="22"/>
  <c r="J569" i="21"/>
  <c r="J514" i="21"/>
  <c r="J632" i="21"/>
  <c r="J378" i="21"/>
  <c r="J335" i="21"/>
  <c r="J280" i="21"/>
  <c r="J231" i="21"/>
  <c r="J184" i="21"/>
  <c r="J133" i="21"/>
  <c r="J56" i="21"/>
  <c r="J910" i="20"/>
  <c r="J66" i="21"/>
  <c r="J932" i="20"/>
  <c r="J1052" i="20"/>
  <c r="J858" i="20"/>
  <c r="J491" i="20"/>
  <c r="J551" i="20"/>
  <c r="J584" i="20"/>
  <c r="J405" i="20"/>
  <c r="J510" i="20"/>
  <c r="J238" i="20"/>
  <c r="J319" i="20"/>
  <c r="J416" i="20"/>
  <c r="J89" i="20"/>
  <c r="J201" i="20"/>
  <c r="J140" i="22"/>
  <c r="J749" i="21"/>
  <c r="J750" i="21"/>
  <c r="J629" i="21"/>
  <c r="J574" i="21"/>
  <c r="J519" i="21"/>
  <c r="J438" i="21"/>
  <c r="J395" i="21"/>
  <c r="J344" i="21"/>
  <c r="J227" i="21"/>
  <c r="J116" i="21"/>
  <c r="J52" i="21"/>
  <c r="J928" i="20"/>
  <c r="J547" i="20"/>
  <c r="J234" i="20"/>
  <c r="J76" i="20"/>
  <c r="J657" i="21"/>
  <c r="J423" i="21"/>
  <c r="J221" i="21"/>
  <c r="J1020" i="20"/>
  <c r="J642" i="20"/>
  <c r="J326" i="20"/>
  <c r="J52" i="20"/>
  <c r="J739" i="21"/>
  <c r="J302" i="21"/>
  <c r="J104" i="21"/>
  <c r="J1115" i="20"/>
  <c r="J801" i="20"/>
  <c r="J131" i="20"/>
  <c r="J79" i="22"/>
  <c r="J243" i="22"/>
  <c r="J92" i="22"/>
  <c r="J299" i="21"/>
  <c r="J316" i="21"/>
  <c r="J106" i="21"/>
  <c r="J263" i="20"/>
  <c r="J655" i="20"/>
  <c r="J1124" i="20"/>
  <c r="J142" i="21"/>
  <c r="J356" i="21"/>
  <c r="J586" i="21"/>
  <c r="J128" i="22"/>
  <c r="J299" i="20"/>
  <c r="J564" i="20"/>
  <c r="J1029" i="20"/>
  <c r="J36" i="21"/>
  <c r="J465" i="21"/>
  <c r="J494" i="21"/>
  <c r="J796" i="21"/>
  <c r="J239" i="20"/>
  <c r="J845" i="20"/>
  <c r="J793" i="20"/>
  <c r="J901" i="20"/>
  <c r="J39" i="21"/>
  <c r="J1047" i="20"/>
  <c r="J1074" i="20"/>
  <c r="J1026" i="20"/>
  <c r="J182" i="21"/>
  <c r="J245" i="21"/>
  <c r="J87" i="21"/>
  <c r="J341" i="21"/>
  <c r="J396" i="21"/>
  <c r="J447" i="21"/>
  <c r="J480" i="21"/>
  <c r="J571" i="21"/>
  <c r="J626" i="21"/>
  <c r="J684" i="21"/>
  <c r="J802" i="21"/>
  <c r="J801" i="21"/>
  <c r="J214" i="22"/>
  <c r="J34" i="20"/>
  <c r="J138" i="20"/>
  <c r="J48" i="20"/>
  <c r="J214" i="20"/>
  <c r="J774" i="20"/>
  <c r="J808" i="20"/>
  <c r="J767" i="20"/>
  <c r="J773" i="20"/>
  <c r="J802" i="20"/>
  <c r="J40" i="22"/>
  <c r="J51" i="22"/>
  <c r="J67" i="22"/>
  <c r="J83" i="22"/>
  <c r="J121" i="22"/>
  <c r="J115" i="22"/>
  <c r="J153" i="22"/>
  <c r="J174" i="22"/>
  <c r="J199" i="22"/>
  <c r="J187" i="22"/>
  <c r="J265" i="22"/>
  <c r="J231" i="22"/>
  <c r="J275" i="22"/>
  <c r="J24" i="20"/>
  <c r="J152" i="20"/>
  <c r="J23" i="20"/>
  <c r="J55" i="20"/>
  <c r="J87" i="20"/>
  <c r="J119" i="20"/>
  <c r="J151" i="20"/>
  <c r="J168" i="20"/>
  <c r="J184" i="20"/>
  <c r="J200" i="20"/>
  <c r="J775" i="20"/>
  <c r="J745" i="20"/>
  <c r="J213" i="20"/>
  <c r="J812" i="20"/>
  <c r="J790" i="20"/>
  <c r="J122" i="22"/>
  <c r="J111" i="22"/>
  <c r="J25" i="22"/>
  <c r="J129" i="22"/>
  <c r="J146" i="22"/>
  <c r="J190" i="22"/>
  <c r="J200" i="22"/>
  <c r="J259" i="22"/>
  <c r="J251" i="21"/>
  <c r="J351" i="20"/>
  <c r="J546" i="21"/>
  <c r="J320" i="21"/>
  <c r="J310" i="20"/>
  <c r="J623" i="20"/>
  <c r="J1004" i="20"/>
  <c r="J205" i="21"/>
  <c r="J407" i="21"/>
  <c r="J641" i="21"/>
  <c r="J108" i="20"/>
  <c r="J797" i="20"/>
  <c r="J531" i="20"/>
  <c r="J912" i="20"/>
  <c r="J113" i="21"/>
  <c r="J315" i="21"/>
  <c r="J549" i="21"/>
  <c r="J260" i="22"/>
  <c r="J561" i="20"/>
  <c r="J568" i="20"/>
  <c r="J475" i="20"/>
  <c r="J969" i="20"/>
  <c r="J852" i="20"/>
  <c r="J1111" i="20"/>
  <c r="J13" i="21"/>
  <c r="J1097" i="20"/>
  <c r="J246" i="21"/>
  <c r="J100" i="21"/>
  <c r="J151" i="21"/>
  <c r="J405" i="21"/>
  <c r="J464" i="21"/>
  <c r="J298" i="21"/>
  <c r="J548" i="21"/>
  <c r="J635" i="21"/>
  <c r="J489" i="21"/>
  <c r="J735" i="21"/>
  <c r="J60" i="22"/>
  <c r="J736" i="21"/>
  <c r="J274" i="22"/>
  <c r="J50" i="20"/>
  <c r="J167" i="20"/>
  <c r="J80" i="20"/>
  <c r="J212" i="20"/>
  <c r="J733" i="20"/>
  <c r="J824" i="20"/>
  <c r="J731" i="20"/>
  <c r="J788" i="20"/>
  <c r="J826" i="20"/>
  <c r="J130" i="22"/>
  <c r="J53" i="22"/>
  <c r="J69" i="22"/>
  <c r="J85" i="22"/>
  <c r="J123" i="22"/>
  <c r="J116" i="22"/>
  <c r="J157" i="22"/>
  <c r="J125" i="22"/>
  <c r="J192" i="22"/>
  <c r="J209" i="22"/>
  <c r="J219" i="22"/>
  <c r="J239" i="22"/>
  <c r="J291" i="22"/>
  <c r="J56" i="20"/>
  <c r="J165" i="20"/>
  <c r="J31" i="20"/>
  <c r="J63" i="20"/>
  <c r="J95" i="20"/>
  <c r="J127" i="20"/>
  <c r="J156" i="20"/>
  <c r="J172" i="20"/>
  <c r="J188" i="20"/>
  <c r="J204" i="20"/>
  <c r="J795" i="20"/>
  <c r="J761" i="20"/>
  <c r="J746" i="20"/>
  <c r="J828" i="20"/>
  <c r="J806" i="20"/>
  <c r="J18" i="22"/>
  <c r="J184" i="22"/>
  <c r="J41" i="22"/>
  <c r="J145" i="22"/>
  <c r="J165" i="22"/>
  <c r="J202" i="22"/>
  <c r="J213" i="22"/>
  <c r="J277" i="22"/>
  <c r="J241" i="22"/>
  <c r="J556" i="21"/>
  <c r="J616" i="20"/>
  <c r="J136" i="22"/>
  <c r="J355" i="20"/>
  <c r="J550" i="21"/>
  <c r="J768" i="20"/>
  <c r="J566" i="20"/>
  <c r="J1034" i="20"/>
  <c r="J260" i="21"/>
  <c r="J450" i="21"/>
  <c r="J762" i="21"/>
  <c r="J69" i="20"/>
  <c r="J477" i="20"/>
  <c r="J471" i="20"/>
  <c r="J46" i="21"/>
  <c r="J164" i="21"/>
  <c r="J358" i="21"/>
  <c r="J795" i="21"/>
  <c r="J211" i="20"/>
  <c r="J414" i="20"/>
  <c r="J871" i="20"/>
  <c r="J673" i="20"/>
  <c r="J1036" i="20"/>
  <c r="J916" i="20"/>
  <c r="J50" i="21"/>
  <c r="J894" i="20"/>
  <c r="J40" i="21"/>
  <c r="J117" i="21"/>
  <c r="J168" i="21"/>
  <c r="J215" i="21"/>
  <c r="J469" i="21"/>
  <c r="J319" i="21"/>
  <c r="J362" i="21"/>
  <c r="J616" i="21"/>
  <c r="J498" i="21"/>
  <c r="J553" i="21"/>
  <c r="J799" i="21"/>
  <c r="J673" i="21"/>
  <c r="J800" i="21"/>
  <c r="J74" i="20"/>
  <c r="J183" i="20"/>
  <c r="J112" i="20"/>
  <c r="J737" i="20"/>
  <c r="J771" i="20"/>
  <c r="J735" i="20"/>
  <c r="J741" i="20"/>
  <c r="J804" i="20"/>
  <c r="J489" i="20"/>
  <c r="J531" i="21"/>
  <c r="J833" i="20"/>
  <c r="J90" i="22"/>
  <c r="J834" i="20"/>
  <c r="J962" i="20"/>
  <c r="J277" i="21"/>
  <c r="J678" i="21"/>
  <c r="J737" i="21"/>
  <c r="J106" i="20"/>
  <c r="J781" i="20"/>
  <c r="J10" i="22"/>
  <c r="J59" i="22"/>
  <c r="J91" i="22"/>
  <c r="J127" i="22"/>
  <c r="J149" i="22"/>
  <c r="J221" i="22"/>
  <c r="J304" i="22"/>
  <c r="J88" i="20"/>
  <c r="J39" i="20"/>
  <c r="J103" i="20"/>
  <c r="J160" i="20"/>
  <c r="J192" i="20"/>
  <c r="J738" i="20"/>
  <c r="J778" i="20"/>
  <c r="J12" i="22"/>
  <c r="J38" i="22"/>
  <c r="J163" i="22"/>
  <c r="J189" i="22"/>
  <c r="J293" i="22"/>
  <c r="J302" i="22"/>
  <c r="J66" i="20"/>
  <c r="J159" i="20"/>
  <c r="J32" i="20"/>
  <c r="J210" i="20"/>
  <c r="J166" i="20"/>
  <c r="J182" i="20"/>
  <c r="J198" i="20"/>
  <c r="J742" i="20"/>
  <c r="J754" i="20"/>
  <c r="J747" i="20"/>
  <c r="J811" i="20"/>
  <c r="J791" i="20"/>
  <c r="J16" i="22"/>
  <c r="J49" i="22"/>
  <c r="J65" i="22"/>
  <c r="J81" i="22"/>
  <c r="J109" i="22"/>
  <c r="J137" i="22"/>
  <c r="J173" i="22"/>
  <c r="J179" i="22"/>
  <c r="J162" i="22"/>
  <c r="J181" i="22"/>
  <c r="J249" i="22"/>
  <c r="J253" i="22"/>
  <c r="J279" i="22"/>
  <c r="J130" i="20"/>
  <c r="J136" i="20"/>
  <c r="J205" i="20"/>
  <c r="J43" i="20"/>
  <c r="J75" i="20"/>
  <c r="J107" i="20"/>
  <c r="J139" i="20"/>
  <c r="J743" i="20"/>
  <c r="J770" i="20"/>
  <c r="J766" i="20"/>
  <c r="J820" i="20"/>
  <c r="J814" i="20"/>
  <c r="J96" i="22"/>
  <c r="J21" i="22"/>
  <c r="J119" i="22"/>
  <c r="J17" i="22"/>
  <c r="J155" i="22"/>
  <c r="J177" i="22"/>
  <c r="J178" i="22"/>
  <c r="J201" i="22"/>
  <c r="J257" i="22"/>
  <c r="J237" i="22"/>
  <c r="J340" i="20"/>
  <c r="J243" i="20"/>
  <c r="J577" i="20"/>
  <c r="J418" i="20"/>
  <c r="J329" i="20"/>
  <c r="J586" i="20"/>
  <c r="J861" i="20"/>
  <c r="J761" i="21"/>
  <c r="J74" i="21"/>
  <c r="J336" i="20"/>
  <c r="J1100" i="20"/>
  <c r="J118" i="21"/>
  <c r="J332" i="21"/>
  <c r="J562" i="21"/>
  <c r="J168" i="22"/>
  <c r="J199" i="20"/>
  <c r="J751" i="20"/>
  <c r="J24" i="22"/>
  <c r="J61" i="22"/>
  <c r="J101" i="22"/>
  <c r="J97" i="22"/>
  <c r="J151" i="22"/>
  <c r="J229" i="22"/>
  <c r="J267" i="22"/>
  <c r="J120" i="20"/>
  <c r="J47" i="20"/>
  <c r="J111" i="20"/>
  <c r="J164" i="20"/>
  <c r="J196" i="20"/>
  <c r="J749" i="20"/>
  <c r="J794" i="20"/>
  <c r="J28" i="22"/>
  <c r="J100" i="22"/>
  <c r="J120" i="22"/>
  <c r="J191" i="22"/>
  <c r="J245" i="22"/>
  <c r="J295" i="22"/>
  <c r="J82" i="20"/>
  <c r="J175" i="20"/>
  <c r="J64" i="20"/>
  <c r="J154" i="20"/>
  <c r="J170" i="20"/>
  <c r="J186" i="20"/>
  <c r="J202" i="20"/>
  <c r="J769" i="20"/>
  <c r="J765" i="20"/>
  <c r="J757" i="20"/>
  <c r="J827" i="20"/>
  <c r="J799" i="20"/>
  <c r="J32" i="22"/>
  <c r="J55" i="22"/>
  <c r="J71" i="22"/>
  <c r="J87" i="22"/>
  <c r="J30" i="22"/>
  <c r="J169" i="22"/>
  <c r="J175" i="22"/>
  <c r="J198" i="22"/>
  <c r="J193" i="22"/>
  <c r="J211" i="22"/>
  <c r="J227" i="22"/>
  <c r="J235" i="22"/>
  <c r="J287" i="22"/>
  <c r="J40" i="20"/>
  <c r="J157" i="20"/>
  <c r="J19" i="20"/>
  <c r="J51" i="20"/>
  <c r="J83" i="20"/>
  <c r="J115" i="20"/>
  <c r="J147" i="20"/>
  <c r="J758" i="20"/>
  <c r="J800" i="20"/>
  <c r="J217" i="20"/>
  <c r="J815" i="20"/>
  <c r="J20" i="22"/>
  <c r="J104" i="22"/>
  <c r="J37" i="22"/>
  <c r="J22" i="22"/>
  <c r="J33" i="22"/>
  <c r="J182" i="22"/>
  <c r="J185" i="22"/>
  <c r="J205" i="22"/>
  <c r="J247" i="22"/>
  <c r="J269" i="22"/>
  <c r="J77" i="20"/>
  <c r="J404" i="20"/>
  <c r="J307" i="20"/>
  <c r="J226" i="20"/>
  <c r="J492" i="20"/>
  <c r="J393" i="20"/>
  <c r="J1084" i="20"/>
  <c r="J1088" i="20"/>
  <c r="J986" i="20"/>
  <c r="J396" i="20"/>
  <c r="J211" i="21"/>
  <c r="J325" i="20"/>
  <c r="J980" i="20"/>
  <c r="J181" i="21"/>
  <c r="J383" i="21"/>
  <c r="J617" i="21"/>
  <c r="J144" i="20"/>
  <c r="J763" i="20"/>
  <c r="J43" i="22"/>
  <c r="J75" i="22"/>
  <c r="J14" i="22"/>
  <c r="J159" i="22"/>
  <c r="J197" i="22"/>
  <c r="J273" i="22"/>
  <c r="J114" i="20"/>
  <c r="J181" i="20"/>
  <c r="J71" i="20"/>
  <c r="J135" i="20"/>
  <c r="J176" i="20"/>
  <c r="J208" i="20"/>
  <c r="J777" i="20"/>
  <c r="J818" i="20"/>
  <c r="J13" i="22"/>
  <c r="J139" i="22"/>
  <c r="J167" i="22"/>
  <c r="J223" i="22"/>
  <c r="J233" i="22"/>
  <c r="J299" i="22"/>
  <c r="J90" i="20"/>
  <c r="J191" i="20"/>
  <c r="J96" i="20"/>
  <c r="J158" i="20"/>
  <c r="J174" i="20"/>
  <c r="J190" i="20"/>
  <c r="J206" i="20"/>
  <c r="J786" i="20"/>
  <c r="J784" i="20"/>
  <c r="J779" i="20"/>
  <c r="J810" i="20"/>
  <c r="J807" i="20"/>
  <c r="J26" i="22"/>
  <c r="J57" i="22"/>
  <c r="J73" i="22"/>
  <c r="J89" i="22"/>
  <c r="J107" i="22"/>
  <c r="J141" i="22"/>
  <c r="J142" i="22"/>
  <c r="J206" i="22"/>
  <c r="J203" i="22"/>
  <c r="J217" i="22"/>
  <c r="J281" i="22"/>
  <c r="J306" i="22"/>
  <c r="J283" i="22"/>
  <c r="J72" i="20"/>
  <c r="J173" i="20"/>
  <c r="J27" i="20"/>
  <c r="J59" i="20"/>
  <c r="J91" i="20"/>
  <c r="J123" i="20"/>
  <c r="J153" i="20"/>
  <c r="J792" i="20"/>
  <c r="J734" i="20"/>
  <c r="J730" i="20"/>
  <c r="J782" i="20"/>
  <c r="J36" i="22"/>
  <c r="J112" i="22"/>
  <c r="J93" i="22"/>
  <c r="J117" i="22"/>
  <c r="J99" i="22"/>
  <c r="J131" i="22"/>
  <c r="J133" i="22"/>
  <c r="J207" i="22"/>
  <c r="J255" i="22"/>
  <c r="J285" i="22"/>
  <c r="J28" i="20"/>
  <c r="J141" i="20"/>
  <c r="J484" i="20"/>
  <c r="J371" i="20"/>
  <c r="J290" i="20"/>
  <c r="J684" i="20"/>
  <c r="J470" i="20"/>
  <c r="J138" i="22"/>
  <c r="J535" i="20"/>
  <c r="J738" i="21"/>
  <c r="J819" i="20"/>
  <c r="J147" i="22"/>
  <c r="J197" i="20"/>
  <c r="J753" i="20"/>
  <c r="J171" i="22"/>
  <c r="J42" i="20"/>
  <c r="J162" i="20"/>
  <c r="J739" i="20"/>
  <c r="J822" i="20"/>
  <c r="J95" i="22"/>
  <c r="J124" i="22"/>
  <c r="J271" i="22"/>
  <c r="J35" i="20"/>
  <c r="J209" i="20"/>
  <c r="J798" i="20"/>
  <c r="J9" i="22"/>
  <c r="J186" i="22"/>
  <c r="J134" i="20"/>
  <c r="J354" i="20"/>
  <c r="J572" i="20"/>
  <c r="J539" i="20"/>
  <c r="J479" i="20"/>
  <c r="J847" i="20"/>
  <c r="J1040" i="20"/>
  <c r="J920" i="20"/>
  <c r="J54" i="21"/>
  <c r="J898" i="20"/>
  <c r="J44" i="21"/>
  <c r="J121" i="21"/>
  <c r="J172" i="21"/>
  <c r="J219" i="21"/>
  <c r="J473" i="21"/>
  <c r="J323" i="21"/>
  <c r="J366" i="21"/>
  <c r="J620" i="21"/>
  <c r="J502" i="21"/>
  <c r="J557" i="21"/>
  <c r="J803" i="21"/>
  <c r="J677" i="21"/>
  <c r="J804" i="21"/>
  <c r="J268" i="22"/>
  <c r="J70" i="20"/>
  <c r="J312" i="20"/>
  <c r="J776" i="20"/>
  <c r="J481" i="20"/>
  <c r="J390" i="20"/>
  <c r="J297" i="20"/>
  <c r="J780" i="20"/>
  <c r="J842" i="20"/>
  <c r="J706" i="20"/>
  <c r="J649" i="20"/>
  <c r="J945" i="20"/>
  <c r="J78" i="21"/>
  <c r="J1087" i="20"/>
  <c r="J1114" i="20"/>
  <c r="J1073" i="20"/>
  <c r="J222" i="21"/>
  <c r="J76" i="21"/>
  <c r="J127" i="21"/>
  <c r="J381" i="21"/>
  <c r="J440" i="21"/>
  <c r="J515" i="21"/>
  <c r="J524" i="21"/>
  <c r="J611" i="21"/>
  <c r="J666" i="21"/>
  <c r="J711" i="21"/>
  <c r="J48" i="22"/>
  <c r="J712" i="21"/>
  <c r="J228" i="22"/>
  <c r="J171" i="20"/>
  <c r="J149" i="20"/>
  <c r="J498" i="20"/>
  <c r="J379" i="20"/>
  <c r="J298" i="20"/>
  <c r="J716" i="20"/>
  <c r="J473" i="20"/>
  <c r="J643" i="20"/>
  <c r="J611" i="20"/>
  <c r="J554" i="20"/>
  <c r="J849" i="20"/>
  <c r="J1112" i="20"/>
  <c r="J992" i="20"/>
  <c r="J1019" i="20"/>
  <c r="J974" i="20"/>
  <c r="J130" i="21"/>
  <c r="J193" i="21"/>
  <c r="J248" i="21"/>
  <c r="J289" i="21"/>
  <c r="J301" i="21"/>
  <c r="J1007" i="20"/>
  <c r="J45" i="22"/>
  <c r="J195" i="22"/>
  <c r="J79" i="20"/>
  <c r="J796" i="20"/>
  <c r="J183" i="22"/>
  <c r="J122" i="20"/>
  <c r="J178" i="20"/>
  <c r="J816" i="20"/>
  <c r="J47" i="22"/>
  <c r="J113" i="22"/>
  <c r="J215" i="22"/>
  <c r="J98" i="20"/>
  <c r="J67" i="20"/>
  <c r="J755" i="20"/>
  <c r="J34" i="22"/>
  <c r="J105" i="22"/>
  <c r="J263" i="22"/>
  <c r="J276" i="20"/>
  <c r="J261" i="20"/>
  <c r="J635" i="20"/>
  <c r="J603" i="20"/>
  <c r="J546" i="20"/>
  <c r="J947" i="20"/>
  <c r="J1104" i="20"/>
  <c r="J984" i="20"/>
  <c r="J1011" i="20"/>
  <c r="J966" i="20"/>
  <c r="J122" i="21"/>
  <c r="J185" i="21"/>
  <c r="J240" i="21"/>
  <c r="J281" i="21"/>
  <c r="J336" i="21"/>
  <c r="J387" i="21"/>
  <c r="J430" i="21"/>
  <c r="J686" i="21"/>
  <c r="J566" i="21"/>
  <c r="J621" i="21"/>
  <c r="J742" i="21"/>
  <c r="J741" i="21"/>
  <c r="J170" i="22"/>
  <c r="J58" i="20"/>
  <c r="J49" i="20"/>
  <c r="J376" i="20"/>
  <c r="J279" i="20"/>
  <c r="J712" i="20"/>
  <c r="J458" i="20"/>
  <c r="J365" i="20"/>
  <c r="J544" i="20"/>
  <c r="J512" i="20"/>
  <c r="J943" i="20"/>
  <c r="J713" i="20"/>
  <c r="J1009" i="20"/>
  <c r="J892" i="20"/>
  <c r="J26" i="21"/>
  <c r="J53" i="21"/>
  <c r="J16" i="21"/>
  <c r="J93" i="21"/>
  <c r="J144" i="21"/>
  <c r="J191" i="21"/>
  <c r="J445" i="21"/>
  <c r="J295" i="21"/>
  <c r="J338" i="21"/>
  <c r="J588" i="21"/>
  <c r="J694" i="21"/>
  <c r="J529" i="21"/>
  <c r="J775" i="21"/>
  <c r="J80" i="22"/>
  <c r="J776" i="21"/>
  <c r="J307" i="22"/>
  <c r="J62" i="20"/>
  <c r="J284" i="20"/>
  <c r="J660" i="20"/>
  <c r="J449" i="20"/>
  <c r="J362" i="20"/>
  <c r="J269" i="20"/>
  <c r="J672" i="20"/>
  <c r="J707" i="20"/>
  <c r="J678" i="20"/>
  <c r="J618" i="20"/>
  <c r="J913" i="20"/>
  <c r="J51" i="21"/>
  <c r="J1059" i="20"/>
  <c r="J1086" i="20"/>
  <c r="J385" i="20"/>
  <c r="J236" i="21"/>
  <c r="J77" i="22"/>
  <c r="J289" i="22"/>
  <c r="J143" i="20"/>
  <c r="J823" i="20"/>
  <c r="J251" i="22"/>
  <c r="J207" i="20"/>
  <c r="J194" i="20"/>
  <c r="J803" i="20"/>
  <c r="J63" i="22"/>
  <c r="J143" i="22"/>
  <c r="J225" i="22"/>
  <c r="J104" i="20"/>
  <c r="J99" i="20"/>
  <c r="J750" i="20"/>
  <c r="J126" i="22"/>
  <c r="J158" i="22"/>
  <c r="J261" i="22"/>
  <c r="J628" i="20"/>
  <c r="J640" i="20"/>
  <c r="J699" i="20"/>
  <c r="J670" i="20"/>
  <c r="J610" i="20"/>
  <c r="J905" i="20"/>
  <c r="J43" i="21"/>
  <c r="J1051" i="20"/>
  <c r="J1078" i="20"/>
  <c r="J1037" i="20"/>
  <c r="J186" i="21"/>
  <c r="J249" i="21"/>
  <c r="J91" i="21"/>
  <c r="J345" i="21"/>
  <c r="J400" i="21"/>
  <c r="J451" i="21"/>
  <c r="J484" i="21"/>
  <c r="J575" i="21"/>
  <c r="J630" i="21"/>
  <c r="J675" i="21"/>
  <c r="J806" i="21"/>
  <c r="J805" i="21"/>
  <c r="J218" i="22"/>
  <c r="J161" i="20"/>
  <c r="J113" i="20"/>
  <c r="J446" i="20"/>
  <c r="J343" i="20"/>
  <c r="J262" i="20"/>
  <c r="J565" i="20"/>
  <c r="J435" i="20"/>
  <c r="J608" i="20"/>
  <c r="J575" i="20"/>
  <c r="J515" i="20"/>
  <c r="J882" i="20"/>
  <c r="J1076" i="20"/>
  <c r="J956" i="20"/>
  <c r="J983" i="20"/>
  <c r="J938" i="20"/>
  <c r="J94" i="21"/>
  <c r="J157" i="21"/>
  <c r="J212" i="21"/>
  <c r="J255" i="21"/>
  <c r="J304" i="21"/>
  <c r="J359" i="21"/>
  <c r="J402" i="21"/>
  <c r="J656" i="21"/>
  <c r="J538" i="21"/>
  <c r="J593" i="21"/>
  <c r="J714" i="21"/>
  <c r="J713" i="21"/>
  <c r="J164" i="22"/>
  <c r="J232" i="22"/>
  <c r="J21" i="20"/>
  <c r="J348" i="20"/>
  <c r="J251" i="20"/>
  <c r="J609" i="20"/>
  <c r="J432" i="20"/>
  <c r="J337" i="20"/>
  <c r="J911" i="20"/>
  <c r="J886" i="20"/>
  <c r="J817" i="20"/>
  <c r="J685" i="20"/>
  <c r="J981" i="20"/>
  <c r="J864" i="20"/>
  <c r="J1123" i="20"/>
  <c r="J25" i="21"/>
  <c r="J1109" i="20"/>
  <c r="J258" i="21"/>
  <c r="J290" i="22"/>
  <c r="J752" i="21"/>
  <c r="J68" i="22"/>
  <c r="J751" i="21"/>
  <c r="J505" i="21"/>
  <c r="J651" i="21"/>
  <c r="J564" i="21"/>
  <c r="J314" i="21"/>
  <c r="J495" i="21"/>
  <c r="J421" i="21"/>
  <c r="J167" i="21"/>
  <c r="J120" i="21"/>
  <c r="J262" i="21"/>
  <c r="J1113" i="20"/>
  <c r="J29" i="21"/>
  <c r="J1127" i="20"/>
  <c r="J868" i="20"/>
  <c r="J985" i="20"/>
  <c r="J689" i="20"/>
  <c r="J825" i="20"/>
  <c r="J887" i="20"/>
  <c r="J927" i="20"/>
  <c r="J341" i="20"/>
  <c r="J436" i="20"/>
  <c r="J625" i="20"/>
  <c r="J255" i="20"/>
  <c r="J352" i="20"/>
  <c r="J25" i="20"/>
  <c r="J276" i="22"/>
  <c r="J27" i="22"/>
  <c r="J685" i="21"/>
  <c r="J98" i="22"/>
  <c r="J565" i="21"/>
  <c r="J510" i="21"/>
  <c r="J628" i="21"/>
  <c r="J374" i="21"/>
  <c r="J331" i="21"/>
  <c r="J507" i="21"/>
  <c r="J163" i="21"/>
  <c r="J257" i="21"/>
  <c r="J1045" i="20"/>
  <c r="J1048" i="20"/>
  <c r="J580" i="20"/>
  <c r="J315" i="20"/>
  <c r="J196" i="22"/>
  <c r="J602" i="21"/>
  <c r="J372" i="21"/>
  <c r="J158" i="21"/>
  <c r="J15" i="21"/>
  <c r="J671" i="20"/>
  <c r="J407" i="20"/>
  <c r="J278" i="22"/>
  <c r="J493" i="21"/>
  <c r="J468" i="21"/>
  <c r="J250" i="21"/>
  <c r="J856" i="20"/>
  <c r="J878" i="20"/>
  <c r="J135" i="22"/>
  <c r="J189" i="20"/>
  <c r="J783" i="20"/>
  <c r="J29" i="22"/>
  <c r="J759" i="20"/>
  <c r="J612" i="21"/>
  <c r="J620" i="20"/>
  <c r="J333" i="20"/>
  <c r="J102" i="21"/>
  <c r="J194" i="22"/>
  <c r="J431" i="20"/>
  <c r="J652" i="21"/>
  <c r="J681" i="20"/>
  <c r="J64" i="22"/>
  <c r="J1054" i="20"/>
  <c r="J592" i="21"/>
  <c r="J169" i="20"/>
  <c r="J270" i="20"/>
  <c r="J583" i="20"/>
  <c r="J964" i="20"/>
  <c r="J165" i="21"/>
  <c r="J367" i="21"/>
  <c r="J601" i="21"/>
  <c r="J236" i="22"/>
  <c r="J60" i="20"/>
  <c r="J274" i="20"/>
  <c r="J587" i="20"/>
  <c r="J968" i="20"/>
  <c r="J169" i="21"/>
  <c r="J371" i="21"/>
  <c r="J605" i="21"/>
  <c r="J238" i="22"/>
  <c r="J391" i="20"/>
  <c r="J374" i="20"/>
  <c r="J281" i="20"/>
  <c r="J720" i="20"/>
  <c r="J719" i="20"/>
  <c r="J690" i="20"/>
  <c r="J633" i="20"/>
  <c r="J925" i="20"/>
  <c r="J63" i="21"/>
  <c r="J1071" i="20"/>
  <c r="J1098" i="20"/>
  <c r="J1057" i="20"/>
  <c r="J206" i="21"/>
  <c r="J269" i="21"/>
  <c r="J111" i="21"/>
  <c r="J365" i="21"/>
  <c r="J424" i="21"/>
  <c r="J471" i="21"/>
  <c r="J504" i="21"/>
  <c r="J595" i="21"/>
  <c r="J650" i="21"/>
  <c r="J695" i="21"/>
  <c r="J39" i="22"/>
  <c r="J692" i="21"/>
  <c r="J258" i="22"/>
  <c r="J187" i="20"/>
  <c r="J133" i="20"/>
  <c r="J469" i="20"/>
  <c r="J363" i="20"/>
  <c r="J282" i="20"/>
  <c r="J652" i="20"/>
  <c r="J455" i="20"/>
  <c r="J627" i="20"/>
  <c r="J595" i="20"/>
  <c r="J538" i="20"/>
  <c r="J923" i="20"/>
  <c r="J1096" i="20"/>
  <c r="J976" i="20"/>
  <c r="J1003" i="20"/>
  <c r="J958" i="20"/>
  <c r="J114" i="21"/>
  <c r="J177" i="21"/>
  <c r="J232" i="21"/>
  <c r="J275" i="21"/>
  <c r="J328" i="21"/>
  <c r="J379" i="21"/>
  <c r="J422" i="21"/>
  <c r="J671" i="21"/>
  <c r="J558" i="21"/>
  <c r="J613" i="21"/>
  <c r="J734" i="21"/>
  <c r="J733" i="21"/>
  <c r="J154" i="22"/>
  <c r="J242" i="22"/>
  <c r="J73" i="20"/>
  <c r="J400" i="20"/>
  <c r="J303" i="20"/>
  <c r="J222" i="20"/>
  <c r="J490" i="20"/>
  <c r="J389" i="20"/>
  <c r="J875" i="20"/>
  <c r="J709" i="21"/>
  <c r="J21" i="21"/>
  <c r="J252" i="20"/>
  <c r="J97" i="21"/>
  <c r="J533" i="21"/>
  <c r="J121" i="20"/>
  <c r="J597" i="20"/>
  <c r="J523" i="20"/>
  <c r="J991" i="20"/>
  <c r="J220" i="21"/>
  <c r="J410" i="21"/>
  <c r="J722" i="21"/>
  <c r="J125" i="20"/>
  <c r="J613" i="20"/>
  <c r="J530" i="20"/>
  <c r="J995" i="20"/>
  <c r="J224" i="21"/>
  <c r="J414" i="21"/>
  <c r="J726" i="21"/>
  <c r="J33" i="20"/>
  <c r="J648" i="20"/>
  <c r="J444" i="20"/>
  <c r="J349" i="20"/>
  <c r="J951" i="20"/>
  <c r="J915" i="20"/>
  <c r="J837" i="20"/>
  <c r="J697" i="20"/>
  <c r="J993" i="20"/>
  <c r="J876" i="20"/>
  <c r="J10" i="21"/>
  <c r="J37" i="21"/>
  <c r="J1121" i="20"/>
  <c r="J270" i="21"/>
  <c r="J128" i="21"/>
  <c r="J175" i="21"/>
  <c r="J429" i="21"/>
  <c r="J279" i="21"/>
  <c r="J322" i="21"/>
  <c r="J572" i="21"/>
  <c r="J659" i="21"/>
  <c r="J513" i="21"/>
  <c r="J759" i="21"/>
  <c r="J72" i="22"/>
  <c r="J760" i="21"/>
  <c r="J298" i="22"/>
  <c r="J94" i="20"/>
  <c r="J268" i="20"/>
  <c r="J605" i="20"/>
  <c r="J433" i="20"/>
  <c r="J346" i="20"/>
  <c r="J253" i="20"/>
  <c r="J601" i="20"/>
  <c r="J691" i="20"/>
  <c r="J662" i="20"/>
  <c r="J602" i="20"/>
  <c r="J897" i="20"/>
  <c r="J35" i="21"/>
  <c r="J1043" i="20"/>
  <c r="J1070" i="20"/>
  <c r="J1022" i="20"/>
  <c r="J178" i="21"/>
  <c r="J241" i="21"/>
  <c r="J83" i="21"/>
  <c r="J337" i="21"/>
  <c r="J392" i="21"/>
  <c r="J443" i="21"/>
  <c r="J476" i="21"/>
  <c r="J567" i="21"/>
  <c r="J622" i="21"/>
  <c r="J676" i="21"/>
  <c r="J798" i="21"/>
  <c r="J797" i="21"/>
  <c r="J210" i="22"/>
  <c r="J132" i="20"/>
  <c r="J137" i="20"/>
  <c r="J482" i="20"/>
  <c r="J367" i="20"/>
  <c r="J286" i="20"/>
  <c r="J668" i="20"/>
  <c r="J457" i="20"/>
  <c r="J631" i="20"/>
  <c r="J599" i="20"/>
  <c r="J542" i="20"/>
  <c r="J931" i="20"/>
  <c r="J934" i="20"/>
  <c r="J344" i="20"/>
  <c r="J159" i="21"/>
  <c r="J237" i="20"/>
  <c r="J195" i="21"/>
  <c r="J82" i="22"/>
  <c r="J454" i="20"/>
  <c r="J443" i="20"/>
  <c r="J890" i="20"/>
  <c r="J946" i="20"/>
  <c r="J263" i="21"/>
  <c r="J664" i="21"/>
  <c r="J721" i="21"/>
  <c r="J466" i="20"/>
  <c r="J447" i="20"/>
  <c r="J891" i="20"/>
  <c r="J950" i="20"/>
  <c r="J267" i="21"/>
  <c r="J668" i="21"/>
  <c r="J725" i="21"/>
  <c r="J360" i="20"/>
  <c r="J246" i="20"/>
  <c r="J518" i="20"/>
  <c r="J413" i="20"/>
  <c r="J592" i="20"/>
  <c r="J559" i="20"/>
  <c r="J499" i="20"/>
  <c r="J866" i="20"/>
  <c r="J1060" i="20"/>
  <c r="J940" i="20"/>
  <c r="J967" i="20"/>
  <c r="J918" i="20"/>
  <c r="J64" i="21"/>
  <c r="J141" i="21"/>
  <c r="J192" i="21"/>
  <c r="J239" i="21"/>
  <c r="J288" i="21"/>
  <c r="J343" i="21"/>
  <c r="J386" i="21"/>
  <c r="J640" i="21"/>
  <c r="J522" i="21"/>
  <c r="J577" i="21"/>
  <c r="J698" i="21"/>
  <c r="J697" i="21"/>
  <c r="J132" i="22"/>
  <c r="J288" i="22"/>
  <c r="I7" i="14"/>
  <c r="J332" i="20"/>
  <c r="J235" i="20"/>
  <c r="J545" i="20"/>
  <c r="J410" i="20"/>
  <c r="J317" i="20"/>
  <c r="J843" i="20"/>
  <c r="J870" i="20"/>
  <c r="J785" i="20"/>
  <c r="J669" i="20"/>
  <c r="J965" i="20"/>
  <c r="J848" i="20"/>
  <c r="J1107" i="20"/>
  <c r="J9" i="21"/>
  <c r="J1093" i="20"/>
  <c r="J242" i="21"/>
  <c r="J96" i="21"/>
  <c r="J147" i="21"/>
  <c r="J401" i="21"/>
  <c r="J460" i="21"/>
  <c r="J294" i="21"/>
  <c r="J544" i="21"/>
  <c r="J631" i="21"/>
  <c r="J485" i="21"/>
  <c r="J731" i="21"/>
  <c r="J58" i="22"/>
  <c r="J732" i="21"/>
  <c r="J270" i="22"/>
  <c r="J142" i="20"/>
  <c r="J272" i="20"/>
  <c r="J621" i="20"/>
  <c r="J437" i="20"/>
  <c r="J350" i="20"/>
  <c r="J257" i="20"/>
  <c r="J617" i="20"/>
  <c r="J695" i="20"/>
  <c r="J666" i="20"/>
  <c r="J606" i="20"/>
  <c r="J442" i="20"/>
  <c r="J179" i="20"/>
  <c r="J244" i="20"/>
  <c r="J521" i="20"/>
  <c r="J403" i="20"/>
  <c r="J322" i="20"/>
  <c r="J229" i="20"/>
  <c r="J505" i="20"/>
  <c r="J667" i="20"/>
  <c r="J638" i="20"/>
  <c r="J578" i="20"/>
  <c r="J873" i="20"/>
  <c r="J11" i="21"/>
  <c r="J1016" i="20"/>
  <c r="J1046" i="20"/>
  <c r="J998" i="20"/>
  <c r="J154" i="21"/>
  <c r="J217" i="21"/>
  <c r="J272" i="21"/>
  <c r="J313" i="21"/>
  <c r="J368" i="21"/>
  <c r="J419" i="21"/>
  <c r="J462" i="21"/>
  <c r="J543" i="21"/>
  <c r="J598" i="21"/>
  <c r="J653" i="21"/>
  <c r="J774" i="21"/>
  <c r="J773" i="21"/>
  <c r="J176" i="22"/>
  <c r="J193" i="20"/>
  <c r="J81" i="20"/>
  <c r="J408" i="20"/>
  <c r="J311" i="20"/>
  <c r="J230" i="20"/>
  <c r="J493" i="20"/>
  <c r="J397" i="20"/>
  <c r="J576" i="20"/>
  <c r="J543" i="20"/>
  <c r="J483" i="20"/>
  <c r="J850" i="20"/>
  <c r="J1044" i="20"/>
  <c r="J924" i="20"/>
  <c r="J58" i="21"/>
  <c r="J902" i="20"/>
  <c r="J48" i="21"/>
  <c r="J125" i="21"/>
  <c r="J176" i="21"/>
  <c r="J223" i="21"/>
  <c r="J491" i="21"/>
  <c r="J327" i="21"/>
  <c r="J370" i="21"/>
  <c r="J624" i="21"/>
  <c r="J506" i="21"/>
  <c r="J561" i="21"/>
  <c r="J807" i="21"/>
  <c r="J681" i="21"/>
  <c r="J19" i="22"/>
  <c r="J272" i="22"/>
  <c r="J316" i="20"/>
  <c r="J215" i="20"/>
  <c r="J494" i="20"/>
  <c r="J394" i="20"/>
  <c r="J301" i="20"/>
  <c r="J805" i="20"/>
  <c r="J854" i="20"/>
  <c r="J710" i="20"/>
  <c r="J653" i="20"/>
  <c r="J949" i="20"/>
  <c r="J832" i="20"/>
  <c r="J1091" i="20"/>
  <c r="J1118" i="20"/>
  <c r="J1077" i="20"/>
  <c r="J226" i="21"/>
  <c r="J80" i="21"/>
  <c r="J131" i="21"/>
  <c r="J385" i="21"/>
  <c r="J444" i="21"/>
  <c r="J278" i="21"/>
  <c r="J528" i="21"/>
  <c r="J615" i="21"/>
  <c r="J674" i="21"/>
  <c r="J715" i="21"/>
  <c r="J50" i="22"/>
  <c r="J145" i="21"/>
  <c r="J78" i="20"/>
  <c r="J308" i="20"/>
  <c r="J760" i="20"/>
  <c r="J480" i="20"/>
  <c r="J386" i="20"/>
  <c r="J293" i="20"/>
  <c r="J764" i="20"/>
  <c r="J841" i="20"/>
  <c r="J702" i="20"/>
  <c r="J645" i="20"/>
  <c r="J941" i="20"/>
  <c r="J77" i="21"/>
  <c r="J1083" i="20"/>
  <c r="J1110" i="20"/>
  <c r="J1069" i="20"/>
  <c r="J218" i="21"/>
  <c r="J72" i="21"/>
  <c r="J123" i="21"/>
  <c r="J377" i="21"/>
  <c r="J436" i="21"/>
  <c r="J499" i="21"/>
  <c r="J520" i="21"/>
  <c r="J607" i="21"/>
  <c r="J662" i="21"/>
  <c r="J707" i="21"/>
  <c r="J46" i="22"/>
  <c r="J704" i="21"/>
  <c r="J224" i="22"/>
  <c r="J116" i="20"/>
  <c r="J145" i="20"/>
  <c r="J485" i="20"/>
  <c r="J375" i="20"/>
  <c r="J294" i="20"/>
  <c r="J700" i="20"/>
  <c r="J472" i="20"/>
  <c r="J639" i="20"/>
  <c r="J607" i="20"/>
  <c r="J550" i="20"/>
  <c r="J963" i="20"/>
  <c r="J1108" i="20"/>
  <c r="J988" i="20"/>
  <c r="J1015" i="20"/>
  <c r="J970" i="20"/>
  <c r="J126" i="21"/>
  <c r="J189" i="21"/>
  <c r="J244" i="21"/>
  <c r="J285" i="21"/>
  <c r="J340" i="21"/>
  <c r="J391" i="21"/>
  <c r="J434" i="21"/>
  <c r="J690" i="21"/>
  <c r="J570" i="21"/>
  <c r="J625" i="21"/>
  <c r="J746" i="21"/>
  <c r="J745" i="21"/>
  <c r="J188" i="22"/>
  <c r="J140" i="20"/>
  <c r="J53" i="20"/>
  <c r="J380" i="20"/>
  <c r="J283" i="20"/>
  <c r="J740" i="20"/>
  <c r="J460" i="20"/>
  <c r="J369" i="20"/>
  <c r="J548" i="20"/>
  <c r="J516" i="20"/>
  <c r="J959" i="20"/>
  <c r="J717" i="20"/>
  <c r="J1013" i="20"/>
  <c r="J896" i="20"/>
  <c r="J30" i="21"/>
  <c r="J57" i="21"/>
  <c r="J214" i="21"/>
  <c r="J45" i="20"/>
  <c r="J372" i="20"/>
  <c r="J275" i="20"/>
  <c r="J696" i="20"/>
  <c r="J456" i="20"/>
  <c r="J361" i="20"/>
  <c r="J540" i="20"/>
  <c r="J508" i="20"/>
  <c r="J919" i="20"/>
  <c r="J709" i="20"/>
  <c r="J1005" i="20"/>
  <c r="J888" i="20"/>
  <c r="J22" i="21"/>
  <c r="J49" i="21"/>
  <c r="J12" i="21"/>
  <c r="J89" i="21"/>
  <c r="J140" i="21"/>
  <c r="J187" i="21"/>
  <c r="J441" i="21"/>
  <c r="J291" i="21"/>
  <c r="J334" i="21"/>
  <c r="J584" i="21"/>
  <c r="J680" i="21"/>
  <c r="J525" i="21"/>
  <c r="J771" i="21"/>
  <c r="J78" i="22"/>
  <c r="J772" i="21"/>
  <c r="J305" i="22"/>
  <c r="J126" i="20"/>
  <c r="J280" i="20"/>
  <c r="J644" i="20"/>
  <c r="J445" i="20"/>
  <c r="J358" i="20"/>
  <c r="J265" i="20"/>
  <c r="J656" i="20"/>
  <c r="J703" i="20"/>
  <c r="J674" i="20"/>
  <c r="J614" i="20"/>
  <c r="J909" i="20"/>
  <c r="J47" i="21"/>
  <c r="J1055" i="20"/>
  <c r="J1082" i="20"/>
  <c r="J1041" i="20"/>
  <c r="J190" i="21"/>
  <c r="J253" i="21"/>
  <c r="J95" i="21"/>
  <c r="J349" i="21"/>
  <c r="J404" i="21"/>
  <c r="J455" i="21"/>
  <c r="J488" i="21"/>
  <c r="J579" i="21"/>
  <c r="J634" i="21"/>
  <c r="J679" i="21"/>
  <c r="J11" i="22"/>
  <c r="J94" i="22"/>
  <c r="J222" i="22"/>
  <c r="J203" i="20"/>
  <c r="J117" i="20"/>
  <c r="J450" i="20"/>
  <c r="J347" i="20"/>
  <c r="J266" i="20"/>
  <c r="J581" i="20"/>
  <c r="J439" i="20"/>
  <c r="J612" i="20"/>
  <c r="J579" i="20"/>
  <c r="J519" i="20"/>
  <c r="J883" i="20"/>
  <c r="J1080" i="20"/>
  <c r="J960" i="20"/>
  <c r="J987" i="20"/>
  <c r="J942" i="20"/>
  <c r="J98" i="21"/>
  <c r="J161" i="21"/>
  <c r="J216" i="21"/>
  <c r="J259" i="21"/>
  <c r="J312" i="21"/>
  <c r="J363" i="21"/>
  <c r="J406" i="21"/>
  <c r="J660" i="21"/>
  <c r="J542" i="21"/>
  <c r="J597" i="21"/>
  <c r="J718" i="21"/>
  <c r="J717" i="21"/>
  <c r="J166" i="22"/>
  <c r="J339" i="20"/>
  <c r="J604" i="20"/>
  <c r="J1072" i="20"/>
  <c r="J90" i="21"/>
  <c r="J300" i="21"/>
  <c r="J534" i="21"/>
  <c r="J150" i="22"/>
  <c r="J247" i="20"/>
  <c r="J895" i="20"/>
  <c r="J977" i="20"/>
  <c r="J1105" i="20"/>
  <c r="J413" i="21"/>
  <c r="J643" i="21"/>
  <c r="J744" i="21"/>
  <c r="J541" i="20"/>
  <c r="J537" i="20"/>
  <c r="J881" i="20"/>
  <c r="J1006" i="20"/>
  <c r="J225" i="21"/>
  <c r="J321" i="21"/>
  <c r="J427" i="21"/>
  <c r="J551" i="21"/>
  <c r="J661" i="21"/>
  <c r="J781" i="21"/>
  <c r="J246" i="22"/>
  <c r="J36" i="20"/>
  <c r="J256" i="20"/>
  <c r="J557" i="20"/>
  <c r="J415" i="20"/>
  <c r="J334" i="20"/>
  <c r="J241" i="20"/>
  <c r="J553" i="20"/>
  <c r="J679" i="20"/>
  <c r="J650" i="20"/>
  <c r="J590" i="20"/>
  <c r="J885" i="20"/>
  <c r="J23" i="21"/>
  <c r="J1028" i="20"/>
  <c r="J1058" i="20"/>
  <c r="J1010" i="20"/>
  <c r="J166" i="21"/>
  <c r="J229" i="21"/>
  <c r="J71" i="21"/>
  <c r="J325" i="21"/>
  <c r="J380" i="21"/>
  <c r="J431" i="21"/>
  <c r="J474" i="21"/>
  <c r="J555" i="21"/>
  <c r="J610" i="21"/>
  <c r="J665" i="21"/>
  <c r="J786" i="21"/>
  <c r="J785" i="21"/>
  <c r="J180" i="22"/>
  <c r="J163" i="20"/>
  <c r="J260" i="20"/>
  <c r="J573" i="20"/>
  <c r="J419" i="20"/>
  <c r="J338" i="20"/>
  <c r="J245" i="20"/>
  <c r="J569" i="20"/>
  <c r="J683" i="20"/>
  <c r="J654" i="20"/>
  <c r="J594" i="20"/>
  <c r="J889" i="20"/>
  <c r="J27" i="21"/>
  <c r="J1035" i="20"/>
  <c r="J1062" i="20"/>
  <c r="J1014" i="20"/>
  <c r="J170" i="21"/>
  <c r="J233" i="21"/>
  <c r="J75" i="21"/>
  <c r="J329" i="21"/>
  <c r="J384" i="21"/>
  <c r="J435" i="21"/>
  <c r="J487" i="21"/>
  <c r="J559" i="21"/>
  <c r="J614" i="21"/>
  <c r="J669" i="21"/>
  <c r="J790" i="21"/>
  <c r="J789" i="21"/>
  <c r="J204" i="22"/>
  <c r="J177" i="20"/>
  <c r="J97" i="20"/>
  <c r="J430" i="20"/>
  <c r="J327" i="20"/>
  <c r="J92" i="20"/>
  <c r="J258" i="20"/>
  <c r="J571" i="20"/>
  <c r="J952" i="20"/>
  <c r="J153" i="21"/>
  <c r="J355" i="21"/>
  <c r="J589" i="21"/>
  <c r="J300" i="22"/>
  <c r="J593" i="20"/>
  <c r="J879" i="20"/>
  <c r="J860" i="20"/>
  <c r="J254" i="21"/>
  <c r="J472" i="21"/>
  <c r="J497" i="21"/>
  <c r="J282" i="22"/>
  <c r="J411" i="20"/>
  <c r="J675" i="20"/>
  <c r="J19" i="21"/>
  <c r="J20" i="21"/>
  <c r="J148" i="21"/>
  <c r="J449" i="21"/>
  <c r="J342" i="21"/>
  <c r="J478" i="21"/>
  <c r="J779" i="21"/>
  <c r="J716" i="21"/>
  <c r="J244" i="22"/>
  <c r="J22" i="20"/>
  <c r="J320" i="20"/>
  <c r="J223" i="20"/>
  <c r="J496" i="20"/>
  <c r="J398" i="20"/>
  <c r="J305" i="20"/>
  <c r="J813" i="20"/>
  <c r="J855" i="20"/>
  <c r="J714" i="20"/>
  <c r="J657" i="20"/>
  <c r="J953" i="20"/>
  <c r="J836" i="20"/>
  <c r="J1095" i="20"/>
  <c r="J1122" i="20"/>
  <c r="J1081" i="20"/>
  <c r="J230" i="21"/>
  <c r="J84" i="21"/>
  <c r="J135" i="21"/>
  <c r="J389" i="21"/>
  <c r="J448" i="21"/>
  <c r="J282" i="21"/>
  <c r="J532" i="21"/>
  <c r="J619" i="21"/>
  <c r="J682" i="21"/>
  <c r="J719" i="21"/>
  <c r="J52" i="22"/>
  <c r="J720" i="21"/>
  <c r="J254" i="22"/>
  <c r="J46" i="20"/>
  <c r="J324" i="20"/>
  <c r="J227" i="20"/>
  <c r="J497" i="20"/>
  <c r="J402" i="20"/>
  <c r="J309" i="20"/>
  <c r="J821" i="20"/>
  <c r="J862" i="20"/>
  <c r="J718" i="20"/>
  <c r="J661" i="20"/>
  <c r="J957" i="20"/>
  <c r="J840" i="20"/>
  <c r="J1099" i="20"/>
  <c r="J1126" i="20"/>
  <c r="J1085" i="20"/>
  <c r="J234" i="21"/>
  <c r="J88" i="21"/>
  <c r="J139" i="21"/>
  <c r="J393" i="21"/>
  <c r="J452" i="21"/>
  <c r="J286" i="21"/>
  <c r="J536" i="21"/>
  <c r="J623" i="21"/>
  <c r="J477" i="21"/>
  <c r="J723" i="21"/>
  <c r="J54" i="22"/>
  <c r="J724" i="21"/>
  <c r="J262" i="22"/>
  <c r="J84" i="20"/>
  <c r="J232" i="20"/>
  <c r="J506" i="20"/>
  <c r="J109" i="20"/>
  <c r="J549" i="20"/>
  <c r="J511" i="20"/>
  <c r="J979" i="20"/>
  <c r="J204" i="21"/>
  <c r="J398" i="21"/>
  <c r="J710" i="21"/>
  <c r="I15" i="14"/>
  <c r="J428" i="20"/>
  <c r="J809" i="20"/>
  <c r="J1119" i="20"/>
  <c r="J112" i="21"/>
  <c r="J306" i="21"/>
  <c r="J743" i="21"/>
  <c r="J150" i="20"/>
  <c r="J330" i="20"/>
  <c r="J646" i="20"/>
  <c r="J1024" i="20"/>
  <c r="J162" i="21"/>
  <c r="J67" i="21"/>
  <c r="J376" i="21"/>
  <c r="J470" i="21"/>
  <c r="J606" i="21"/>
  <c r="J782" i="21"/>
  <c r="J780" i="21"/>
  <c r="J234" i="22"/>
  <c r="J57" i="20"/>
  <c r="J384" i="20"/>
  <c r="J287" i="20"/>
  <c r="J756" i="20"/>
  <c r="J461" i="20"/>
  <c r="J373" i="20"/>
  <c r="J552" i="20"/>
  <c r="J520" i="20"/>
  <c r="J459" i="20"/>
  <c r="J721" i="20"/>
  <c r="J1017" i="20"/>
  <c r="J900" i="20"/>
  <c r="J34" i="21"/>
  <c r="J61" i="21"/>
  <c r="J24" i="21"/>
  <c r="J101" i="21"/>
  <c r="J152" i="21"/>
  <c r="J199" i="21"/>
  <c r="J453" i="21"/>
  <c r="J303" i="21"/>
  <c r="J346" i="21"/>
  <c r="J596" i="21"/>
  <c r="J482" i="21"/>
  <c r="J537" i="21"/>
  <c r="J783" i="21"/>
  <c r="J84" i="22"/>
  <c r="J784" i="21"/>
  <c r="J248" i="22"/>
  <c r="J61" i="20"/>
  <c r="J388" i="20"/>
  <c r="J291" i="20"/>
  <c r="J772" i="20"/>
  <c r="J474" i="20"/>
  <c r="J377" i="20"/>
  <c r="J556" i="20"/>
  <c r="J524" i="20"/>
  <c r="J463" i="20"/>
  <c r="J725" i="20"/>
  <c r="J1021" i="20"/>
  <c r="J904" i="20"/>
  <c r="J38" i="21"/>
  <c r="J65" i="21"/>
  <c r="J28" i="21"/>
  <c r="J105" i="21"/>
  <c r="J156" i="21"/>
  <c r="J203" i="21"/>
  <c r="J457" i="21"/>
  <c r="J307" i="21"/>
  <c r="J350" i="21"/>
  <c r="J600" i="21"/>
  <c r="J486" i="21"/>
  <c r="J541" i="21"/>
  <c r="J787" i="21"/>
  <c r="J86" i="22"/>
  <c r="J788" i="21"/>
  <c r="J252" i="22"/>
  <c r="J102" i="20"/>
  <c r="J296" i="20"/>
  <c r="J708" i="20"/>
  <c r="J464" i="20"/>
  <c r="H28" i="21"/>
  <c r="H154" i="20"/>
  <c r="H575" i="20"/>
  <c r="H848" i="20"/>
  <c r="H882" i="20"/>
  <c r="H490" i="21"/>
  <c r="H147" i="21"/>
  <c r="H595" i="20"/>
  <c r="H740" i="20"/>
  <c r="H420" i="20"/>
  <c r="H821" i="20"/>
  <c r="H732" i="21"/>
  <c r="H244" i="20"/>
  <c r="H333" i="21"/>
  <c r="H465" i="20"/>
  <c r="H694" i="20"/>
  <c r="H80" i="20"/>
  <c r="H314" i="20"/>
  <c r="H359" i="20"/>
  <c r="H635" i="20"/>
  <c r="H1059" i="20"/>
  <c r="H569" i="20"/>
  <c r="H575" i="21"/>
  <c r="H993" i="20"/>
  <c r="H841" i="20"/>
  <c r="H94" i="20"/>
  <c r="H108" i="20"/>
  <c r="H70" i="20"/>
  <c r="H52" i="20"/>
  <c r="H26" i="20"/>
  <c r="H134" i="20"/>
  <c r="H124" i="20"/>
  <c r="H54" i="20"/>
  <c r="H68" i="20"/>
  <c r="H82" i="20"/>
  <c r="H56" i="20"/>
  <c r="H153" i="20"/>
  <c r="H169" i="20"/>
  <c r="H185" i="20"/>
  <c r="H201" i="20"/>
  <c r="H47" i="20"/>
  <c r="H111" i="20"/>
  <c r="H753" i="20"/>
  <c r="H816" i="20"/>
  <c r="H795" i="20"/>
  <c r="H791" i="20"/>
  <c r="H752" i="20"/>
  <c r="H22" i="22"/>
  <c r="H47" i="22"/>
  <c r="H63" i="22"/>
  <c r="H79" i="22"/>
  <c r="H17" i="22"/>
  <c r="H11" i="22"/>
  <c r="H102" i="22"/>
  <c r="H174" i="22"/>
  <c r="H139" i="22"/>
  <c r="H143" i="22"/>
  <c r="H187" i="22"/>
  <c r="H215" i="22"/>
  <c r="H284" i="22"/>
  <c r="H287" i="22"/>
  <c r="H307" i="22"/>
  <c r="H32" i="20"/>
  <c r="H21" i="20"/>
  <c r="H53" i="20"/>
  <c r="H85" i="20"/>
  <c r="H117" i="20"/>
  <c r="H149" i="20"/>
  <c r="H75" i="20"/>
  <c r="H139" i="20"/>
  <c r="H787" i="20"/>
  <c r="H800" i="20"/>
  <c r="H779" i="20"/>
  <c r="H748" i="20"/>
  <c r="H20" i="22"/>
  <c r="H30" i="22"/>
  <c r="H9" i="22"/>
  <c r="H127" i="22"/>
  <c r="H150" i="20"/>
  <c r="H140" i="20"/>
  <c r="H102" i="20"/>
  <c r="H84" i="20"/>
  <c r="H46" i="20"/>
  <c r="H28" i="20"/>
  <c r="H34" i="20"/>
  <c r="H86" i="20"/>
  <c r="H100" i="20"/>
  <c r="H114" i="20"/>
  <c r="H88" i="20"/>
  <c r="H157" i="20"/>
  <c r="H173" i="20"/>
  <c r="H189" i="20"/>
  <c r="H205" i="20"/>
  <c r="H63" i="20"/>
  <c r="H127" i="20"/>
  <c r="H775" i="20"/>
  <c r="H745" i="20"/>
  <c r="H820" i="20"/>
  <c r="H799" i="20"/>
  <c r="H768" i="20"/>
  <c r="H29" i="22"/>
  <c r="H53" i="22"/>
  <c r="H69" i="22"/>
  <c r="H85" i="22"/>
  <c r="H19" i="22"/>
  <c r="H103" i="22"/>
  <c r="H137" i="22"/>
  <c r="H146" i="22"/>
  <c r="H161" i="22"/>
  <c r="H149" i="22"/>
  <c r="H181" i="22"/>
  <c r="H236" i="22"/>
  <c r="H292" i="22"/>
  <c r="H231" i="22"/>
  <c r="H74" i="20"/>
  <c r="H64" i="20"/>
  <c r="H29" i="20"/>
  <c r="H61" i="20"/>
  <c r="H93" i="20"/>
  <c r="H125" i="20"/>
  <c r="H27" i="20"/>
  <c r="H91" i="20"/>
  <c r="H216" i="20"/>
  <c r="H217" i="20"/>
  <c r="H211" i="20"/>
  <c r="H788" i="20"/>
  <c r="H764" i="20"/>
  <c r="H36" i="22"/>
  <c r="H37" i="22"/>
  <c r="H109" i="22"/>
  <c r="H95" i="22"/>
  <c r="H185" i="22"/>
  <c r="H125" i="22"/>
  <c r="H205" i="22"/>
  <c r="H247" i="22"/>
  <c r="H214" i="22"/>
  <c r="H230" i="22"/>
  <c r="H304" i="22"/>
  <c r="H303" i="22"/>
  <c r="H40" i="20"/>
  <c r="H210" i="20"/>
  <c r="H167" i="20"/>
  <c r="H183" i="20"/>
  <c r="H199" i="20"/>
  <c r="H158" i="20"/>
  <c r="H174" i="20"/>
  <c r="H190" i="20"/>
  <c r="H206" i="20"/>
  <c r="H55" i="20"/>
  <c r="H119" i="20"/>
  <c r="H762" i="20"/>
  <c r="H808" i="20"/>
  <c r="H828" i="20"/>
  <c r="H760" i="20"/>
  <c r="H15" i="22"/>
  <c r="H112" i="22"/>
  <c r="H57" i="22"/>
  <c r="H73" i="22"/>
  <c r="H89" i="22"/>
  <c r="H33" i="22"/>
  <c r="H97" i="22"/>
  <c r="H141" i="22"/>
  <c r="H120" i="22"/>
  <c r="H30" i="20"/>
  <c r="H44" i="20"/>
  <c r="H126" i="20"/>
  <c r="H116" i="20"/>
  <c r="H78" i="20"/>
  <c r="H60" i="20"/>
  <c r="H66" i="20"/>
  <c r="H142" i="20"/>
  <c r="H132" i="20"/>
  <c r="H146" i="20"/>
  <c r="H120" i="20"/>
  <c r="H161" i="20"/>
  <c r="H177" i="20"/>
  <c r="H193" i="20"/>
  <c r="H209" i="20"/>
  <c r="H79" i="20"/>
  <c r="H143" i="20"/>
  <c r="H786" i="20"/>
  <c r="H761" i="20"/>
  <c r="H818" i="20"/>
  <c r="H815" i="20"/>
  <c r="H803" i="20"/>
  <c r="H31" i="22"/>
  <c r="H55" i="22"/>
  <c r="H71" i="22"/>
  <c r="H87" i="22"/>
  <c r="H26" i="22"/>
  <c r="H113" i="22"/>
  <c r="H142" i="22"/>
  <c r="H157" i="22"/>
  <c r="H166" i="22"/>
  <c r="H183" i="22"/>
  <c r="H201" i="22"/>
  <c r="H268" i="22"/>
  <c r="H300" i="22"/>
  <c r="H235" i="22"/>
  <c r="H90" i="20"/>
  <c r="H96" i="20"/>
  <c r="H37" i="20"/>
  <c r="H69" i="20"/>
  <c r="H101" i="20"/>
  <c r="H133" i="20"/>
  <c r="H43" i="20"/>
  <c r="H107" i="20"/>
  <c r="H746" i="20"/>
  <c r="H739" i="20"/>
  <c r="H747" i="20"/>
  <c r="H804" i="20"/>
  <c r="H780" i="20"/>
  <c r="H24" i="22"/>
  <c r="H39" i="22"/>
  <c r="H18" i="22"/>
  <c r="H105" i="22"/>
  <c r="H114" i="22"/>
  <c r="H138" i="22"/>
  <c r="H192" i="22"/>
  <c r="H255" i="22"/>
  <c r="H218" i="22"/>
  <c r="H238" i="22"/>
  <c r="H305" i="22"/>
  <c r="H50" i="20"/>
  <c r="H72" i="20"/>
  <c r="H155" i="20"/>
  <c r="H171" i="20"/>
  <c r="H187" i="20"/>
  <c r="H203" i="20"/>
  <c r="H162" i="20"/>
  <c r="H178" i="20"/>
  <c r="H194" i="20"/>
  <c r="H212" i="20"/>
  <c r="H71" i="20"/>
  <c r="H135" i="20"/>
  <c r="H213" i="20"/>
  <c r="H824" i="20"/>
  <c r="H826" i="20"/>
  <c r="H776" i="20"/>
  <c r="H38" i="22"/>
  <c r="H43" i="22"/>
  <c r="H59" i="22"/>
  <c r="H75" i="22"/>
  <c r="H91" i="22"/>
  <c r="H35" i="22"/>
  <c r="H118" i="22"/>
  <c r="H162" i="22"/>
  <c r="H134" i="22"/>
  <c r="H110" i="20"/>
  <c r="H58" i="20"/>
  <c r="H181" i="20"/>
  <c r="H730" i="20"/>
  <c r="H736" i="20"/>
  <c r="H77" i="22"/>
  <c r="H169" i="22"/>
  <c r="H206" i="22"/>
  <c r="H122" i="20"/>
  <c r="H109" i="20"/>
  <c r="H769" i="20"/>
  <c r="H822" i="20"/>
  <c r="H110" i="22"/>
  <c r="H159" i="22"/>
  <c r="H263" i="22"/>
  <c r="H275" i="22"/>
  <c r="H98" i="20"/>
  <c r="H159" i="20"/>
  <c r="H191" i="20"/>
  <c r="H166" i="20"/>
  <c r="H198" i="20"/>
  <c r="H87" i="20"/>
  <c r="H755" i="20"/>
  <c r="H807" i="20"/>
  <c r="H96" i="22"/>
  <c r="H65" i="22"/>
  <c r="H93" i="22"/>
  <c r="H153" i="22"/>
  <c r="H171" i="22"/>
  <c r="H203" i="22"/>
  <c r="H240" i="22"/>
  <c r="H256" i="22"/>
  <c r="H280" i="22"/>
  <c r="H233" i="22"/>
  <c r="H106" i="20"/>
  <c r="H112" i="20"/>
  <c r="H33" i="20"/>
  <c r="H65" i="20"/>
  <c r="H97" i="20"/>
  <c r="H129" i="20"/>
  <c r="H160" i="20"/>
  <c r="H176" i="20"/>
  <c r="H192" i="20"/>
  <c r="H208" i="20"/>
  <c r="H67" i="20"/>
  <c r="H131" i="20"/>
  <c r="H778" i="20"/>
  <c r="H738" i="20"/>
  <c r="H770" i="20"/>
  <c r="H741" i="20"/>
  <c r="H802" i="20"/>
  <c r="H756" i="20"/>
  <c r="H798" i="20"/>
  <c r="H12" i="22"/>
  <c r="H32" i="22"/>
  <c r="H130" i="22"/>
  <c r="H27" i="22"/>
  <c r="H94" i="22"/>
  <c r="H150" i="22"/>
  <c r="H202" i="22"/>
  <c r="H212" i="22"/>
  <c r="H228" i="22"/>
  <c r="H283" i="22"/>
  <c r="H290" i="22"/>
  <c r="H131" i="22"/>
  <c r="H683" i="21"/>
  <c r="H777" i="21"/>
  <c r="H527" i="21"/>
  <c r="H476" i="21"/>
  <c r="H586" i="21"/>
  <c r="H336" i="21"/>
  <c r="H285" i="21"/>
  <c r="H451" i="21"/>
  <c r="H193" i="21"/>
  <c r="H146" i="21"/>
  <c r="H99" i="21"/>
  <c r="H30" i="21"/>
  <c r="H896" i="20"/>
  <c r="H60" i="21"/>
  <c r="H914" i="20"/>
  <c r="H1019" i="20"/>
  <c r="H667" i="20"/>
  <c r="H861" i="20"/>
  <c r="H518" i="20"/>
  <c r="H909" i="20"/>
  <c r="H38" i="20"/>
  <c r="H92" i="20"/>
  <c r="H24" i="20"/>
  <c r="H197" i="20"/>
  <c r="H749" i="20"/>
  <c r="H819" i="20"/>
  <c r="H123" i="22"/>
  <c r="H178" i="22"/>
  <c r="H276" i="22"/>
  <c r="H128" i="20"/>
  <c r="H141" i="20"/>
  <c r="H765" i="20"/>
  <c r="H40" i="22"/>
  <c r="H182" i="22"/>
  <c r="H165" i="22"/>
  <c r="H210" i="22"/>
  <c r="H291" i="22"/>
  <c r="H130" i="20"/>
  <c r="H163" i="20"/>
  <c r="H195" i="20"/>
  <c r="H170" i="20"/>
  <c r="H202" i="20"/>
  <c r="H103" i="20"/>
  <c r="H781" i="20"/>
  <c r="H744" i="20"/>
  <c r="H104" i="22"/>
  <c r="H67" i="22"/>
  <c r="H121" i="22"/>
  <c r="H158" i="22"/>
  <c r="H154" i="22"/>
  <c r="H197" i="22"/>
  <c r="H244" i="22"/>
  <c r="H260" i="22"/>
  <c r="H288" i="22"/>
  <c r="H241" i="22"/>
  <c r="H138" i="20"/>
  <c r="H144" i="20"/>
  <c r="H41" i="20"/>
  <c r="H73" i="20"/>
  <c r="H105" i="20"/>
  <c r="H137" i="20"/>
  <c r="H164" i="20"/>
  <c r="H180" i="20"/>
  <c r="H196" i="20"/>
  <c r="H19" i="20"/>
  <c r="H83" i="20"/>
  <c r="H147" i="20"/>
  <c r="H733" i="20"/>
  <c r="H751" i="20"/>
  <c r="H784" i="20"/>
  <c r="H763" i="20"/>
  <c r="H810" i="20"/>
  <c r="H772" i="20"/>
  <c r="H806" i="20"/>
  <c r="H28" i="22"/>
  <c r="H14" i="22"/>
  <c r="H101" i="22"/>
  <c r="H34" i="22"/>
  <c r="H98" i="22"/>
  <c r="H133" i="22"/>
  <c r="H189" i="22"/>
  <c r="H216" i="22"/>
  <c r="H234" i="22"/>
  <c r="H299" i="22"/>
  <c r="H285" i="22"/>
  <c r="H750" i="21"/>
  <c r="H764" i="21"/>
  <c r="H713" i="21"/>
  <c r="H672" i="21"/>
  <c r="H621" i="21"/>
  <c r="H522" i="21"/>
  <c r="H481" i="21"/>
  <c r="H434" i="21"/>
  <c r="H387" i="21"/>
  <c r="H129" i="21"/>
  <c r="H82" i="21"/>
  <c r="H228" i="21"/>
  <c r="H1091" i="20"/>
  <c r="H11" i="21"/>
  <c r="H1117" i="20"/>
  <c r="H850" i="20"/>
  <c r="H955" i="20"/>
  <c r="H604" i="20"/>
  <c r="H712" i="20"/>
  <c r="H709" i="20"/>
  <c r="H825" i="20"/>
  <c r="H327" i="20"/>
  <c r="H62" i="20"/>
  <c r="H20" i="20"/>
  <c r="H22" i="20"/>
  <c r="H152" i="20"/>
  <c r="H31" i="20"/>
  <c r="H777" i="20"/>
  <c r="H45" i="22"/>
  <c r="H116" i="22"/>
  <c r="H198" i="22"/>
  <c r="H271" i="22"/>
  <c r="H45" i="20"/>
  <c r="H59" i="20"/>
  <c r="H757" i="20"/>
  <c r="H126" i="22"/>
  <c r="H155" i="22"/>
  <c r="H194" i="22"/>
  <c r="H222" i="22"/>
  <c r="H295" i="22"/>
  <c r="H104" i="20"/>
  <c r="H175" i="20"/>
  <c r="H207" i="20"/>
  <c r="H182" i="20"/>
  <c r="H23" i="20"/>
  <c r="H151" i="20"/>
  <c r="H796" i="20"/>
  <c r="H811" i="20"/>
  <c r="H49" i="22"/>
  <c r="H81" i="22"/>
  <c r="H92" i="22"/>
  <c r="H173" i="22"/>
  <c r="H175" i="22"/>
  <c r="H207" i="22"/>
  <c r="H248" i="22"/>
  <c r="H264" i="22"/>
  <c r="H296" i="22"/>
  <c r="H306" i="22"/>
  <c r="H48" i="20"/>
  <c r="H214" i="20"/>
  <c r="H49" i="20"/>
  <c r="H81" i="20"/>
  <c r="H113" i="20"/>
  <c r="H145" i="20"/>
  <c r="H168" i="20"/>
  <c r="H184" i="20"/>
  <c r="H200" i="20"/>
  <c r="H35" i="20"/>
  <c r="H99" i="20"/>
  <c r="H737" i="20"/>
  <c r="H771" i="20"/>
  <c r="H754" i="20"/>
  <c r="H215" i="20"/>
  <c r="H773" i="20"/>
  <c r="H823" i="20"/>
  <c r="H782" i="20"/>
  <c r="H814" i="20"/>
  <c r="H10" i="22"/>
  <c r="H21" i="22"/>
  <c r="H119" i="22"/>
  <c r="H100" i="22"/>
  <c r="H129" i="22"/>
  <c r="H170" i="22"/>
  <c r="H251" i="22"/>
  <c r="H220" i="22"/>
  <c r="H242" i="22"/>
  <c r="H301" i="22"/>
  <c r="H221" i="22"/>
  <c r="H124" i="22"/>
  <c r="H90" i="22"/>
  <c r="H655" i="21"/>
  <c r="H612" i="21"/>
  <c r="H557" i="21"/>
  <c r="H468" i="21"/>
  <c r="H413" i="21"/>
  <c r="H370" i="21"/>
  <c r="H323" i="21"/>
  <c r="H274" i="21"/>
  <c r="H227" i="21"/>
  <c r="H160" i="21"/>
  <c r="H1024" i="20"/>
  <c r="H1072" i="20"/>
  <c r="H1053" i="20"/>
  <c r="H148" i="20"/>
  <c r="H783" i="20"/>
  <c r="H239" i="22"/>
  <c r="H41" i="22"/>
  <c r="H237" i="22"/>
  <c r="H186" i="20"/>
  <c r="H13" i="22"/>
  <c r="H106" i="22"/>
  <c r="H272" i="22"/>
  <c r="H25" i="20"/>
  <c r="H156" i="20"/>
  <c r="H51" i="20"/>
  <c r="H767" i="20"/>
  <c r="H790" i="20"/>
  <c r="H25" i="22"/>
  <c r="H259" i="22"/>
  <c r="H144" i="22"/>
  <c r="H544" i="21"/>
  <c r="H306" i="21"/>
  <c r="H92" i="21"/>
  <c r="H25" i="21"/>
  <c r="H540" i="20"/>
  <c r="H645" i="20"/>
  <c r="H391" i="20"/>
  <c r="H388" i="20"/>
  <c r="H503" i="20"/>
  <c r="H722" i="20"/>
  <c r="H282" i="20"/>
  <c r="H134" i="21"/>
  <c r="H87" i="21"/>
  <c r="H18" i="21"/>
  <c r="H63" i="21"/>
  <c r="H48" i="21"/>
  <c r="H902" i="20"/>
  <c r="H1007" i="20"/>
  <c r="H655" i="20"/>
  <c r="H852" i="20"/>
  <c r="H506" i="20"/>
  <c r="H888" i="20"/>
  <c r="H379" i="20"/>
  <c r="H446" i="20"/>
  <c r="H646" i="20"/>
  <c r="H273" i="20"/>
  <c r="H334" i="20"/>
  <c r="H274" i="22"/>
  <c r="H798" i="21"/>
  <c r="H107" i="22"/>
  <c r="H761" i="21"/>
  <c r="H511" i="21"/>
  <c r="H669" i="21"/>
  <c r="H570" i="21"/>
  <c r="H320" i="21"/>
  <c r="H493" i="21"/>
  <c r="H435" i="21"/>
  <c r="H177" i="21"/>
  <c r="H130" i="21"/>
  <c r="H276" i="21"/>
  <c r="H14" i="21"/>
  <c r="H59" i="21"/>
  <c r="H44" i="21"/>
  <c r="H898" i="20"/>
  <c r="H1003" i="20"/>
  <c r="H651" i="20"/>
  <c r="H847" i="20"/>
  <c r="H953" i="20"/>
  <c r="H881" i="20"/>
  <c r="H375" i="20"/>
  <c r="H442" i="20"/>
  <c r="H630" i="20"/>
  <c r="H269" i="20"/>
  <c r="H330" i="20"/>
  <c r="H223" i="22"/>
  <c r="H779" i="21"/>
  <c r="H74" i="22"/>
  <c r="H623" i="21"/>
  <c r="H576" i="21"/>
  <c r="H525" i="21"/>
  <c r="H436" i="21"/>
  <c r="H381" i="21"/>
  <c r="H338" i="21"/>
  <c r="H291" i="21"/>
  <c r="H242" i="21"/>
  <c r="H195" i="21"/>
  <c r="H128" i="21"/>
  <c r="H992" i="20"/>
  <c r="H36" i="20"/>
  <c r="H61" i="22"/>
  <c r="H77" i="20"/>
  <c r="H177" i="22"/>
  <c r="H136" i="20"/>
  <c r="H39" i="20"/>
  <c r="H51" i="22"/>
  <c r="H199" i="22"/>
  <c r="H279" i="22"/>
  <c r="H57" i="20"/>
  <c r="H172" i="20"/>
  <c r="H115" i="20"/>
  <c r="H731" i="20"/>
  <c r="H827" i="20"/>
  <c r="H111" i="22"/>
  <c r="H224" i="22"/>
  <c r="H747" i="21"/>
  <c r="H650" i="21"/>
  <c r="H257" i="21"/>
  <c r="H960" i="20"/>
  <c r="H1086" i="20"/>
  <c r="H477" i="20"/>
  <c r="H578" i="20"/>
  <c r="H263" i="20"/>
  <c r="H324" i="20"/>
  <c r="H417" i="20"/>
  <c r="H478" i="20"/>
  <c r="H70" i="21"/>
  <c r="H216" i="21"/>
  <c r="H1079" i="20"/>
  <c r="H1124" i="20"/>
  <c r="H1105" i="20"/>
  <c r="H838" i="20"/>
  <c r="H943" i="20"/>
  <c r="H592" i="20"/>
  <c r="H700" i="20"/>
  <c r="H697" i="20"/>
  <c r="H801" i="20"/>
  <c r="H315" i="20"/>
  <c r="H376" i="20"/>
  <c r="H487" i="20"/>
  <c r="H674" i="20"/>
  <c r="H270" i="20"/>
  <c r="H269" i="22"/>
  <c r="H734" i="21"/>
  <c r="H748" i="21"/>
  <c r="H697" i="21"/>
  <c r="H660" i="21"/>
  <c r="H605" i="21"/>
  <c r="H506" i="21"/>
  <c r="H461" i="21"/>
  <c r="H418" i="21"/>
  <c r="H371" i="21"/>
  <c r="H113" i="21"/>
  <c r="H275" i="21"/>
  <c r="H212" i="21"/>
  <c r="H1075" i="20"/>
  <c r="H1120" i="20"/>
  <c r="H1101" i="20"/>
  <c r="H834" i="20"/>
  <c r="H939" i="20"/>
  <c r="H588" i="20"/>
  <c r="H696" i="20"/>
  <c r="H693" i="20"/>
  <c r="H766" i="20"/>
  <c r="H311" i="20"/>
  <c r="H372" i="20"/>
  <c r="H474" i="20"/>
  <c r="H658" i="20"/>
  <c r="H266" i="20"/>
  <c r="H191" i="22"/>
  <c r="H715" i="21"/>
  <c r="H42" i="22"/>
  <c r="H559" i="21"/>
  <c r="H512" i="21"/>
  <c r="H618" i="21"/>
  <c r="H368" i="21"/>
  <c r="H317" i="21"/>
  <c r="H505" i="21"/>
  <c r="H225" i="21"/>
  <c r="H178" i="21"/>
  <c r="H131" i="21"/>
  <c r="H62" i="21"/>
  <c r="H928" i="20"/>
  <c r="H973" i="20"/>
  <c r="H76" i="20"/>
  <c r="H165" i="20"/>
  <c r="H122" i="22"/>
  <c r="H123" i="20"/>
  <c r="H186" i="22"/>
  <c r="H179" i="20"/>
  <c r="H743" i="20"/>
  <c r="H83" i="22"/>
  <c r="H232" i="22"/>
  <c r="H42" i="20"/>
  <c r="H89" i="20"/>
  <c r="H188" i="20"/>
  <c r="H759" i="20"/>
  <c r="H794" i="20"/>
  <c r="H16" i="22"/>
  <c r="H145" i="22"/>
  <c r="H267" i="22"/>
  <c r="H58" i="22"/>
  <c r="H400" i="21"/>
  <c r="H210" i="21"/>
  <c r="H1005" i="20"/>
  <c r="H891" i="20"/>
  <c r="H648" i="20"/>
  <c r="H567" i="20"/>
  <c r="H650" i="20"/>
  <c r="H260" i="20"/>
  <c r="H353" i="20"/>
  <c r="H410" i="20"/>
  <c r="H262" i="21"/>
  <c r="H215" i="21"/>
  <c r="H148" i="21"/>
  <c r="H1012" i="20"/>
  <c r="H1060" i="20"/>
  <c r="H1041" i="20"/>
  <c r="H13" i="21"/>
  <c r="H879" i="20"/>
  <c r="H528" i="20"/>
  <c r="H636" i="20"/>
  <c r="H633" i="20"/>
  <c r="H524" i="20"/>
  <c r="H251" i="20"/>
  <c r="H312" i="20"/>
  <c r="H405" i="20"/>
  <c r="H462" i="20"/>
  <c r="G15" i="14"/>
  <c r="H211" i="22"/>
  <c r="H795" i="21"/>
  <c r="H82" i="22"/>
  <c r="H639" i="21"/>
  <c r="H592" i="21"/>
  <c r="H541" i="21"/>
  <c r="H452" i="21"/>
  <c r="H397" i="21"/>
  <c r="H354" i="21"/>
  <c r="H307" i="21"/>
  <c r="H258" i="21"/>
  <c r="H211" i="21"/>
  <c r="H144" i="21"/>
  <c r="H1008" i="20"/>
  <c r="H1056" i="20"/>
  <c r="H1037" i="20"/>
  <c r="H9" i="21"/>
  <c r="H875" i="20"/>
  <c r="H525" i="20"/>
  <c r="H632" i="20"/>
  <c r="H629" i="20"/>
  <c r="H523" i="20"/>
  <c r="H247" i="20"/>
  <c r="H308" i="20"/>
  <c r="H401" i="20"/>
  <c r="H460" i="20"/>
  <c r="H258" i="22"/>
  <c r="H782" i="21"/>
  <c r="H796" i="21"/>
  <c r="H745" i="21"/>
  <c r="H495" i="21"/>
  <c r="H653" i="21"/>
  <c r="H554" i="21"/>
  <c r="H300" i="21"/>
  <c r="H466" i="21"/>
  <c r="H419" i="21"/>
  <c r="H161" i="21"/>
  <c r="H114" i="21"/>
  <c r="H260" i="21"/>
  <c r="H378" i="20"/>
  <c r="H317" i="20"/>
  <c r="H228" i="20"/>
  <c r="H502" i="20"/>
  <c r="H429" i="20"/>
  <c r="H546" i="20"/>
  <c r="H553" i="20"/>
  <c r="H917" i="20"/>
  <c r="H699" i="20"/>
  <c r="H1054" i="20"/>
  <c r="H950" i="20"/>
  <c r="H1040" i="20"/>
  <c r="H1123" i="20"/>
  <c r="H355" i="21"/>
  <c r="H589" i="21"/>
  <c r="H718" i="21"/>
  <c r="H579" i="20"/>
  <c r="H461" i="20"/>
  <c r="H989" i="20"/>
  <c r="H194" i="21"/>
  <c r="H384" i="21"/>
  <c r="H50" i="22"/>
  <c r="H398" i="20"/>
  <c r="H449" i="20"/>
  <c r="H719" i="20"/>
  <c r="H948" i="20"/>
  <c r="H467" i="20"/>
  <c r="H982" i="20"/>
  <c r="H302" i="22"/>
  <c r="H735" i="20"/>
  <c r="H252" i="22"/>
  <c r="H226" i="22"/>
  <c r="H448" i="20"/>
  <c r="H385" i="20"/>
  <c r="H292" i="20"/>
  <c r="H231" i="20"/>
  <c r="H507" i="20"/>
  <c r="H610" i="20"/>
  <c r="H617" i="20"/>
  <c r="H509" i="20"/>
  <c r="H859" i="20"/>
  <c r="H1118" i="20"/>
  <c r="H1014" i="20"/>
  <c r="H1104" i="20"/>
  <c r="H192" i="21"/>
  <c r="H402" i="21"/>
  <c r="H644" i="21"/>
  <c r="H257" i="22"/>
  <c r="H394" i="20"/>
  <c r="H445" i="20"/>
  <c r="H715" i="20"/>
  <c r="H944" i="20"/>
  <c r="H241" i="21"/>
  <c r="H634" i="21"/>
  <c r="H731" i="21"/>
  <c r="H341" i="20"/>
  <c r="H566" i="20"/>
  <c r="H1074" i="20"/>
  <c r="H80" i="21"/>
  <c r="H346" i="20"/>
  <c r="H464" i="20"/>
  <c r="H163" i="21"/>
  <c r="H193" i="22"/>
  <c r="H204" i="20"/>
  <c r="H117" i="22"/>
  <c r="H732" i="20"/>
  <c r="H250" i="20"/>
  <c r="H587" i="20"/>
  <c r="H455" i="20"/>
  <c r="H356" i="20"/>
  <c r="H295" i="20"/>
  <c r="H702" i="20"/>
  <c r="H677" i="20"/>
  <c r="H680" i="20"/>
  <c r="H572" i="20"/>
  <c r="H923" i="20"/>
  <c r="H57" i="21"/>
  <c r="H1085" i="20"/>
  <c r="H43" i="21"/>
  <c r="H259" i="21"/>
  <c r="H445" i="21"/>
  <c r="H681" i="21"/>
  <c r="H337" i="20"/>
  <c r="H562" i="20"/>
  <c r="H1070" i="20"/>
  <c r="H79" i="21"/>
  <c r="H290" i="21"/>
  <c r="H528" i="21"/>
  <c r="H156" i="22"/>
  <c r="H248" i="20"/>
  <c r="H573" i="20"/>
  <c r="H970" i="20"/>
  <c r="H151" i="21"/>
  <c r="H285" i="20"/>
  <c r="H585" i="20"/>
  <c r="H349" i="21"/>
  <c r="H23" i="22"/>
  <c r="H121" i="20"/>
  <c r="H812" i="20"/>
  <c r="H184" i="22"/>
  <c r="F86" i="20"/>
  <c r="F38" i="20"/>
  <c r="F132" i="20"/>
  <c r="F52" i="20"/>
  <c r="F36" i="20"/>
  <c r="F102" i="20"/>
  <c r="F100" i="20"/>
  <c r="F20" i="20"/>
  <c r="F134" i="20"/>
  <c r="F150" i="20"/>
  <c r="F26" i="20"/>
  <c r="F46" i="20"/>
  <c r="F30" i="20"/>
  <c r="F84" i="20"/>
  <c r="R12" i="41"/>
  <c r="F110" i="20"/>
  <c r="F94" i="20"/>
  <c r="F148" i="20"/>
  <c r="F124" i="20"/>
  <c r="F140" i="20"/>
  <c r="F28" i="20"/>
  <c r="H16" i="12"/>
  <c r="H22" i="12"/>
  <c r="H26" i="12"/>
  <c r="H10" i="12"/>
  <c r="H30" i="12"/>
  <c r="H24" i="12"/>
  <c r="H11" i="12"/>
  <c r="H7" i="12"/>
  <c r="H19" i="12"/>
  <c r="H8" i="12"/>
  <c r="H36" i="12"/>
  <c r="H27" i="12"/>
  <c r="H34" i="12"/>
  <c r="H37" i="12"/>
  <c r="H9" i="12"/>
  <c r="V11" i="41"/>
  <c r="V8" i="41"/>
  <c r="V7" i="12"/>
  <c r="V7" i="41"/>
  <c r="U9" i="41"/>
  <c r="K565" i="20"/>
  <c r="K801" i="21"/>
  <c r="K415" i="20"/>
  <c r="K39" i="21"/>
  <c r="J573" i="21"/>
  <c r="J292" i="22"/>
  <c r="J516" i="21"/>
  <c r="J73" i="21"/>
  <c r="J680" i="20"/>
  <c r="J658" i="21"/>
  <c r="J637" i="20"/>
  <c r="J1106" i="20"/>
  <c r="K864" i="20"/>
  <c r="K275" i="21"/>
  <c r="K514" i="21"/>
  <c r="K396" i="20"/>
  <c r="K822" i="20"/>
  <c r="K906" i="20"/>
  <c r="K1035" i="20"/>
  <c r="K247" i="21"/>
  <c r="K346" i="21"/>
  <c r="K435" i="21"/>
  <c r="K627" i="21"/>
  <c r="K751" i="21"/>
  <c r="K169" i="22"/>
  <c r="K451" i="20"/>
  <c r="K231" i="20"/>
  <c r="K354" i="20"/>
  <c r="K880" i="20"/>
  <c r="K547" i="20"/>
  <c r="K1081" i="20"/>
  <c r="K1004" i="20"/>
  <c r="K21" i="21"/>
  <c r="K218" i="21"/>
  <c r="K318" i="21"/>
  <c r="K288" i="21"/>
  <c r="K407" i="21"/>
  <c r="K544" i="21"/>
  <c r="K522" i="21"/>
  <c r="K723" i="21"/>
  <c r="K773" i="21"/>
  <c r="K86" i="20"/>
  <c r="K310" i="20"/>
  <c r="K806" i="20"/>
  <c r="K712" i="20"/>
  <c r="K691" i="20"/>
  <c r="K634" i="20"/>
  <c r="K966" i="20"/>
  <c r="K865" i="20"/>
  <c r="K1128" i="20"/>
  <c r="K30" i="21"/>
  <c r="K1102" i="20"/>
  <c r="K239" i="21"/>
  <c r="K93" i="21"/>
  <c r="K144" i="21"/>
  <c r="K402" i="21"/>
  <c r="K449" i="21"/>
  <c r="K299" i="21"/>
  <c r="K541" i="21"/>
  <c r="K632" i="21"/>
  <c r="K478" i="21"/>
  <c r="K736" i="21"/>
  <c r="K726" i="21"/>
  <c r="K153" i="22"/>
  <c r="K78" i="20"/>
  <c r="K836" i="20"/>
  <c r="K129" i="21"/>
  <c r="K772" i="21"/>
  <c r="K469" i="20"/>
  <c r="K656" i="20"/>
  <c r="K974" i="20"/>
  <c r="K1099" i="20"/>
  <c r="K182" i="21"/>
  <c r="K410" i="21"/>
  <c r="K485" i="21"/>
  <c r="K486" i="21"/>
  <c r="K670" i="21"/>
  <c r="K44" i="20"/>
  <c r="K240" i="20"/>
  <c r="K295" i="20"/>
  <c r="K493" i="20"/>
  <c r="K544" i="20"/>
  <c r="K678" i="20"/>
  <c r="K909" i="20"/>
  <c r="K1071" i="20"/>
  <c r="K91" i="21"/>
  <c r="K201" i="21"/>
  <c r="K446" i="21"/>
  <c r="K356" i="21"/>
  <c r="K471" i="21"/>
  <c r="K679" i="21"/>
  <c r="K586" i="21"/>
  <c r="K787" i="21"/>
  <c r="K222" i="22"/>
  <c r="K449" i="20"/>
  <c r="K374" i="20"/>
  <c r="K948" i="20"/>
  <c r="K936" i="20"/>
  <c r="K887" i="20"/>
  <c r="K698" i="20"/>
  <c r="K1037" i="20"/>
  <c r="K933" i="20"/>
  <c r="K70" i="21"/>
  <c r="K907" i="20"/>
  <c r="K41" i="21"/>
  <c r="K110" i="21"/>
  <c r="K157" i="21"/>
  <c r="K212" i="21"/>
  <c r="K466" i="21"/>
  <c r="K312" i="21"/>
  <c r="K363" i="21"/>
  <c r="K605" i="21"/>
  <c r="K491" i="21"/>
  <c r="K542" i="21"/>
  <c r="K800" i="21"/>
  <c r="K790" i="21"/>
  <c r="K221" i="22"/>
  <c r="K232" i="20"/>
  <c r="K901" i="20"/>
  <c r="K280" i="21"/>
  <c r="K38" i="20"/>
  <c r="K610" i="20"/>
  <c r="K699" i="20"/>
  <c r="K873" i="20"/>
  <c r="K1046" i="20"/>
  <c r="K229" i="21"/>
  <c r="K457" i="21"/>
  <c r="K572" i="21"/>
  <c r="K614" i="21"/>
  <c r="K737" i="21"/>
  <c r="K30" i="20"/>
  <c r="K304" i="20"/>
  <c r="K511" i="20"/>
  <c r="K883" i="20"/>
  <c r="K608" i="20"/>
  <c r="K878" i="20"/>
  <c r="K977" i="20"/>
  <c r="K82" i="21"/>
  <c r="K90" i="21"/>
  <c r="K265" i="21"/>
  <c r="K301" i="21"/>
  <c r="K424" i="21"/>
  <c r="K585" i="21"/>
  <c r="K535" i="21"/>
  <c r="K650" i="21"/>
  <c r="K770" i="21"/>
  <c r="K237" i="22"/>
  <c r="K578" i="20"/>
  <c r="K444" i="20"/>
  <c r="K585" i="20"/>
  <c r="K564" i="20"/>
  <c r="K504" i="20"/>
  <c r="K904" i="20"/>
  <c r="K1101" i="20"/>
  <c r="K997" i="20"/>
  <c r="K1024" i="20"/>
  <c r="K971" i="20"/>
  <c r="K111" i="21"/>
  <c r="K174" i="21"/>
  <c r="K221" i="21"/>
  <c r="K276" i="21"/>
  <c r="K321" i="21"/>
  <c r="K376" i="21"/>
  <c r="K427" i="21"/>
  <c r="K669" i="21"/>
  <c r="K555" i="21"/>
  <c r="K606" i="21"/>
  <c r="K743" i="21"/>
  <c r="K729" i="21"/>
  <c r="K242" i="22"/>
  <c r="K313" i="20"/>
  <c r="K384" i="21"/>
  <c r="K512" i="20"/>
  <c r="K84" i="21"/>
  <c r="K254" i="20"/>
  <c r="G310" i="20"/>
  <c r="R11" i="41"/>
  <c r="G18" i="41"/>
  <c r="H18" i="41" s="1"/>
  <c r="E116" i="20"/>
  <c r="E132" i="20"/>
  <c r="E156" i="20"/>
  <c r="E188" i="20"/>
  <c r="E243" i="20"/>
  <c r="E307" i="20"/>
  <c r="E371" i="20"/>
  <c r="E441" i="20"/>
  <c r="E536" i="20"/>
  <c r="E234" i="20"/>
  <c r="E298" i="20"/>
  <c r="E362" i="20"/>
  <c r="E432" i="20"/>
  <c r="E513" i="20"/>
  <c r="E759" i="20"/>
  <c r="E277" i="20"/>
  <c r="E345" i="20"/>
  <c r="E409" i="20"/>
  <c r="E477" i="20"/>
  <c r="E679" i="20"/>
  <c r="E276" i="20"/>
  <c r="E340" i="20"/>
  <c r="E404" i="20"/>
  <c r="E487" i="20"/>
  <c r="E635" i="20"/>
  <c r="F18" i="12"/>
  <c r="H18" i="12" s="1"/>
  <c r="E126" i="20"/>
  <c r="E142" i="20"/>
  <c r="E164" i="20"/>
  <c r="E196" i="20"/>
  <c r="E259" i="20"/>
  <c r="E323" i="20"/>
  <c r="E387" i="20"/>
  <c r="E467" i="20"/>
  <c r="E600" i="20"/>
  <c r="E250" i="20"/>
  <c r="E314" i="20"/>
  <c r="E378" i="20"/>
  <c r="E448" i="20"/>
  <c r="E572" i="20"/>
  <c r="E229" i="20"/>
  <c r="E293" i="20"/>
  <c r="E361" i="20"/>
  <c r="E431" i="20"/>
  <c r="E508" i="20"/>
  <c r="E228" i="20"/>
  <c r="E292" i="20"/>
  <c r="E356" i="20"/>
  <c r="E420" i="20"/>
  <c r="E504" i="20"/>
  <c r="E699" i="20"/>
  <c r="E28" i="20"/>
  <c r="E140" i="20"/>
  <c r="D7" i="14"/>
  <c r="E172" i="20"/>
  <c r="E204" i="20"/>
  <c r="E275" i="20"/>
  <c r="E339" i="20"/>
  <c r="E403" i="20"/>
  <c r="E484" i="20"/>
  <c r="E671" i="20"/>
  <c r="H9" i="41"/>
  <c r="U29" i="41"/>
  <c r="R8" i="41"/>
  <c r="K677" i="21"/>
  <c r="K256" i="21"/>
  <c r="K155" i="21"/>
  <c r="J432" i="21"/>
  <c r="K418" i="20"/>
  <c r="K676" i="21"/>
  <c r="K346" i="20"/>
  <c r="J604" i="21"/>
  <c r="G207" i="22"/>
  <c r="K307" i="21"/>
  <c r="K393" i="21"/>
  <c r="K282" i="21"/>
  <c r="K101" i="21"/>
  <c r="K183" i="21"/>
  <c r="K979" i="20"/>
  <c r="K11" i="21"/>
  <c r="K52" i="21"/>
  <c r="K944" i="20"/>
  <c r="K572" i="20"/>
  <c r="K582" i="20"/>
  <c r="K387" i="20"/>
  <c r="K673" i="20"/>
  <c r="K218" i="22"/>
  <c r="K668" i="21"/>
  <c r="K438" i="21"/>
  <c r="K13" i="21"/>
  <c r="K1002" i="20"/>
  <c r="K867" i="20"/>
  <c r="J220" i="22"/>
  <c r="J70" i="21"/>
  <c r="J581" i="21"/>
  <c r="J300" i="20"/>
  <c r="J292" i="20"/>
  <c r="K137" i="21"/>
  <c r="K951" i="20"/>
  <c r="K47" i="21"/>
  <c r="K24" i="21"/>
  <c r="K852" i="20"/>
  <c r="K842" i="20"/>
  <c r="K628" i="20"/>
  <c r="K429" i="20"/>
  <c r="K368" i="20"/>
  <c r="K381" i="20"/>
  <c r="K224" i="22"/>
  <c r="K734" i="21"/>
  <c r="K563" i="21"/>
  <c r="K549" i="21"/>
  <c r="K452" i="21"/>
  <c r="K329" i="21"/>
  <c r="K152" i="21"/>
  <c r="K246" i="21"/>
  <c r="K119" i="21"/>
  <c r="K38" i="21"/>
  <c r="K1072" i="20"/>
  <c r="K1109" i="20"/>
  <c r="K575" i="20"/>
  <c r="K720" i="20"/>
  <c r="K452" i="20"/>
  <c r="K259" i="20"/>
  <c r="K486" i="20"/>
  <c r="K762" i="21"/>
  <c r="K577" i="21"/>
  <c r="K180" i="21"/>
  <c r="K66" i="21"/>
  <c r="K670" i="20"/>
  <c r="J44" i="22"/>
  <c r="J119" i="21"/>
  <c r="J955" i="20"/>
  <c r="J347" i="21"/>
  <c r="K373" i="20"/>
  <c r="K223" i="20"/>
  <c r="K410" i="20"/>
  <c r="K536" i="20"/>
  <c r="K838" i="20"/>
  <c r="K969" i="20"/>
  <c r="K943" i="20"/>
  <c r="K146" i="21"/>
  <c r="K248" i="21"/>
  <c r="K348" i="21"/>
  <c r="K641" i="21"/>
  <c r="K578" i="21"/>
  <c r="K701" i="21"/>
  <c r="K332" i="20"/>
  <c r="K323" i="20"/>
  <c r="K318" i="20"/>
  <c r="K593" i="20"/>
  <c r="K635" i="20"/>
  <c r="K642" i="20"/>
  <c r="K1045" i="20"/>
  <c r="K941" i="20"/>
  <c r="K968" i="20"/>
  <c r="K915" i="20"/>
  <c r="K49" i="21"/>
  <c r="K118" i="21"/>
  <c r="K165" i="21"/>
  <c r="K220" i="21"/>
  <c r="K474" i="21"/>
  <c r="K320" i="21"/>
  <c r="K371" i="21"/>
  <c r="K613" i="21"/>
  <c r="K499" i="21"/>
  <c r="K550" i="21"/>
  <c r="K19" i="22"/>
  <c r="K798" i="21"/>
  <c r="K226" i="22"/>
  <c r="K249" i="20"/>
  <c r="K554" i="20"/>
  <c r="K438" i="20"/>
  <c r="K359" i="20"/>
  <c r="K290" i="20"/>
  <c r="K733" i="20"/>
  <c r="K692" i="20"/>
  <c r="K671" i="20"/>
  <c r="K611" i="20"/>
  <c r="K946" i="20"/>
  <c r="K845" i="20"/>
  <c r="K1108" i="20"/>
  <c r="K10" i="21"/>
  <c r="K1082" i="20"/>
  <c r="K219" i="21"/>
  <c r="K73" i="21"/>
  <c r="K124" i="21"/>
  <c r="K382" i="21"/>
  <c r="K429" i="21"/>
  <c r="K279" i="21"/>
  <c r="K521" i="21"/>
  <c r="K612" i="21"/>
  <c r="K663" i="21"/>
  <c r="K716" i="21"/>
  <c r="K706" i="21"/>
  <c r="K161" i="22"/>
  <c r="K296" i="20"/>
  <c r="K494" i="20"/>
  <c r="K557" i="20"/>
  <c r="K476" i="20"/>
  <c r="K1073" i="20"/>
  <c r="K996" i="20"/>
  <c r="K83" i="21"/>
  <c r="K193" i="21"/>
  <c r="K293" i="21"/>
  <c r="K399" i="21"/>
  <c r="K527" i="21"/>
  <c r="K715" i="21"/>
  <c r="K235" i="22"/>
  <c r="K305" i="20"/>
  <c r="K506" i="20"/>
  <c r="H912" i="20"/>
  <c r="J425" i="21"/>
  <c r="J831" i="20"/>
  <c r="J311" i="21"/>
  <c r="J256" i="22"/>
  <c r="J723" i="20"/>
  <c r="J82" i="21"/>
  <c r="J292" i="21"/>
  <c r="J526" i="21"/>
  <c r="J134" i="22"/>
  <c r="J271" i="20"/>
  <c r="J536" i="20"/>
  <c r="J1001" i="20"/>
  <c r="J18" i="21"/>
  <c r="J1129" i="20"/>
  <c r="J136" i="21"/>
  <c r="J437" i="21"/>
  <c r="J330" i="21"/>
  <c r="J667" i="21"/>
  <c r="J767" i="21"/>
  <c r="J768" i="21"/>
  <c r="J555" i="20"/>
  <c r="J129" i="20"/>
  <c r="J109" i="21"/>
  <c r="J545" i="21"/>
  <c r="J465" i="20"/>
  <c r="J69" i="21"/>
  <c r="J196" i="21"/>
  <c r="J390" i="21"/>
  <c r="J702" i="21"/>
  <c r="J41" i="20"/>
  <c r="J452" i="20"/>
  <c r="J903" i="20"/>
  <c r="J884" i="20"/>
  <c r="J45" i="21"/>
  <c r="J85" i="21"/>
  <c r="J183" i="21"/>
  <c r="J287" i="21"/>
  <c r="J580" i="21"/>
  <c r="J521" i="21"/>
  <c r="J76" i="22"/>
  <c r="J303" i="22"/>
  <c r="J1094" i="20"/>
  <c r="J381" i="20"/>
  <c r="J207" i="21"/>
  <c r="J88" i="22"/>
  <c r="J285" i="20"/>
  <c r="J1102" i="20"/>
  <c r="J243" i="21"/>
  <c r="J644" i="21"/>
  <c r="J701" i="21"/>
  <c r="J368" i="20"/>
  <c r="J357" i="20"/>
  <c r="J705" i="20"/>
  <c r="J1079" i="20"/>
  <c r="J1065" i="20"/>
  <c r="J68" i="21"/>
  <c r="J373" i="21"/>
  <c r="J483" i="21"/>
  <c r="J603" i="21"/>
  <c r="J703" i="21"/>
  <c r="J700" i="21"/>
  <c r="G262" i="22"/>
  <c r="G604" i="20"/>
  <c r="G738" i="20"/>
  <c r="G523" i="21"/>
  <c r="K20" i="20"/>
  <c r="J242" i="20"/>
  <c r="K496" i="21"/>
  <c r="K443" i="20"/>
  <c r="G103" i="22"/>
  <c r="F62" i="20"/>
  <c r="E753" i="21"/>
  <c r="K277" i="20"/>
  <c r="K148" i="20"/>
  <c r="K765" i="21"/>
  <c r="K779" i="21"/>
  <c r="K642" i="21"/>
  <c r="K591" i="21"/>
  <c r="K536" i="21"/>
  <c r="K463" i="21"/>
  <c r="K416" i="21"/>
  <c r="K357" i="21"/>
  <c r="K310" i="21"/>
  <c r="K257" i="21"/>
  <c r="K210" i="21"/>
  <c r="K147" i="21"/>
  <c r="K1007" i="20"/>
  <c r="K1063" i="20"/>
  <c r="K1036" i="20"/>
  <c r="K16" i="21"/>
  <c r="K870" i="20"/>
  <c r="K539" i="20"/>
  <c r="K600" i="20"/>
  <c r="K621" i="20"/>
  <c r="K487" i="20"/>
  <c r="K790" i="20"/>
  <c r="K287" i="20"/>
  <c r="K360" i="20"/>
  <c r="J296" i="22"/>
  <c r="J148" i="22"/>
  <c r="J705" i="21"/>
  <c r="J706" i="21"/>
  <c r="J585" i="21"/>
  <c r="J530" i="21"/>
  <c r="J648" i="21"/>
  <c r="J394" i="21"/>
  <c r="J351" i="21"/>
  <c r="J296" i="21"/>
  <c r="J247" i="21"/>
  <c r="J200" i="21"/>
  <c r="J149" i="21"/>
  <c r="J86" i="21"/>
  <c r="J926" i="20"/>
  <c r="J975" i="20"/>
  <c r="J948" i="20"/>
  <c r="J1068" i="20"/>
  <c r="J874" i="20"/>
  <c r="J507" i="20"/>
  <c r="J567" i="20"/>
  <c r="J600" i="20"/>
  <c r="J427" i="20"/>
  <c r="J533" i="20"/>
  <c r="J254" i="20"/>
  <c r="J335" i="20"/>
  <c r="J438" i="20"/>
  <c r="J105" i="20"/>
  <c r="J185" i="20"/>
  <c r="J144" i="22"/>
  <c r="J765" i="21"/>
  <c r="J766" i="21"/>
  <c r="J645" i="21"/>
  <c r="J590" i="21"/>
  <c r="J535" i="21"/>
  <c r="J454" i="21"/>
  <c r="J411" i="21"/>
  <c r="J360" i="21"/>
  <c r="J305" i="21"/>
  <c r="J264" i="21"/>
  <c r="J209" i="21"/>
  <c r="J146" i="21"/>
  <c r="J990" i="20"/>
  <c r="J1008" i="20"/>
  <c r="J865" i="20"/>
  <c r="J630" i="20"/>
  <c r="J502" i="20"/>
  <c r="J314" i="20"/>
  <c r="J513" i="20"/>
  <c r="J155" i="20"/>
  <c r="J728" i="21"/>
  <c r="J727" i="21"/>
  <c r="J627" i="21"/>
  <c r="J290" i="21"/>
  <c r="J397" i="21"/>
  <c r="J92" i="21"/>
  <c r="J1089" i="20"/>
  <c r="J1025" i="20"/>
  <c r="J560" i="20"/>
  <c r="J589" i="20"/>
  <c r="J31" i="22"/>
  <c r="J339" i="21"/>
  <c r="J1117" i="20"/>
  <c r="J629" i="20"/>
  <c r="G282" i="20"/>
  <c r="G112" i="21"/>
  <c r="G40" i="22"/>
  <c r="J124" i="20"/>
  <c r="J259" i="20"/>
  <c r="J440" i="20"/>
  <c r="J409" i="20"/>
  <c r="J715" i="20"/>
  <c r="J835" i="20"/>
  <c r="J859" i="20"/>
  <c r="J59" i="21"/>
  <c r="J1131" i="20"/>
  <c r="J914" i="20"/>
  <c r="J202" i="21"/>
  <c r="J124" i="21"/>
  <c r="J235" i="21"/>
  <c r="J420" i="21"/>
  <c r="J318" i="21"/>
  <c r="J636" i="21"/>
  <c r="J646" i="21"/>
  <c r="J755" i="21"/>
  <c r="J693" i="21"/>
  <c r="J250" i="22"/>
  <c r="J20" i="20"/>
  <c r="J328" i="20"/>
  <c r="J359" i="20"/>
  <c r="J342" i="20"/>
  <c r="J249" i="20"/>
  <c r="J585" i="20"/>
  <c r="J687" i="20"/>
  <c r="J658" i="20"/>
  <c r="J598" i="20"/>
  <c r="J893" i="20"/>
  <c r="J31" i="21"/>
  <c r="J1039" i="20"/>
  <c r="J1066" i="20"/>
  <c r="J1018" i="20"/>
  <c r="J174" i="21"/>
  <c r="J237" i="21"/>
  <c r="J79" i="21"/>
  <c r="J333" i="21"/>
  <c r="J388" i="21"/>
  <c r="J439" i="21"/>
  <c r="J503" i="21"/>
  <c r="J563" i="21"/>
  <c r="J618" i="21"/>
  <c r="J672" i="21"/>
  <c r="J794" i="21"/>
  <c r="J793" i="21"/>
  <c r="J212" i="22"/>
  <c r="J44" i="20"/>
  <c r="J101" i="20"/>
  <c r="J434" i="20"/>
  <c r="J331" i="20"/>
  <c r="J250" i="20"/>
  <c r="J525" i="20"/>
  <c r="J417" i="20"/>
  <c r="J596" i="20"/>
  <c r="J563" i="20"/>
  <c r="J503" i="20"/>
  <c r="J867" i="20"/>
  <c r="J1064" i="20"/>
  <c r="J944" i="20"/>
  <c r="J971" i="20"/>
  <c r="J922" i="20"/>
  <c r="J93" i="20"/>
  <c r="J632" i="20"/>
  <c r="J517" i="20"/>
  <c r="J704" i="20"/>
  <c r="J899" i="20"/>
  <c r="J495" i="20"/>
  <c r="J921" i="20"/>
  <c r="J872" i="20"/>
  <c r="J81" i="21"/>
  <c r="J1053" i="20"/>
  <c r="J266" i="21"/>
  <c r="J188" i="21"/>
  <c r="J361" i="21"/>
  <c r="J511" i="21"/>
  <c r="J382" i="21"/>
  <c r="J591" i="21"/>
  <c r="J509" i="21"/>
  <c r="J114" i="22"/>
  <c r="J688" i="21"/>
  <c r="J294" i="22"/>
  <c r="J38" i="20"/>
  <c r="J468" i="20"/>
  <c r="J429" i="20"/>
  <c r="J406" i="20"/>
  <c r="J313" i="20"/>
  <c r="J830" i="20"/>
  <c r="J863" i="20"/>
  <c r="J722" i="20"/>
  <c r="J665" i="20"/>
  <c r="J961" i="20"/>
  <c r="J844" i="20"/>
  <c r="J1103" i="20"/>
  <c r="J1130" i="20"/>
  <c r="J692" i="20"/>
  <c r="J370" i="20"/>
  <c r="J345" i="20"/>
  <c r="J588" i="20"/>
  <c r="J686" i="20"/>
  <c r="J693" i="20"/>
  <c r="J1056" i="20"/>
  <c r="J1067" i="20"/>
  <c r="J33" i="21"/>
  <c r="J60" i="21"/>
  <c r="J265" i="21"/>
  <c r="J171" i="21"/>
  <c r="J284" i="21"/>
  <c r="J467" i="21"/>
  <c r="J568" i="21"/>
  <c r="J518" i="21"/>
  <c r="J691" i="21"/>
  <c r="J70" i="22"/>
  <c r="J118" i="22"/>
  <c r="J148" i="20"/>
  <c r="J264" i="20"/>
  <c r="J231" i="20"/>
  <c r="J278" i="20"/>
  <c r="J636" i="20"/>
  <c r="J451" i="20"/>
  <c r="J624" i="20"/>
  <c r="J591" i="20"/>
  <c r="J534" i="20"/>
  <c r="J907" i="20"/>
  <c r="J1092" i="20"/>
  <c r="J972" i="20"/>
  <c r="J999" i="20"/>
  <c r="J954" i="20"/>
  <c r="J110" i="21"/>
  <c r="J173" i="21"/>
  <c r="J228" i="21"/>
  <c r="J271" i="21"/>
  <c r="J324" i="21"/>
  <c r="J375" i="21"/>
  <c r="J418" i="21"/>
  <c r="J670" i="21"/>
  <c r="J554" i="21"/>
  <c r="J609" i="21"/>
  <c r="J730" i="21"/>
  <c r="J729" i="21"/>
  <c r="J152" i="22"/>
  <c r="J240" i="22"/>
  <c r="J37" i="20"/>
  <c r="J364" i="20"/>
  <c r="J267" i="20"/>
  <c r="J664" i="20"/>
  <c r="J448" i="20"/>
  <c r="J353" i="20"/>
  <c r="J532" i="20"/>
  <c r="J939" i="20"/>
  <c r="J838" i="20"/>
  <c r="J701" i="20"/>
  <c r="J997" i="20"/>
  <c r="J880" i="20"/>
  <c r="J14" i="21"/>
  <c r="J41" i="21"/>
  <c r="K160" i="22"/>
  <c r="K14" i="22"/>
  <c r="K95" i="20"/>
  <c r="K184" i="22"/>
  <c r="K178" i="20"/>
  <c r="G45" i="22"/>
  <c r="G730" i="20"/>
  <c r="G827" i="20"/>
  <c r="G130" i="22"/>
  <c r="G18" i="22"/>
  <c r="G161" i="22"/>
  <c r="G136" i="22"/>
  <c r="G246" i="22"/>
  <c r="G290" i="22"/>
  <c r="G272" i="22"/>
  <c r="G759" i="20"/>
  <c r="G751" i="20"/>
  <c r="G820" i="20"/>
  <c r="G822" i="20"/>
  <c r="G10" i="22"/>
  <c r="G56" i="22"/>
  <c r="G78" i="22"/>
  <c r="G29" i="22"/>
  <c r="G59" i="22"/>
  <c r="G79" i="22"/>
  <c r="G157" i="22"/>
  <c r="G167" i="22"/>
  <c r="G160" i="22"/>
  <c r="G219" i="22"/>
  <c r="G271" i="22"/>
  <c r="G285" i="22"/>
  <c r="G736" i="20"/>
  <c r="G798" i="20"/>
  <c r="G36" i="22"/>
  <c r="G30" i="22"/>
  <c r="G117" i="22"/>
  <c r="G143" i="22"/>
  <c r="G179" i="22"/>
  <c r="G148" i="22"/>
  <c r="G267" i="22"/>
  <c r="G286" i="22"/>
  <c r="G256" i="22"/>
  <c r="G307" i="22"/>
  <c r="G729" i="21"/>
  <c r="G723" i="21"/>
  <c r="G651" i="21"/>
  <c r="G536" i="21"/>
  <c r="G391" i="21"/>
  <c r="G417" i="21"/>
  <c r="G306" i="21"/>
  <c r="G189" i="21"/>
  <c r="G207" i="21"/>
  <c r="G1003" i="20"/>
  <c r="G988" i="20"/>
  <c r="G75" i="21"/>
  <c r="G862" i="20"/>
  <c r="G472" i="20"/>
  <c r="G684" i="20"/>
  <c r="G481" i="20"/>
  <c r="G501" i="20"/>
  <c r="G442" i="20"/>
  <c r="G447" i="20"/>
  <c r="G141" i="22"/>
  <c r="G755" i="20"/>
  <c r="G762" i="20"/>
  <c r="G789" i="20"/>
  <c r="G22" i="22"/>
  <c r="G34" i="22"/>
  <c r="G133" i="22"/>
  <c r="G168" i="22"/>
  <c r="G250" i="22"/>
  <c r="G298" i="22"/>
  <c r="G280" i="22"/>
  <c r="G773" i="20"/>
  <c r="G767" i="20"/>
  <c r="G740" i="20"/>
  <c r="G811" i="20"/>
  <c r="G101" i="22"/>
  <c r="G62" i="22"/>
  <c r="G86" i="22"/>
  <c r="G43" i="22"/>
  <c r="G63" i="22"/>
  <c r="G87" i="22"/>
  <c r="G131" i="22"/>
  <c r="G140" i="22"/>
  <c r="G200" i="22"/>
  <c r="G227" i="22"/>
  <c r="G287" i="22"/>
  <c r="G303" i="22"/>
  <c r="G787" i="20"/>
  <c r="G746" i="20"/>
  <c r="G752" i="20"/>
  <c r="G819" i="20"/>
  <c r="G24" i="22"/>
  <c r="G111" i="22"/>
  <c r="G105" i="22"/>
  <c r="G175" i="22"/>
  <c r="G124" i="22"/>
  <c r="G194" i="22"/>
  <c r="G283" i="22"/>
  <c r="G294" i="22"/>
  <c r="G276" i="22"/>
  <c r="G236" i="22"/>
  <c r="G786" i="21"/>
  <c r="G700" i="21"/>
  <c r="G587" i="21"/>
  <c r="G637" i="21"/>
  <c r="G472" i="21"/>
  <c r="G353" i="21"/>
  <c r="G244" i="21"/>
  <c r="G270" i="21"/>
  <c r="G143" i="21"/>
  <c r="G109" i="22"/>
  <c r="G750" i="20"/>
  <c r="G776" i="20"/>
  <c r="G28" i="22"/>
  <c r="G119" i="22"/>
  <c r="G154" i="22"/>
  <c r="G192" i="22"/>
  <c r="G275" i="22"/>
  <c r="G266" i="22"/>
  <c r="G297" i="22"/>
  <c r="G304" i="22"/>
  <c r="G771" i="20"/>
  <c r="G795" i="20"/>
  <c r="G809" i="20"/>
  <c r="G818" i="20"/>
  <c r="G54" i="22"/>
  <c r="G72" i="22"/>
  <c r="G115" i="22"/>
  <c r="G55" i="22"/>
  <c r="G75" i="22"/>
  <c r="G113" i="22"/>
  <c r="G149" i="22"/>
  <c r="G128" i="22"/>
  <c r="G203" i="22"/>
  <c r="G263" i="22"/>
  <c r="G269" i="22"/>
  <c r="G808" i="20"/>
  <c r="G804" i="20"/>
  <c r="G790" i="20"/>
  <c r="G813" i="20"/>
  <c r="G14" i="22"/>
  <c r="G116" i="22"/>
  <c r="G153" i="22"/>
  <c r="G162" i="22"/>
  <c r="G199" i="22"/>
  <c r="G206" i="22"/>
  <c r="G278" i="22"/>
  <c r="G289" i="22"/>
  <c r="G292" i="22"/>
  <c r="G793" i="21"/>
  <c r="G787" i="21"/>
  <c r="G574" i="21"/>
  <c r="G600" i="21"/>
  <c r="G455" i="21"/>
  <c r="G340" i="21"/>
  <c r="G370" i="21"/>
  <c r="G253" i="21"/>
  <c r="G142" i="21"/>
  <c r="G1070" i="20"/>
  <c r="G1055" i="20"/>
  <c r="G961" i="20"/>
  <c r="G926" i="20"/>
  <c r="G535" i="20"/>
  <c r="G540" i="20"/>
  <c r="G689" i="20"/>
  <c r="G791" i="20"/>
  <c r="G227" i="20"/>
  <c r="G574" i="20"/>
  <c r="G204" i="22"/>
  <c r="G760" i="20"/>
  <c r="G164" i="22"/>
  <c r="G305" i="22"/>
  <c r="G731" i="20"/>
  <c r="G70" i="22"/>
  <c r="G91" i="22"/>
  <c r="G247" i="22"/>
  <c r="G782" i="20"/>
  <c r="G138" i="22"/>
  <c r="G299" i="22"/>
  <c r="G104" i="22"/>
  <c r="G404" i="21"/>
  <c r="G78" i="21"/>
  <c r="G1025" i="20"/>
  <c r="G599" i="20"/>
  <c r="G557" i="20"/>
  <c r="G291" i="20"/>
  <c r="G245" i="20"/>
  <c r="G12" i="22"/>
  <c r="G180" i="22"/>
  <c r="G772" i="20"/>
  <c r="G88" i="22"/>
  <c r="G146" i="22"/>
  <c r="G261" i="22"/>
  <c r="G797" i="20"/>
  <c r="G185" i="22"/>
  <c r="G273" i="22"/>
  <c r="G638" i="21"/>
  <c r="G289" i="21"/>
  <c r="G939" i="20"/>
  <c r="G1129" i="20"/>
  <c r="G667" i="20"/>
  <c r="G410" i="20"/>
  <c r="G372" i="20"/>
  <c r="G796" i="20"/>
  <c r="G137" i="22"/>
  <c r="G281" i="22"/>
  <c r="G792" i="20"/>
  <c r="G46" i="22"/>
  <c r="G71" i="22"/>
  <c r="G201" i="22"/>
  <c r="G778" i="20"/>
  <c r="G123" i="22"/>
  <c r="G152" i="22"/>
  <c r="G220" i="22"/>
  <c r="G509" i="21"/>
  <c r="G206" i="21"/>
  <c r="G1092" i="20"/>
  <c r="G839" i="20"/>
  <c r="G621" i="20"/>
  <c r="G355" i="20"/>
  <c r="G377" i="20"/>
  <c r="F76" i="20"/>
  <c r="F78" i="20"/>
  <c r="J937" i="20"/>
  <c r="J641" i="20"/>
  <c r="J698" i="20"/>
  <c r="J839" i="20"/>
  <c r="J748" i="20"/>
  <c r="J289" i="20"/>
  <c r="J382" i="20"/>
  <c r="J478" i="20"/>
  <c r="J744" i="20"/>
  <c r="J304" i="20"/>
  <c r="J54" i="20"/>
  <c r="J301" i="22"/>
  <c r="J764" i="21"/>
  <c r="J74" i="22"/>
  <c r="J763" i="21"/>
  <c r="J517" i="21"/>
  <c r="J663" i="21"/>
  <c r="J576" i="21"/>
  <c r="J326" i="21"/>
  <c r="J283" i="21"/>
  <c r="J433" i="21"/>
  <c r="J179" i="21"/>
  <c r="J132" i="21"/>
  <c r="J274" i="21"/>
  <c r="J1125" i="20"/>
  <c r="J1038" i="20"/>
  <c r="J1128" i="20"/>
  <c r="J570" i="20"/>
  <c r="J659" i="20"/>
  <c r="J789" i="20"/>
  <c r="J395" i="20"/>
  <c r="J236" i="20"/>
  <c r="J266" i="22"/>
  <c r="J56" i="22"/>
  <c r="J481" i="21"/>
  <c r="J540" i="21"/>
  <c r="J456" i="21"/>
  <c r="J143" i="21"/>
  <c r="J238" i="21"/>
  <c r="J42" i="21"/>
  <c r="J467" i="20"/>
  <c r="J476" i="20"/>
  <c r="J284" i="22"/>
  <c r="J655" i="21"/>
  <c r="J107" i="21"/>
  <c r="J936" i="20"/>
  <c r="J935" i="20"/>
  <c r="G1065" i="20"/>
  <c r="G284" i="22"/>
  <c r="G47" i="22"/>
  <c r="K706" i="20"/>
  <c r="K916" i="20"/>
  <c r="K509" i="20"/>
  <c r="K529" i="20"/>
  <c r="K382" i="20"/>
  <c r="K459" i="20"/>
  <c r="K629" i="20"/>
  <c r="K268" i="20"/>
  <c r="K345" i="20"/>
  <c r="K145" i="22"/>
  <c r="K698" i="21"/>
  <c r="K704" i="21"/>
  <c r="K655" i="21"/>
  <c r="K600" i="21"/>
  <c r="K513" i="21"/>
  <c r="K421" i="21"/>
  <c r="K374" i="21"/>
  <c r="K116" i="21"/>
  <c r="K274" i="21"/>
  <c r="K211" i="21"/>
  <c r="K1074" i="20"/>
  <c r="K1127" i="20"/>
  <c r="K1100" i="20"/>
  <c r="K837" i="20"/>
  <c r="K938" i="20"/>
  <c r="K603" i="20"/>
  <c r="K663" i="20"/>
  <c r="K684" i="20"/>
  <c r="K701" i="20"/>
  <c r="K282" i="20"/>
  <c r="K351" i="20"/>
  <c r="K430" i="20"/>
  <c r="K523" i="20"/>
  <c r="K241" i="20"/>
  <c r="J160" i="22"/>
  <c r="J769" i="21"/>
  <c r="J770" i="21"/>
  <c r="J649" i="21"/>
  <c r="J594" i="21"/>
  <c r="J539" i="21"/>
  <c r="J458" i="21"/>
  <c r="J415" i="21"/>
  <c r="J364" i="21"/>
  <c r="J309" i="21"/>
  <c r="J268" i="21"/>
  <c r="J213" i="21"/>
  <c r="J150" i="21"/>
  <c r="J994" i="20"/>
  <c r="J1042" i="20"/>
  <c r="J1012" i="20"/>
  <c r="J1132" i="20"/>
  <c r="J869" i="20"/>
  <c r="J574" i="20"/>
  <c r="J634" i="20"/>
  <c r="J663" i="20"/>
  <c r="J504" i="20"/>
  <c r="J225" i="20"/>
  <c r="J318" i="20"/>
  <c r="J399" i="20"/>
  <c r="J514" i="20"/>
  <c r="J240" i="20"/>
  <c r="J68" i="20"/>
  <c r="J216" i="22"/>
  <c r="J696" i="21"/>
  <c r="J42" i="22"/>
  <c r="J699" i="21"/>
  <c r="J654" i="21"/>
  <c r="J599" i="21"/>
  <c r="J512" i="21"/>
  <c r="J475" i="21"/>
  <c r="J428" i="21"/>
  <c r="J369" i="21"/>
  <c r="J115" i="21"/>
  <c r="J273" i="21"/>
  <c r="J210" i="21"/>
  <c r="J1061" i="20"/>
  <c r="J1075" i="20"/>
  <c r="J933" i="20"/>
  <c r="J694" i="20"/>
  <c r="J732" i="20"/>
  <c r="J378" i="20"/>
  <c r="J724" i="20"/>
  <c r="J30" i="20"/>
  <c r="J792" i="21"/>
  <c r="J791" i="21"/>
  <c r="J490" i="21"/>
  <c r="J354" i="21"/>
  <c r="J461" i="21"/>
  <c r="J160" i="21"/>
  <c r="J32" i="21"/>
  <c r="J908" i="20"/>
  <c r="J527" i="20"/>
  <c r="J529" i="20"/>
  <c r="J756" i="21"/>
  <c r="J500" i="21"/>
  <c r="J137" i="21"/>
  <c r="J989" i="20"/>
  <c r="J277" i="20"/>
  <c r="G308" i="20"/>
  <c r="G1119" i="20"/>
  <c r="G165" i="22"/>
  <c r="G802" i="20"/>
  <c r="J29" i="20"/>
  <c r="J420" i="20"/>
  <c r="J462" i="20"/>
  <c r="J110" i="20"/>
  <c r="J356" i="20"/>
  <c r="J323" i="20"/>
  <c r="H729" i="21"/>
  <c r="H439" i="20"/>
  <c r="H386" i="21"/>
  <c r="T7" i="12"/>
  <c r="H789" i="20"/>
  <c r="F126" i="20"/>
  <c r="F60" i="20"/>
  <c r="F116" i="20"/>
  <c r="F68" i="20"/>
  <c r="E537" i="20"/>
  <c r="R10" i="41"/>
  <c r="K149" i="22"/>
  <c r="R9" i="41"/>
  <c r="F31" i="22"/>
  <c r="F120" i="20"/>
  <c r="F186" i="20"/>
  <c r="F82" i="20"/>
  <c r="F54" i="20"/>
  <c r="J195" i="20"/>
  <c r="J228" i="20"/>
  <c r="J501" i="20"/>
  <c r="J387" i="20"/>
  <c r="J306" i="20"/>
  <c r="J752" i="20"/>
  <c r="J488" i="20"/>
  <c r="J651" i="20"/>
  <c r="J619" i="20"/>
  <c r="J562" i="20"/>
  <c r="J857" i="20"/>
  <c r="J1120" i="20"/>
  <c r="J1000" i="20"/>
  <c r="J1027" i="20"/>
  <c r="J982" i="20"/>
  <c r="J138" i="21"/>
  <c r="J201" i="21"/>
  <c r="J256" i="21"/>
  <c r="J297" i="21"/>
  <c r="J352" i="21"/>
  <c r="J403" i="21"/>
  <c r="J446" i="21"/>
  <c r="J527" i="21"/>
  <c r="J582" i="21"/>
  <c r="J637" i="21"/>
  <c r="J758" i="21"/>
  <c r="J757" i="21"/>
  <c r="J172" i="22"/>
  <c r="J26" i="20"/>
  <c r="J65" i="20"/>
  <c r="J392" i="20"/>
  <c r="J295" i="20"/>
  <c r="J787" i="20"/>
  <c r="F12" i="41"/>
  <c r="E453" i="20"/>
  <c r="E503" i="20"/>
  <c r="E860" i="20"/>
  <c r="E993" i="20"/>
  <c r="E296" i="21"/>
  <c r="E522" i="21"/>
  <c r="E727" i="21"/>
  <c r="G12" i="12"/>
  <c r="F12" i="12"/>
  <c r="E374" i="20"/>
  <c r="E630" i="20"/>
  <c r="E1119" i="20"/>
  <c r="E125" i="21"/>
  <c r="E351" i="21"/>
  <c r="E573" i="21"/>
  <c r="E230" i="22"/>
  <c r="E289" i="20"/>
  <c r="E618" i="20"/>
  <c r="E1007" i="20"/>
  <c r="E196" i="21"/>
  <c r="E398" i="21"/>
  <c r="E628" i="21"/>
  <c r="E1037" i="20"/>
  <c r="G12" i="41"/>
  <c r="H12" i="41" s="1"/>
  <c r="E194" i="20"/>
  <c r="E247" i="21"/>
  <c r="E224" i="20"/>
  <c r="E441" i="21"/>
  <c r="K246" i="22"/>
  <c r="K570" i="20"/>
  <c r="K185" i="22"/>
  <c r="K175" i="20"/>
  <c r="K306" i="22"/>
  <c r="K771" i="20"/>
  <c r="K43" i="20"/>
  <c r="K294" i="22"/>
  <c r="K756" i="20"/>
  <c r="T31" i="41"/>
  <c r="H628" i="21"/>
  <c r="H209" i="21"/>
  <c r="H12" i="21"/>
  <c r="H661" i="20"/>
  <c r="H362" i="20"/>
  <c r="H253" i="22"/>
  <c r="H602" i="21"/>
  <c r="H98" i="21"/>
  <c r="H41" i="21"/>
  <c r="H407" i="20"/>
  <c r="H699" i="21"/>
  <c r="H284" i="21"/>
  <c r="H176" i="21"/>
  <c r="H683" i="20"/>
  <c r="H404" i="20"/>
  <c r="G828" i="20"/>
  <c r="G52" i="22"/>
  <c r="G61" i="22"/>
  <c r="G163" i="22"/>
  <c r="G279" i="22"/>
  <c r="G743" i="20"/>
  <c r="G770" i="20"/>
  <c r="G733" i="20"/>
  <c r="G765" i="20"/>
  <c r="G780" i="20"/>
  <c r="G68" i="22"/>
  <c r="G77" i="22"/>
  <c r="G183" i="22"/>
  <c r="G293" i="22"/>
  <c r="G757" i="20"/>
  <c r="G784" i="20"/>
  <c r="G734" i="20"/>
  <c r="G766" i="20"/>
  <c r="G794" i="20"/>
  <c r="G806" i="20"/>
  <c r="G805" i="20"/>
  <c r="G16" i="22"/>
  <c r="G38" i="22"/>
  <c r="G11" i="22"/>
  <c r="G99" i="22"/>
  <c r="G169" i="22"/>
  <c r="G151" i="22"/>
  <c r="G193" i="22"/>
  <c r="G205" i="22"/>
  <c r="G291" i="22"/>
  <c r="G254" i="22"/>
  <c r="G274" i="22"/>
  <c r="G249" i="22"/>
  <c r="G248" i="22"/>
  <c r="G288" i="22"/>
  <c r="G301" i="22"/>
  <c r="G774" i="20"/>
  <c r="G800" i="20"/>
  <c r="G825" i="20"/>
  <c r="G84" i="22"/>
  <c r="G97" i="22"/>
  <c r="G144" i="22"/>
  <c r="G260" i="22"/>
  <c r="G758" i="20"/>
  <c r="G816" i="20"/>
  <c r="G749" i="20"/>
  <c r="G781" i="20"/>
  <c r="G744" i="20"/>
  <c r="G817" i="20"/>
  <c r="G826" i="20"/>
  <c r="G32" i="22"/>
  <c r="G93" i="22"/>
  <c r="G127" i="22"/>
  <c r="G122" i="22"/>
  <c r="G159" i="22"/>
  <c r="G132" i="22"/>
  <c r="G215" i="22"/>
  <c r="G211" i="22"/>
  <c r="G243" i="22"/>
  <c r="G258" i="22"/>
  <c r="G282" i="22"/>
  <c r="G265" i="22"/>
  <c r="G264" i="22"/>
  <c r="G296" i="22"/>
  <c r="G786" i="20"/>
  <c r="G735" i="20"/>
  <c r="G763" i="20"/>
  <c r="G756" i="20"/>
  <c r="G803" i="20"/>
  <c r="G821" i="20"/>
  <c r="G48" i="22"/>
  <c r="G64" i="22"/>
  <c r="G80" i="22"/>
  <c r="G13" i="22"/>
  <c r="G51" i="22"/>
  <c r="G67" i="22"/>
  <c r="G83" i="22"/>
  <c r="G155" i="22"/>
  <c r="G177" i="22"/>
  <c r="G172" i="22"/>
  <c r="G197" i="22"/>
  <c r="G188" i="22"/>
  <c r="G255" i="22"/>
  <c r="G245" i="22"/>
  <c r="G252" i="22"/>
  <c r="G775" i="20"/>
  <c r="G824" i="20"/>
  <c r="G788" i="20"/>
  <c r="G768" i="20"/>
  <c r="G814" i="20"/>
  <c r="G20" i="22"/>
  <c r="G126" i="22"/>
  <c r="G121" i="22"/>
  <c r="G26" i="22"/>
  <c r="G170" i="22"/>
  <c r="G147" i="22"/>
  <c r="G125" i="22"/>
  <c r="G190" i="22"/>
  <c r="G196" i="22"/>
  <c r="G270" i="22"/>
  <c r="G257" i="22"/>
  <c r="G268" i="22"/>
  <c r="G300" i="22"/>
  <c r="G174" i="22"/>
  <c r="G722" i="21"/>
  <c r="G768" i="21"/>
  <c r="G510" i="21"/>
  <c r="G668" i="21"/>
  <c r="G573" i="21"/>
  <c r="G327" i="21"/>
  <c r="G496" i="21"/>
  <c r="G434" i="21"/>
  <c r="G176" i="21"/>
  <c r="G125" i="21"/>
  <c r="G271" i="21"/>
  <c r="G9" i="21"/>
  <c r="G58" i="21"/>
  <c r="G31" i="21"/>
  <c r="G893" i="20"/>
  <c r="G994" i="20"/>
  <c r="G666" i="20"/>
  <c r="G840" i="20"/>
  <c r="G860" i="20"/>
  <c r="G863" i="20"/>
  <c r="G346" i="20"/>
  <c r="G419" i="20"/>
  <c r="G530" i="20"/>
  <c r="G244" i="20"/>
  <c r="G309" i="20"/>
  <c r="K173" i="22"/>
  <c r="K237" i="20"/>
  <c r="K737" i="20"/>
  <c r="G741" i="20"/>
  <c r="G747" i="20"/>
  <c r="G732" i="20"/>
  <c r="G785" i="20"/>
  <c r="G810" i="20"/>
  <c r="G42" i="22"/>
  <c r="G58" i="22"/>
  <c r="G74" i="22"/>
  <c r="G90" i="22"/>
  <c r="G49" i="22"/>
  <c r="G65" i="22"/>
  <c r="G81" i="22"/>
  <c r="G107" i="22"/>
  <c r="G173" i="22"/>
  <c r="G178" i="22"/>
  <c r="G184" i="22"/>
  <c r="G176" i="22"/>
  <c r="G223" i="22"/>
  <c r="G295" i="22"/>
  <c r="G302" i="22"/>
  <c r="G742" i="20"/>
  <c r="G779" i="20"/>
  <c r="G748" i="20"/>
  <c r="G793" i="20"/>
  <c r="G9" i="22"/>
  <c r="G44" i="22"/>
  <c r="G60" i="22"/>
  <c r="G76" i="22"/>
  <c r="G21" i="22"/>
  <c r="G53" i="22"/>
  <c r="G69" i="22"/>
  <c r="G85" i="22"/>
  <c r="G139" i="22"/>
  <c r="G129" i="22"/>
  <c r="G198" i="22"/>
  <c r="G156" i="22"/>
  <c r="G191" i="22"/>
  <c r="G251" i="22"/>
  <c r="G253" i="22"/>
  <c r="G306" i="22"/>
  <c r="G754" i="20"/>
  <c r="G812" i="20"/>
  <c r="G764" i="20"/>
  <c r="G801" i="20"/>
  <c r="G95" i="22"/>
  <c r="G50" i="22"/>
  <c r="G66" i="22"/>
  <c r="G82" i="22"/>
  <c r="G37" i="22"/>
  <c r="G57" i="22"/>
  <c r="G73" i="22"/>
  <c r="G89" i="22"/>
  <c r="G171" i="22"/>
  <c r="G145" i="22"/>
  <c r="G135" i="22"/>
  <c r="G195" i="22"/>
  <c r="G202" i="22"/>
  <c r="G259" i="22"/>
  <c r="G277" i="22"/>
  <c r="G244" i="22"/>
  <c r="K730" i="20"/>
  <c r="K264" i="22"/>
  <c r="K804" i="20"/>
  <c r="K62" i="22"/>
  <c r="K271" i="22"/>
  <c r="K24" i="20"/>
  <c r="K107" i="20"/>
  <c r="K744" i="20"/>
  <c r="K75" i="22"/>
  <c r="K199" i="22"/>
  <c r="K292" i="22"/>
  <c r="K96" i="20"/>
  <c r="K188" i="20"/>
  <c r="K195" i="20"/>
  <c r="K825" i="20"/>
  <c r="K50" i="22"/>
  <c r="K176" i="22"/>
  <c r="K244" i="22"/>
  <c r="K104" i="22"/>
  <c r="K401" i="20"/>
  <c r="K810" i="20"/>
  <c r="K115" i="22"/>
  <c r="K307" i="22"/>
  <c r="K49" i="20"/>
  <c r="K165" i="20"/>
  <c r="K799" i="20"/>
  <c r="K23" i="22"/>
  <c r="K152" i="22"/>
  <c r="K725" i="20"/>
  <c r="K156" i="20"/>
  <c r="K198" i="20"/>
  <c r="K742" i="20"/>
  <c r="K135" i="22"/>
  <c r="K68" i="22"/>
  <c r="K295" i="22"/>
  <c r="K280" i="22"/>
  <c r="K29" i="20"/>
  <c r="K134" i="22"/>
  <c r="K112" i="20"/>
  <c r="K151" i="22"/>
  <c r="K118" i="22"/>
  <c r="K363" i="20"/>
  <c r="K113" i="20"/>
  <c r="K197" i="20"/>
  <c r="K95" i="22"/>
  <c r="K122" i="22"/>
  <c r="K283" i="22"/>
  <c r="K228" i="20"/>
  <c r="K166" i="20"/>
  <c r="K155" i="20"/>
  <c r="K788" i="20"/>
  <c r="K73" i="22"/>
  <c r="K92" i="22"/>
  <c r="K302" i="22"/>
  <c r="T9" i="41"/>
  <c r="G33" i="12"/>
  <c r="H33" i="12" s="1"/>
  <c r="G33" i="41"/>
  <c r="F33" i="41"/>
  <c r="U11" i="41"/>
  <c r="T7" i="41"/>
  <c r="H163" i="22"/>
  <c r="H780" i="21"/>
  <c r="H678" i="21"/>
  <c r="H492" i="21"/>
  <c r="H538" i="21"/>
  <c r="H429" i="21"/>
  <c r="H467" i="21"/>
  <c r="H145" i="21"/>
  <c r="H243" i="21"/>
  <c r="H46" i="21"/>
  <c r="H27" i="21"/>
  <c r="H1069" i="20"/>
  <c r="H1038" i="20"/>
  <c r="H620" i="20"/>
  <c r="H664" i="20"/>
  <c r="H530" i="20"/>
  <c r="H343" i="20"/>
  <c r="H340" i="20"/>
  <c r="H301" i="20"/>
  <c r="H298" i="20"/>
  <c r="H766" i="21"/>
  <c r="H716" i="21"/>
  <c r="H543" i="21"/>
  <c r="H637" i="21"/>
  <c r="H517" i="21"/>
  <c r="H301" i="21"/>
  <c r="H403" i="21"/>
  <c r="H81" i="21"/>
  <c r="H115" i="21"/>
  <c r="H1107" i="20"/>
  <c r="H1088" i="20"/>
  <c r="H934" i="20"/>
  <c r="H971" i="20"/>
  <c r="H556" i="20"/>
  <c r="H537" i="20"/>
  <c r="H849" i="20"/>
  <c r="H279" i="20"/>
  <c r="H774" i="20"/>
  <c r="H237" i="20"/>
  <c r="H243" i="22"/>
  <c r="H702" i="21"/>
  <c r="H793" i="21"/>
  <c r="H479" i="21"/>
  <c r="H573" i="21"/>
  <c r="H352" i="21"/>
  <c r="H450" i="21"/>
  <c r="H339" i="21"/>
  <c r="H162" i="21"/>
  <c r="H244" i="21"/>
  <c r="H1043" i="20"/>
  <c r="H75" i="21"/>
  <c r="H866" i="20"/>
  <c r="H907" i="20"/>
  <c r="H877" i="20"/>
  <c r="H725" i="20"/>
  <c r="H638" i="20"/>
  <c r="H484" i="20"/>
  <c r="H519" i="20"/>
  <c r="H527" i="20"/>
  <c r="F292" i="22"/>
  <c r="F144" i="20"/>
  <c r="F180" i="20"/>
  <c r="F63" i="22"/>
  <c r="F20" i="22"/>
  <c r="F103" i="22"/>
  <c r="F255" i="22"/>
  <c r="F143" i="20"/>
  <c r="F110" i="22"/>
  <c r="F299" i="22"/>
  <c r="H8" i="41"/>
  <c r="H305" i="20"/>
  <c r="H366" i="20"/>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K93" i="20"/>
  <c r="K143" i="20"/>
  <c r="K736" i="20"/>
  <c r="K22" i="22"/>
  <c r="K164" i="22"/>
  <c r="K262" i="22"/>
  <c r="K315" i="20"/>
  <c r="K34" i="20"/>
  <c r="K777" i="20"/>
  <c r="K735" i="20"/>
  <c r="K764" i="20"/>
  <c r="K10" i="22"/>
  <c r="K61" i="22"/>
  <c r="K31" i="22"/>
  <c r="K72" i="22"/>
  <c r="K113" i="22"/>
  <c r="K183" i="22"/>
  <c r="K200" i="22"/>
  <c r="K261" i="22"/>
  <c r="K256" i="22"/>
  <c r="K542" i="20"/>
  <c r="K317" i="20"/>
  <c r="K120" i="20"/>
  <c r="K73" i="20"/>
  <c r="K137" i="20"/>
  <c r="K67" i="20"/>
  <c r="K131" i="20"/>
  <c r="K177" i="20"/>
  <c r="K217" i="20"/>
  <c r="K746" i="20"/>
  <c r="K776" i="20"/>
  <c r="K813" i="20"/>
  <c r="K111" i="22"/>
  <c r="K43" i="22"/>
  <c r="K83" i="22"/>
  <c r="K37" i="22"/>
  <c r="K120" i="22"/>
  <c r="K110" i="22"/>
  <c r="K148" i="22"/>
  <c r="K186" i="22"/>
  <c r="K299" i="22"/>
  <c r="K257" i="22"/>
  <c r="K303" i="22"/>
  <c r="K501" i="20"/>
  <c r="K515" i="20"/>
  <c r="K90" i="20"/>
  <c r="K128" i="20"/>
  <c r="K158" i="20"/>
  <c r="K170" i="20"/>
  <c r="K180" i="20"/>
  <c r="K190" i="20"/>
  <c r="K202" i="20"/>
  <c r="K159" i="20"/>
  <c r="K179" i="20"/>
  <c r="K203" i="20"/>
  <c r="K786" i="20"/>
  <c r="K816" i="20"/>
  <c r="K785" i="20"/>
  <c r="K827" i="20"/>
  <c r="K167" i="22"/>
  <c r="K89" i="22"/>
  <c r="K15" i="22"/>
  <c r="K52" i="22"/>
  <c r="K76" i="22"/>
  <c r="K97" i="22"/>
  <c r="K156" i="22"/>
  <c r="K204" i="22"/>
  <c r="K253" i="22"/>
  <c r="K276" i="20"/>
  <c r="K149" i="20"/>
  <c r="K743" i="20"/>
  <c r="K826" i="20"/>
  <c r="K79" i="22"/>
  <c r="K136" i="22"/>
  <c r="K290" i="22"/>
  <c r="K388" i="20"/>
  <c r="K106" i="20"/>
  <c r="K759" i="20"/>
  <c r="K751" i="20"/>
  <c r="K780" i="20"/>
  <c r="K24" i="22"/>
  <c r="K69" i="22"/>
  <c r="K46" i="22"/>
  <c r="K78" i="22"/>
  <c r="K119" i="22"/>
  <c r="K140" i="22"/>
  <c r="K188" i="22"/>
  <c r="K269" i="22"/>
  <c r="K305" i="22"/>
  <c r="K442" i="20"/>
  <c r="K253" i="20"/>
  <c r="K152" i="20"/>
  <c r="K81" i="20"/>
  <c r="K145" i="20"/>
  <c r="K75" i="20"/>
  <c r="K139" i="20"/>
  <c r="K181" i="20"/>
  <c r="K775" i="20"/>
  <c r="K778" i="20"/>
  <c r="K818" i="20"/>
  <c r="K815" i="20"/>
  <c r="K17" i="22"/>
  <c r="K51" i="22"/>
  <c r="K91" i="22"/>
  <c r="K26" i="22"/>
  <c r="K125" i="22"/>
  <c r="K166" i="22"/>
  <c r="K203" i="22"/>
  <c r="K211" i="22"/>
  <c r="K270" i="22"/>
  <c r="K276" i="22"/>
  <c r="K411" i="20"/>
  <c r="K420" i="20"/>
  <c r="K369" i="20"/>
  <c r="K122" i="20"/>
  <c r="K210" i="20"/>
  <c r="K162" i="20"/>
  <c r="K172" i="20"/>
  <c r="K182" i="20"/>
  <c r="K194" i="20"/>
  <c r="K204" i="20"/>
  <c r="K163" i="20"/>
  <c r="K187" i="20"/>
  <c r="K207" i="20"/>
  <c r="K739" i="20"/>
  <c r="K779" i="20"/>
  <c r="K793" i="20"/>
  <c r="K16" i="22"/>
  <c r="K57" i="22"/>
  <c r="K109" i="22"/>
  <c r="K29" i="22"/>
  <c r="K60" i="22"/>
  <c r="K82" i="22"/>
  <c r="K162" i="22"/>
  <c r="K207" i="22"/>
  <c r="K251" i="22"/>
  <c r="K277" i="22"/>
  <c r="K58" i="20"/>
  <c r="K55" i="20"/>
  <c r="K770" i="20"/>
  <c r="K36" i="22"/>
  <c r="K100" i="22"/>
  <c r="K187" i="22"/>
  <c r="K281" i="22"/>
  <c r="K473" i="20"/>
  <c r="K80" i="20"/>
  <c r="K757" i="20"/>
  <c r="K763" i="20"/>
  <c r="K802" i="20"/>
  <c r="K41" i="22"/>
  <c r="K101" i="22"/>
  <c r="K56" i="22"/>
  <c r="K88" i="22"/>
  <c r="K178" i="22"/>
  <c r="K128" i="22"/>
  <c r="K263" i="22"/>
  <c r="K252" i="22"/>
  <c r="K433" i="20"/>
  <c r="K244" i="20"/>
  <c r="K146" i="20"/>
  <c r="K41" i="20"/>
  <c r="K105" i="20"/>
  <c r="K35" i="20"/>
  <c r="K99" i="20"/>
  <c r="K161" i="20"/>
  <c r="K193" i="20"/>
  <c r="K215" i="20"/>
  <c r="K828" i="20"/>
  <c r="K783" i="20"/>
  <c r="K28" i="22"/>
  <c r="K159" i="22"/>
  <c r="K59" i="22"/>
  <c r="K11" i="22"/>
  <c r="K105" i="22"/>
  <c r="K142" i="22"/>
  <c r="K138" i="22"/>
  <c r="K215" i="22"/>
  <c r="K196" i="22"/>
  <c r="K286" i="22"/>
  <c r="K284" i="22"/>
  <c r="K347" i="20"/>
  <c r="K292" i="20"/>
  <c r="K301" i="20"/>
  <c r="K32" i="20"/>
  <c r="K154" i="20"/>
  <c r="K164" i="20"/>
  <c r="K174" i="20"/>
  <c r="K186" i="20"/>
  <c r="K196" i="20"/>
  <c r="K206" i="20"/>
  <c r="K171" i="20"/>
  <c r="K191" i="20"/>
  <c r="K216" i="20"/>
  <c r="K784" i="20"/>
  <c r="K740" i="20"/>
  <c r="K801" i="20"/>
  <c r="K25" i="22"/>
  <c r="K65" i="22"/>
  <c r="K141" i="22"/>
  <c r="K44" i="22"/>
  <c r="K66" i="22"/>
  <c r="K84" i="22"/>
  <c r="K154" i="22"/>
  <c r="K144" i="22"/>
  <c r="K259" i="22"/>
  <c r="H449" i="21"/>
  <c r="F548" i="20"/>
  <c r="U19" i="41"/>
  <c r="F785" i="21"/>
  <c r="H183" i="21"/>
  <c r="F612" i="21"/>
  <c r="H299" i="20"/>
  <c r="H685" i="21"/>
  <c r="H328" i="20"/>
  <c r="F1013" i="20"/>
  <c r="H1023" i="20"/>
  <c r="L814" i="20"/>
  <c r="AC804" i="39" s="1"/>
  <c r="AD804" i="39" s="1"/>
  <c r="F795" i="21"/>
  <c r="F449" i="21"/>
  <c r="F275" i="20"/>
  <c r="F236" i="22"/>
  <c r="F545" i="21"/>
  <c r="F12" i="21"/>
  <c r="L271" i="22"/>
  <c r="L201" i="20"/>
  <c r="AD152" i="40" s="1"/>
  <c r="F137" i="22"/>
  <c r="F490" i="21"/>
  <c r="L806" i="20"/>
  <c r="AC796" i="39" s="1"/>
  <c r="AD796" i="39" s="1"/>
  <c r="K88" i="20"/>
  <c r="K279" i="22"/>
  <c r="K42" i="22"/>
  <c r="H713" i="20"/>
  <c r="H234" i="20"/>
  <c r="H1122" i="20"/>
  <c r="H411" i="20"/>
  <c r="H738" i="21"/>
  <c r="H609" i="21"/>
  <c r="H375" i="21"/>
  <c r="H15" i="21"/>
  <c r="H621" i="20"/>
  <c r="H486" i="20"/>
  <c r="H916" i="20"/>
  <c r="H716" i="20"/>
  <c r="H382" i="20"/>
  <c r="H701" i="21"/>
  <c r="H465" i="21"/>
  <c r="H199" i="21"/>
  <c r="H1042" i="20"/>
  <c r="H331" i="20"/>
  <c r="H691" i="20"/>
  <c r="H475" i="20"/>
  <c r="H1064" i="20"/>
  <c r="H361" i="20"/>
  <c r="H922" i="20"/>
  <c r="H218" i="21"/>
  <c r="H261" i="20"/>
  <c r="H626" i="21"/>
  <c r="H790" i="21"/>
  <c r="H265" i="20"/>
  <c r="H307" i="20"/>
  <c r="H628" i="20"/>
  <c r="H456" i="20"/>
  <c r="H1048" i="20"/>
  <c r="H530" i="21"/>
  <c r="H599" i="21"/>
  <c r="H147" i="22"/>
  <c r="H297" i="20"/>
  <c r="H275" i="20"/>
  <c r="H597" i="20"/>
  <c r="H471" i="20"/>
  <c r="H1112" i="20"/>
  <c r="H546" i="21"/>
  <c r="H673" i="21"/>
  <c r="H179" i="22"/>
  <c r="H381" i="20"/>
  <c r="H419" i="20"/>
  <c r="H676" i="20"/>
  <c r="H515" i="21"/>
  <c r="H439" i="21"/>
  <c r="H388" i="21"/>
  <c r="H854" i="20"/>
  <c r="H132" i="21"/>
  <c r="H984" i="20"/>
  <c r="H255" i="20"/>
  <c r="H152" i="21"/>
  <c r="H479" i="20"/>
  <c r="H1013" i="20"/>
  <c r="H265" i="21"/>
  <c r="H643" i="20"/>
  <c r="H584" i="21"/>
  <c r="H200" i="22"/>
  <c r="H472" i="20"/>
  <c r="H516" i="20"/>
  <c r="H845" i="20"/>
  <c r="H239" i="20"/>
  <c r="H203" i="21"/>
  <c r="H658" i="21"/>
  <c r="H785" i="21"/>
  <c r="H293" i="22"/>
  <c r="H435" i="20"/>
  <c r="H480" i="20"/>
  <c r="H876" i="20"/>
  <c r="H303" i="20"/>
  <c r="H267" i="21"/>
  <c r="H581" i="21"/>
  <c r="H801" i="21"/>
  <c r="H250" i="22"/>
  <c r="H224" i="20"/>
  <c r="H686" i="20"/>
  <c r="H505" i="20"/>
  <c r="H181" i="21"/>
  <c r="H938" i="20"/>
  <c r="H294" i="21"/>
  <c r="H884" i="20"/>
  <c r="H1121" i="20"/>
  <c r="H273" i="22"/>
  <c r="H422" i="21"/>
  <c r="H608" i="20"/>
  <c r="H234" i="21"/>
  <c r="H637" i="20"/>
  <c r="H315" i="21"/>
  <c r="H485" i="20"/>
  <c r="H968" i="20"/>
  <c r="H293" i="21"/>
  <c r="H1131" i="20"/>
  <c r="H631" i="21"/>
  <c r="H262" i="20"/>
  <c r="H304" i="20"/>
  <c r="H880" i="20"/>
  <c r="H584" i="20"/>
  <c r="H625" i="20"/>
  <c r="H299" i="21"/>
  <c r="H484" i="21"/>
  <c r="H772" i="21"/>
  <c r="H230" i="20"/>
  <c r="H272" i="20"/>
  <c r="H949" i="20"/>
  <c r="H552" i="20"/>
  <c r="H688" i="20"/>
  <c r="H410" i="21"/>
  <c r="H500" i="21"/>
  <c r="H788" i="21"/>
  <c r="H374" i="20"/>
  <c r="H352" i="20"/>
  <c r="H606" i="20"/>
  <c r="H695" i="20"/>
  <c r="H513" i="20"/>
  <c r="H735" i="21"/>
  <c r="H166" i="21"/>
  <c r="H508" i="20"/>
  <c r="H687" i="20"/>
  <c r="H752" i="21"/>
  <c r="H117" i="21"/>
  <c r="H534" i="20"/>
  <c r="H330" i="21"/>
  <c r="H107" i="21"/>
  <c r="H459" i="20"/>
  <c r="H867" i="20"/>
  <c r="H428" i="20"/>
  <c r="H65" i="21"/>
  <c r="H571" i="20"/>
  <c r="H765" i="21"/>
  <c r="H614" i="20"/>
  <c r="H50" i="21"/>
  <c r="H148" i="22"/>
  <c r="H767" i="21"/>
  <c r="H68" i="22"/>
  <c r="H611" i="21"/>
  <c r="H564" i="21"/>
  <c r="H680" i="21"/>
  <c r="H424" i="21"/>
  <c r="H369" i="21"/>
  <c r="H326" i="21"/>
  <c r="H279" i="21"/>
  <c r="H214" i="21"/>
  <c r="H264" i="21"/>
  <c r="H1047" i="20"/>
  <c r="H1009" i="20"/>
  <c r="H886" i="20"/>
  <c r="H911" i="20"/>
  <c r="H481" i="20"/>
  <c r="H897" i="20"/>
  <c r="H654" i="20"/>
  <c r="H666" i="20"/>
  <c r="H591" i="20"/>
  <c r="H883" i="20"/>
  <c r="H412" i="21"/>
  <c r="H438" i="20"/>
  <c r="H292" i="21"/>
  <c r="H483" i="20"/>
  <c r="H312" i="21"/>
  <c r="H227" i="20"/>
  <c r="H532" i="21"/>
  <c r="H392" i="20"/>
  <c r="H1018" i="20"/>
  <c r="H168" i="22"/>
  <c r="H703" i="21"/>
  <c r="H797" i="21"/>
  <c r="H547" i="21"/>
  <c r="H496" i="21"/>
  <c r="H606" i="21"/>
  <c r="H356" i="21"/>
  <c r="H305" i="21"/>
  <c r="H471" i="21"/>
  <c r="H213" i="21"/>
  <c r="H118" i="21"/>
  <c r="H180" i="21"/>
  <c r="H964" i="20"/>
  <c r="H32" i="21"/>
  <c r="H45" i="21"/>
  <c r="H843" i="20"/>
  <c r="H831" i="20"/>
  <c r="H665" i="20"/>
  <c r="H466" i="20"/>
  <c r="H430" i="20"/>
  <c r="H257" i="20"/>
  <c r="H799" i="21"/>
  <c r="H427" i="21"/>
  <c r="H689" i="20"/>
  <c r="H684" i="21"/>
  <c r="H657" i="20"/>
  <c r="H487" i="21"/>
  <c r="H549" i="20"/>
  <c r="H996" i="20"/>
  <c r="H664" i="21"/>
  <c r="H246" i="22"/>
  <c r="H770" i="21"/>
  <c r="H784" i="21"/>
  <c r="H733" i="21"/>
  <c r="H483" i="21"/>
  <c r="H641" i="21"/>
  <c r="H542" i="21"/>
  <c r="H288" i="21"/>
  <c r="H454" i="21"/>
  <c r="H407" i="21"/>
  <c r="H149" i="21"/>
  <c r="H247" i="21"/>
  <c r="H96" i="21"/>
  <c r="H47" i="21"/>
  <c r="H1073" i="20"/>
  <c r="H1090" i="20"/>
  <c r="H639" i="20"/>
  <c r="H668" i="20"/>
  <c r="H582" i="20"/>
  <c r="H363" i="20"/>
  <c r="H344" i="20"/>
  <c r="H905" i="20"/>
  <c r="H401" i="21"/>
  <c r="H510" i="21"/>
  <c r="H706" i="21"/>
  <c r="H577" i="21"/>
  <c r="H343" i="21"/>
  <c r="H1092" i="20"/>
  <c r="H589" i="20"/>
  <c r="H196" i="22"/>
  <c r="H690" i="21"/>
  <c r="H700" i="21"/>
  <c r="H659" i="21"/>
  <c r="H616" i="21"/>
  <c r="H561" i="21"/>
  <c r="H472" i="21"/>
  <c r="H417" i="21"/>
  <c r="H374" i="21"/>
  <c r="H327" i="21"/>
  <c r="H69" i="21"/>
  <c r="H135" i="21"/>
  <c r="H1111" i="20"/>
  <c r="H1076" i="20"/>
  <c r="H954" i="20"/>
  <c r="H975" i="20"/>
  <c r="H544" i="20"/>
  <c r="H557" i="20"/>
  <c r="H856" i="20"/>
  <c r="H267" i="20"/>
  <c r="H232" i="20"/>
  <c r="H723" i="21"/>
  <c r="H710" i="21"/>
  <c r="H720" i="21"/>
  <c r="H478" i="21"/>
  <c r="H85" i="21"/>
  <c r="H986" i="20"/>
  <c r="H872" i="20"/>
  <c r="H160" i="22"/>
  <c r="H751" i="21"/>
  <c r="H60" i="22"/>
  <c r="H595" i="21"/>
  <c r="H548" i="21"/>
  <c r="H654" i="21"/>
  <c r="H404" i="21"/>
  <c r="H353" i="21"/>
  <c r="H310" i="21"/>
  <c r="H261" i="21"/>
  <c r="H182" i="21"/>
  <c r="H248" i="21"/>
  <c r="H1028" i="20"/>
  <c r="H977" i="20"/>
  <c r="H870" i="20"/>
  <c r="H895" i="20"/>
  <c r="H941" i="20"/>
  <c r="H832" i="20"/>
  <c r="H583" i="20"/>
  <c r="H531" i="20"/>
  <c r="H504" i="20"/>
  <c r="H871" i="20"/>
  <c r="H836" i="20"/>
  <c r="H686" i="21"/>
  <c r="H433" i="21"/>
  <c r="H167" i="21"/>
  <c r="H991" i="20"/>
  <c r="H283" i="20"/>
  <c r="H294" i="22"/>
  <c r="H136" i="22"/>
  <c r="H687" i="21"/>
  <c r="H781" i="21"/>
  <c r="H531" i="21"/>
  <c r="H480" i="21"/>
  <c r="H590" i="21"/>
  <c r="H340" i="21"/>
  <c r="H289" i="21"/>
  <c r="H455" i="21"/>
  <c r="H197" i="21"/>
  <c r="H102" i="21"/>
  <c r="H164" i="21"/>
  <c r="H932" i="20"/>
  <c r="H16" i="21"/>
  <c r="H29" i="21"/>
  <c r="H703" i="20"/>
  <c r="H797" i="20"/>
  <c r="H649" i="20"/>
  <c r="H433" i="20"/>
  <c r="H408" i="20"/>
  <c r="H539" i="20"/>
  <c r="H755" i="21"/>
  <c r="H390" i="21"/>
  <c r="H754" i="21"/>
  <c r="H625" i="21"/>
  <c r="H391" i="21"/>
  <c r="H31" i="21"/>
  <c r="H652" i="20"/>
  <c r="H443" i="20"/>
  <c r="H1127" i="20"/>
  <c r="H768" i="21"/>
  <c r="H526" i="21"/>
  <c r="H133" i="21"/>
  <c r="H1057" i="20"/>
  <c r="H550" i="20"/>
  <c r="H261" i="22"/>
  <c r="H560" i="20"/>
  <c r="H717" i="21"/>
  <c r="H497" i="21"/>
  <c r="H231" i="21"/>
  <c r="H1058" i="20"/>
  <c r="H347" i="20"/>
  <c r="H438" i="21"/>
  <c r="H195" i="22"/>
  <c r="H783" i="21"/>
  <c r="H76" i="22"/>
  <c r="H627" i="21"/>
  <c r="H580" i="21"/>
  <c r="H529" i="21"/>
  <c r="H440" i="21"/>
  <c r="H385" i="21"/>
  <c r="H342" i="21"/>
  <c r="H295" i="21"/>
  <c r="H230" i="21"/>
  <c r="H103" i="21"/>
  <c r="H1063" i="20"/>
  <c r="H1025" i="20"/>
  <c r="H918" i="20"/>
  <c r="H927" i="20"/>
  <c r="H497" i="20"/>
  <c r="H522" i="20"/>
  <c r="H718" i="20"/>
  <c r="H785" i="20"/>
  <c r="H710" i="20"/>
  <c r="H225" i="20"/>
  <c r="H603" i="20"/>
  <c r="H325" i="20"/>
  <c r="H254" i="20"/>
  <c r="H66" i="21"/>
  <c r="H135" i="22"/>
  <c r="H719" i="21"/>
  <c r="H44" i="22"/>
  <c r="H563" i="21"/>
  <c r="H516" i="21"/>
  <c r="H622" i="21"/>
  <c r="H372" i="21"/>
  <c r="H321" i="21"/>
  <c r="H278" i="21"/>
  <c r="H229" i="21"/>
  <c r="H150" i="21"/>
  <c r="H196" i="21"/>
  <c r="H980" i="20"/>
  <c r="H64" i="21"/>
  <c r="H61" i="21"/>
  <c r="H961" i="20"/>
  <c r="H868" i="20"/>
  <c r="H681" i="20"/>
  <c r="H495" i="20"/>
  <c r="H468" i="20"/>
  <c r="H357" i="20"/>
  <c r="H452" i="20"/>
  <c r="H458" i="20"/>
  <c r="H436" i="20"/>
  <c r="H241" i="20"/>
  <c r="H414" i="20"/>
  <c r="H632" i="21"/>
  <c r="H289" i="22"/>
  <c r="H624" i="20"/>
  <c r="H262" i="22"/>
  <c r="H786" i="21"/>
  <c r="H800" i="21"/>
  <c r="H749" i="21"/>
  <c r="H499" i="21"/>
  <c r="H657" i="21"/>
  <c r="H558" i="21"/>
  <c r="H304" i="21"/>
  <c r="H470" i="21"/>
  <c r="H423" i="21"/>
  <c r="H165" i="21"/>
  <c r="H263" i="21"/>
  <c r="H116" i="21"/>
  <c r="H900" i="20"/>
  <c r="H1089" i="20"/>
  <c r="H1106" i="20"/>
  <c r="H671" i="20"/>
  <c r="H684" i="20"/>
  <c r="H598" i="20"/>
  <c r="H395" i="20"/>
  <c r="H360" i="20"/>
  <c r="H286" i="20"/>
  <c r="H389" i="20"/>
  <c r="H350" i="20"/>
  <c r="H373" i="20"/>
  <c r="H302" i="20"/>
  <c r="H520" i="20"/>
  <c r="H491" i="20"/>
  <c r="H318" i="20"/>
  <c r="L66" i="20"/>
  <c r="AC56" i="39" s="1"/>
  <c r="AD56" i="39" s="1"/>
  <c r="L128" i="20"/>
  <c r="AC118" i="39" s="1"/>
  <c r="AD118" i="39" s="1"/>
  <c r="L57" i="20"/>
  <c r="AC47" i="39" s="1"/>
  <c r="AD47" i="39" s="1"/>
  <c r="L121" i="20"/>
  <c r="AC111" i="39" s="1"/>
  <c r="AD111" i="39" s="1"/>
  <c r="L162" i="20"/>
  <c r="L194" i="20"/>
  <c r="AC184" i="39" s="1"/>
  <c r="AD184" i="39" s="1"/>
  <c r="L35" i="20"/>
  <c r="AC25" i="39" s="1"/>
  <c r="AD25" i="39" s="1"/>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AC70" i="39" s="1"/>
  <c r="AD70" i="39" s="1"/>
  <c r="L45" i="20"/>
  <c r="AC35" i="39" s="1"/>
  <c r="AD35" i="39" s="1"/>
  <c r="L109" i="20"/>
  <c r="AD60" i="40" s="1"/>
  <c r="L168" i="20"/>
  <c r="AC158" i="39" s="1"/>
  <c r="AD158" i="39" s="1"/>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AC78" i="39" s="1"/>
  <c r="AD78" i="39" s="1"/>
  <c r="L33" i="20"/>
  <c r="AC23" i="39" s="1"/>
  <c r="AD23" i="39" s="1"/>
  <c r="L97" i="20"/>
  <c r="AD48" i="40" s="1"/>
  <c r="L166" i="20"/>
  <c r="AD117" i="40" s="1"/>
  <c r="L198" i="20"/>
  <c r="AC188" i="39" s="1"/>
  <c r="AD188" i="39" s="1"/>
  <c r="L31" i="20"/>
  <c r="AC21" i="39" s="1"/>
  <c r="AD21" i="39" s="1"/>
  <c r="L63" i="20"/>
  <c r="AD19" i="40" s="1"/>
  <c r="L95" i="20"/>
  <c r="AD46" i="40" s="1"/>
  <c r="L127" i="20"/>
  <c r="AD78" i="40" s="1"/>
  <c r="L159" i="20"/>
  <c r="AC149" i="39" s="1"/>
  <c r="AD149" i="39" s="1"/>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AC16" i="39" s="1"/>
  <c r="AD16" i="39" s="1"/>
  <c r="L130" i="20"/>
  <c r="AC120" i="39" s="1"/>
  <c r="AD120" i="39" s="1"/>
  <c r="L112" i="20"/>
  <c r="AD63" i="40" s="1"/>
  <c r="L49" i="20"/>
  <c r="AC39" i="39" s="1"/>
  <c r="AD39" i="39" s="1"/>
  <c r="L113" i="20"/>
  <c r="AD64" i="40" s="1"/>
  <c r="L164" i="20"/>
  <c r="L196" i="20"/>
  <c r="AC186" i="39" s="1"/>
  <c r="AD186" i="39" s="1"/>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AC104" i="39" s="1"/>
  <c r="AD104" i="39" s="1"/>
  <c r="L144" i="20"/>
  <c r="AD95" i="40" s="1"/>
  <c r="L65" i="20"/>
  <c r="AC55" i="39" s="1"/>
  <c r="AD55" i="39" s="1"/>
  <c r="L129" i="20"/>
  <c r="AC119" i="39" s="1"/>
  <c r="AD119" i="39" s="1"/>
  <c r="L170" i="20"/>
  <c r="L202" i="20"/>
  <c r="L43" i="20"/>
  <c r="AC33" i="39" s="1"/>
  <c r="AD33" i="39" s="1"/>
  <c r="L75" i="20"/>
  <c r="AC65" i="39" s="1"/>
  <c r="AD65" i="39" s="1"/>
  <c r="L107" i="20"/>
  <c r="AD58" i="40" s="1"/>
  <c r="L139" i="20"/>
  <c r="AC129" i="39" s="1"/>
  <c r="AD129" i="39" s="1"/>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8" i="22"/>
  <c r="L54" i="22"/>
  <c r="L86" i="22"/>
  <c r="L99" i="22"/>
  <c r="L139" i="22"/>
  <c r="L125" i="22"/>
  <c r="L192" i="22"/>
  <c r="L181" i="22"/>
  <c r="L238" i="22"/>
  <c r="L290" i="22"/>
  <c r="L292" i="22"/>
  <c r="L239" i="22"/>
  <c r="L98" i="20"/>
  <c r="AC88" i="39" s="1"/>
  <c r="AD88" i="39" s="1"/>
  <c r="L104" i="20"/>
  <c r="AC94" i="39" s="1"/>
  <c r="AD94" i="39" s="1"/>
  <c r="L73" i="20"/>
  <c r="AD29" i="40" s="1"/>
  <c r="L137" i="20"/>
  <c r="AD88" i="40" s="1"/>
  <c r="L176" i="20"/>
  <c r="AC166" i="39" s="1"/>
  <c r="AD166" i="39" s="1"/>
  <c r="L208" i="20"/>
  <c r="AC198" i="39" s="1"/>
  <c r="AD198" i="39" s="1"/>
  <c r="L181" i="20"/>
  <c r="AC171" i="39" s="1"/>
  <c r="AD171" i="39" s="1"/>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AC14" i="39" s="1"/>
  <c r="AD14" i="39" s="1"/>
  <c r="L120" i="20"/>
  <c r="AC110" i="39" s="1"/>
  <c r="AD110" i="39" s="1"/>
  <c r="L53" i="20"/>
  <c r="AC43" i="39" s="1"/>
  <c r="AD43" i="39" s="1"/>
  <c r="L117" i="20"/>
  <c r="AC107" i="39" s="1"/>
  <c r="AD107" i="39" s="1"/>
  <c r="L174" i="20"/>
  <c r="AC164" i="39" s="1"/>
  <c r="AD164" i="39" s="1"/>
  <c r="L206" i="20"/>
  <c r="AC196" i="39" s="1"/>
  <c r="AD196" i="39" s="1"/>
  <c r="L39" i="20"/>
  <c r="AC29" i="39" s="1"/>
  <c r="AD29" i="39" s="1"/>
  <c r="L71" i="20"/>
  <c r="AD27" i="40" s="1"/>
  <c r="L103" i="20"/>
  <c r="AD54" i="40" s="1"/>
  <c r="L135" i="20"/>
  <c r="AC125" i="39" s="1"/>
  <c r="AD125" i="39" s="1"/>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AC128" i="39" s="1"/>
  <c r="AD128" i="39" s="1"/>
  <c r="L21" i="20"/>
  <c r="AC11" i="39" s="1"/>
  <c r="AD11" i="39" s="1"/>
  <c r="L85" i="20"/>
  <c r="AC75" i="39" s="1"/>
  <c r="AD75" i="39" s="1"/>
  <c r="L149" i="20"/>
  <c r="AD100" i="40" s="1"/>
  <c r="L178" i="20"/>
  <c r="L19" i="20"/>
  <c r="AC9" i="39" s="1"/>
  <c r="AD9" i="39" s="1"/>
  <c r="L51" i="20"/>
  <c r="AC41" i="39" s="1"/>
  <c r="AD41" i="39" s="1"/>
  <c r="L83" i="20"/>
  <c r="AD39" i="40" s="1"/>
  <c r="L115" i="20"/>
  <c r="AC105" i="39" s="1"/>
  <c r="AD105" i="39" s="1"/>
  <c r="L147" i="20"/>
  <c r="AD98" i="40" s="1"/>
  <c r="L179" i="20"/>
  <c r="AC169" i="39" s="1"/>
  <c r="AD169" i="39" s="1"/>
  <c r="L216" i="20"/>
  <c r="AC206" i="39" s="1"/>
  <c r="AD206" i="39" s="1"/>
  <c r="L217" i="20"/>
  <c r="AC207" i="39" s="1"/>
  <c r="AD207" i="39" s="1"/>
  <c r="L781" i="20"/>
  <c r="AC771" i="39" s="1"/>
  <c r="AD771" i="39" s="1"/>
  <c r="L777" i="20"/>
  <c r="AC767" i="39" s="1"/>
  <c r="AD767" i="39" s="1"/>
  <c r="L788" i="20"/>
  <c r="AC778" i="39" s="1"/>
  <c r="AD778" i="39" s="1"/>
  <c r="L20" i="22"/>
  <c r="L126" i="22"/>
  <c r="L65" i="22"/>
  <c r="L111" i="22"/>
  <c r="L170" i="22"/>
  <c r="L62" i="22"/>
  <c r="L11" i="22"/>
  <c r="L107" i="22"/>
  <c r="L159" i="22"/>
  <c r="L58" i="20"/>
  <c r="AD14" i="40" s="1"/>
  <c r="L154" i="20"/>
  <c r="L91" i="20"/>
  <c r="AD42" i="40" s="1"/>
  <c r="L743" i="20"/>
  <c r="L798" i="20"/>
  <c r="AC788" i="39" s="1"/>
  <c r="AD788" i="39" s="1"/>
  <c r="L119" i="22"/>
  <c r="L110" i="22"/>
  <c r="L227" i="22"/>
  <c r="L278" i="22"/>
  <c r="L296" i="22"/>
  <c r="L122" i="20"/>
  <c r="AD73" i="40" s="1"/>
  <c r="L81" i="20"/>
  <c r="AC71" i="39" s="1"/>
  <c r="AD71" i="39" s="1"/>
  <c r="L184" i="20"/>
  <c r="AC174" i="39" s="1"/>
  <c r="AD174" i="39" s="1"/>
  <c r="L189" i="20"/>
  <c r="AC179" i="39" s="1"/>
  <c r="AD179" i="39" s="1"/>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AC202" i="39" s="1"/>
  <c r="AD202" i="39" s="1"/>
  <c r="L79" i="20"/>
  <c r="AC69" i="39" s="1"/>
  <c r="AD69" i="39" s="1"/>
  <c r="L143" i="20"/>
  <c r="AD94" i="40" s="1"/>
  <c r="L207" i="20"/>
  <c r="AD158" i="40" s="1"/>
  <c r="L778" i="20"/>
  <c r="AC768" i="39" s="1"/>
  <c r="AD768" i="39" s="1"/>
  <c r="L820" i="20"/>
  <c r="AC810" i="39" s="1"/>
  <c r="AD810" i="39" s="1"/>
  <c r="L825" i="20"/>
  <c r="L45" i="22"/>
  <c r="L81" i="22"/>
  <c r="L66" i="22"/>
  <c r="L127" i="22"/>
  <c r="L171" i="22"/>
  <c r="L147" i="22"/>
  <c r="L140" i="22"/>
  <c r="L223" i="22"/>
  <c r="L269" i="22"/>
  <c r="L34" i="20"/>
  <c r="AC24" i="39" s="1"/>
  <c r="AD24" i="39" s="1"/>
  <c r="L48" i="20"/>
  <c r="AC38" i="39" s="1"/>
  <c r="AD38" i="39" s="1"/>
  <c r="L41" i="20"/>
  <c r="AC31" i="39" s="1"/>
  <c r="AD31" i="39" s="1"/>
  <c r="L133" i="20"/>
  <c r="AD84" i="40" s="1"/>
  <c r="L180" i="20"/>
  <c r="AC170" i="39" s="1"/>
  <c r="AD170" i="39" s="1"/>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L123" i="20"/>
  <c r="AD74" i="40" s="1"/>
  <c r="L739" i="20"/>
  <c r="AC729" i="39" s="1"/>
  <c r="AD729" i="39" s="1"/>
  <c r="L113" i="22"/>
  <c r="L19" i="22"/>
  <c r="L98" i="22"/>
  <c r="L206" i="22"/>
  <c r="L282" i="22"/>
  <c r="L300" i="22"/>
  <c r="L56" i="20"/>
  <c r="AC46" i="39" s="1"/>
  <c r="AD46" i="39" s="1"/>
  <c r="L101" i="20"/>
  <c r="AC91" i="39" s="1"/>
  <c r="AD91" i="39" s="1"/>
  <c r="L192" i="20"/>
  <c r="AC182" i="39" s="1"/>
  <c r="AD182" i="39" s="1"/>
  <c r="L197" i="20"/>
  <c r="AD148" i="40" s="1"/>
  <c r="L761" i="20"/>
  <c r="AC751" i="39" s="1"/>
  <c r="AD751" i="39" s="1"/>
  <c r="L752" i="20"/>
  <c r="AC742" i="39" s="1"/>
  <c r="AD742" i="39" s="1"/>
  <c r="L12" i="22"/>
  <c r="L73" i="22"/>
  <c r="L64" i="22"/>
  <c r="L102" i="22"/>
  <c r="L148" i="22"/>
  <c r="L298" i="22"/>
  <c r="L297" i="22"/>
  <c r="L106" i="20"/>
  <c r="AC96" i="39" s="1"/>
  <c r="AD96" i="39" s="1"/>
  <c r="L25" i="20"/>
  <c r="AC15" i="39" s="1"/>
  <c r="AD15" i="39" s="1"/>
  <c r="L158" i="20"/>
  <c r="AC148" i="39" s="1"/>
  <c r="AD148" i="39" s="1"/>
  <c r="L23" i="20"/>
  <c r="AC13" i="39" s="1"/>
  <c r="AD13" i="39" s="1"/>
  <c r="L87" i="20"/>
  <c r="AC77" i="39" s="1"/>
  <c r="AD77" i="39" s="1"/>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AC86" i="39" s="1"/>
  <c r="AD86" i="39" s="1"/>
  <c r="L69" i="20"/>
  <c r="AD25" i="40" s="1"/>
  <c r="L141" i="20"/>
  <c r="AC131" i="39" s="1"/>
  <c r="AD131" i="39" s="1"/>
  <c r="L188" i="20"/>
  <c r="AC178" i="39" s="1"/>
  <c r="AD178" i="39" s="1"/>
  <c r="L185" i="20"/>
  <c r="AC175" i="39" s="1"/>
  <c r="AD175" i="39" s="1"/>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AC19" i="39" s="1"/>
  <c r="AD19" i="39" s="1"/>
  <c r="L27" i="20"/>
  <c r="AC17" i="39" s="1"/>
  <c r="AD17" i="39" s="1"/>
  <c r="L155" i="20"/>
  <c r="AD106" i="40" s="1"/>
  <c r="L735" i="20"/>
  <c r="AC725" i="39" s="1"/>
  <c r="AD725" i="39" s="1"/>
  <c r="L47" i="22"/>
  <c r="L70" i="22"/>
  <c r="L151" i="22"/>
  <c r="L210" i="22"/>
  <c r="L277" i="22"/>
  <c r="L252" i="22"/>
  <c r="L214" i="20"/>
  <c r="AC204" i="39" s="1"/>
  <c r="AD204" i="39" s="1"/>
  <c r="L145" i="20"/>
  <c r="AC135" i="39" s="1"/>
  <c r="AD135" i="39" s="1"/>
  <c r="L157" i="20"/>
  <c r="AC147" i="39" s="1"/>
  <c r="AD147" i="39" s="1"/>
  <c r="L759" i="20"/>
  <c r="AC749" i="39" s="1"/>
  <c r="AD749" i="39" s="1"/>
  <c r="L773" i="20"/>
  <c r="AC763" i="39" s="1"/>
  <c r="AD763" i="39" s="1"/>
  <c r="L776" i="20"/>
  <c r="AC766" i="39" s="1"/>
  <c r="AD766" i="39" s="1"/>
  <c r="L31" i="22"/>
  <c r="L146" i="22"/>
  <c r="L88" i="22"/>
  <c r="L135" i="22"/>
  <c r="L220" i="22"/>
  <c r="L253" i="22"/>
  <c r="L256" i="22"/>
  <c r="L40" i="20"/>
  <c r="AC30" i="39" s="1"/>
  <c r="AD30" i="39" s="1"/>
  <c r="L61" i="20"/>
  <c r="AD17" i="40" s="1"/>
  <c r="L182" i="20"/>
  <c r="AD133" i="40" s="1"/>
  <c r="L47" i="20"/>
  <c r="AC37" i="39" s="1"/>
  <c r="AD37" i="39" s="1"/>
  <c r="L111" i="20"/>
  <c r="AC101" i="39" s="1"/>
  <c r="AD101" i="39" s="1"/>
  <c r="L175" i="20"/>
  <c r="AC165" i="39" s="1"/>
  <c r="AD165" i="39" s="1"/>
  <c r="L213" i="20"/>
  <c r="AC203" i="39" s="1"/>
  <c r="AD203" i="39" s="1"/>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AD107" i="40" s="1"/>
  <c r="AA13" i="40" s="1"/>
  <c r="L204" i="20"/>
  <c r="AC194" i="39" s="1"/>
  <c r="AD194" i="39" s="1"/>
  <c r="L193" i="20"/>
  <c r="AC183" i="39" s="1"/>
  <c r="AD183" i="39" s="1"/>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AC83" i="39" s="1"/>
  <c r="AD83" i="39" s="1"/>
  <c r="L79" i="22"/>
  <c r="L293" i="22"/>
  <c r="L165" i="20"/>
  <c r="AC155" i="39" s="1"/>
  <c r="AD155" i="39" s="1"/>
  <c r="L130" i="22"/>
  <c r="L228" i="22"/>
  <c r="L89" i="20"/>
  <c r="AD40" i="40" s="1"/>
  <c r="AA10" i="40" s="1"/>
  <c r="L183" i="20"/>
  <c r="AC173" i="39" s="1"/>
  <c r="AD173" i="39" s="1"/>
  <c r="L39" i="22"/>
  <c r="L169" i="22"/>
  <c r="L236" i="22"/>
  <c r="L105" i="20"/>
  <c r="AD56" i="40" s="1"/>
  <c r="AA11" i="40" s="1"/>
  <c r="L741" i="20"/>
  <c r="AC731" i="39" s="1"/>
  <c r="AD731" i="39" s="1"/>
  <c r="L23" i="22"/>
  <c r="L76" i="22"/>
  <c r="L133" i="22"/>
  <c r="L287" i="22"/>
  <c r="L273" i="22"/>
  <c r="L59" i="20"/>
  <c r="AC49" i="39" s="1"/>
  <c r="AD49" i="39" s="1"/>
  <c r="L21" i="22"/>
  <c r="L301" i="22"/>
  <c r="L733" i="20"/>
  <c r="AC723" i="39" s="1"/>
  <c r="AD723" i="39" s="1"/>
  <c r="L178" i="22"/>
  <c r="L257" i="22"/>
  <c r="L190" i="20"/>
  <c r="AD141" i="40" s="1"/>
  <c r="L730" i="20"/>
  <c r="AC720" i="39" s="1"/>
  <c r="AD720" i="39" s="1"/>
  <c r="L77" i="22"/>
  <c r="L114" i="22"/>
  <c r="L268" i="22"/>
  <c r="L172" i="20"/>
  <c r="AC162" i="39" s="1"/>
  <c r="AD162" i="39" s="1"/>
  <c r="L732" i="20"/>
  <c r="AC722" i="39" s="1"/>
  <c r="AD722" i="39" s="1"/>
  <c r="L71" i="22"/>
  <c r="L118" i="22"/>
  <c r="L215" i="22"/>
  <c r="L216" i="22"/>
  <c r="L280" i="22"/>
  <c r="L187" i="20"/>
  <c r="AD138" i="40" s="1"/>
  <c r="L184" i="22"/>
  <c r="L37" i="20"/>
  <c r="AC27" i="39" s="1"/>
  <c r="AD27" i="39" s="1"/>
  <c r="L795" i="20"/>
  <c r="AC785" i="39" s="1"/>
  <c r="AD785" i="39" s="1"/>
  <c r="L115" i="22"/>
  <c r="L305" i="22"/>
  <c r="L55" i="20"/>
  <c r="AD11" i="40" s="1"/>
  <c r="L211" i="20"/>
  <c r="AC201" i="39" s="1"/>
  <c r="AD201" i="39" s="1"/>
  <c r="L58" i="22"/>
  <c r="L205" i="22"/>
  <c r="L32" i="20"/>
  <c r="AC22" i="39" s="1"/>
  <c r="AD22" i="39" s="1"/>
  <c r="L161" i="20"/>
  <c r="AD112" i="40" s="1"/>
  <c r="L772" i="20"/>
  <c r="AC762" i="39" s="1"/>
  <c r="AD762" i="39" s="1"/>
  <c r="L95" i="22"/>
  <c r="L143" i="22"/>
  <c r="L191" i="22"/>
  <c r="L246" i="22"/>
  <c r="L307" i="22"/>
  <c r="K395" i="20"/>
  <c r="K482" i="20"/>
  <c r="K705" i="20"/>
  <c r="K285" i="20"/>
  <c r="K98" i="20"/>
  <c r="K104" i="20"/>
  <c r="K37" i="20"/>
  <c r="K69" i="20"/>
  <c r="K101" i="20"/>
  <c r="K331" i="20"/>
  <c r="K404" i="20"/>
  <c r="K499" i="20"/>
  <c r="K130" i="20"/>
  <c r="K136" i="20"/>
  <c r="K45" i="20"/>
  <c r="K77" i="20"/>
  <c r="K109" i="20"/>
  <c r="K141" i="20"/>
  <c r="K39" i="20"/>
  <c r="K71" i="20"/>
  <c r="K103" i="20"/>
  <c r="K135" i="20"/>
  <c r="K761" i="20"/>
  <c r="K792" i="20"/>
  <c r="K800" i="20"/>
  <c r="K766" i="20"/>
  <c r="K795" i="20"/>
  <c r="K768" i="20"/>
  <c r="K789" i="20"/>
  <c r="K20" i="22"/>
  <c r="K33" i="22"/>
  <c r="K130" i="22"/>
  <c r="K38" i="22"/>
  <c r="K71" i="22"/>
  <c r="K21" i="22"/>
  <c r="K34" i="22"/>
  <c r="U30" i="41"/>
  <c r="F125" i="20"/>
  <c r="F450" i="20"/>
  <c r="F343" i="20"/>
  <c r="F266" i="20"/>
  <c r="F464" i="20"/>
  <c r="F233" i="20"/>
  <c r="F365" i="20"/>
  <c r="F557" i="20"/>
  <c r="F552" i="20"/>
  <c r="F679" i="20"/>
  <c r="F891" i="20"/>
  <c r="F615" i="20"/>
  <c r="F931" i="20"/>
  <c r="F316" i="20"/>
  <c r="F772" i="20"/>
  <c r="F485" i="20"/>
  <c r="F394" i="20"/>
  <c r="F585" i="20"/>
  <c r="F297" i="20"/>
  <c r="F435" i="20"/>
  <c r="F806" i="20"/>
  <c r="F616" i="20"/>
  <c r="F821" i="20"/>
  <c r="F551" i="20"/>
  <c r="F682" i="20"/>
  <c r="F511" i="20"/>
  <c r="F380" i="20"/>
  <c r="F716" i="20"/>
  <c r="F656" i="20"/>
  <c r="F451" i="20"/>
  <c r="F631" i="20"/>
  <c r="F567" i="20"/>
  <c r="F530" i="20"/>
  <c r="F661" i="20"/>
  <c r="F927" i="20"/>
  <c r="F969" i="20"/>
  <c r="F1100" i="20"/>
  <c r="F852" i="20"/>
  <c r="F980" i="20"/>
  <c r="F1111" i="20"/>
  <c r="F1007" i="20"/>
  <c r="F13" i="21"/>
  <c r="F954" i="20"/>
  <c r="F1089" i="20"/>
  <c r="F110" i="21"/>
  <c r="F238" i="21"/>
  <c r="F177" i="21"/>
  <c r="F100" i="21"/>
  <c r="F236" i="21"/>
  <c r="F151" i="21"/>
  <c r="F277" i="21"/>
  <c r="F389" i="21"/>
  <c r="F469" i="21"/>
  <c r="F344" i="21"/>
  <c r="F444" i="21"/>
  <c r="F299" i="21"/>
  <c r="F363" i="21"/>
  <c r="F427" i="21"/>
  <c r="F282" i="21"/>
  <c r="F346" i="21"/>
  <c r="F410" i="21"/>
  <c r="F474" i="21"/>
  <c r="F532" i="21"/>
  <c r="F596" i="21"/>
  <c r="F664" i="21"/>
  <c r="F559" i="21"/>
  <c r="F623" i="21"/>
  <c r="F478" i="21"/>
  <c r="F542" i="21"/>
  <c r="F606" i="21"/>
  <c r="F678" i="21"/>
  <c r="F533" i="21"/>
  <c r="F597" i="21"/>
  <c r="F661" i="21"/>
  <c r="F719" i="21"/>
  <c r="F525" i="20"/>
  <c r="F330" i="20"/>
  <c r="F249" i="20"/>
  <c r="F621" i="20"/>
  <c r="F695" i="20"/>
  <c r="F634" i="20"/>
  <c r="F578" i="20"/>
  <c r="F709" i="20"/>
  <c r="F885" i="20"/>
  <c r="F1017" i="20"/>
  <c r="F23" i="21"/>
  <c r="F900" i="20"/>
  <c r="F1028" i="20"/>
  <c r="F34" i="21"/>
  <c r="F1058" i="20"/>
  <c r="F61" i="21"/>
  <c r="F1002" i="20"/>
  <c r="F16" i="21"/>
  <c r="F158" i="21"/>
  <c r="F97" i="21"/>
  <c r="F225" i="21"/>
  <c r="F152" i="21"/>
  <c r="F71" i="21"/>
  <c r="F199" i="21"/>
  <c r="F325" i="21"/>
  <c r="F405" i="21"/>
  <c r="F511" i="21"/>
  <c r="F376" i="21"/>
  <c r="F460" i="21"/>
  <c r="F315" i="21"/>
  <c r="F379" i="21"/>
  <c r="F443" i="21"/>
  <c r="F298" i="21"/>
  <c r="F362" i="21"/>
  <c r="F426" i="21"/>
  <c r="F480" i="21"/>
  <c r="F548" i="21"/>
  <c r="F616" i="21"/>
  <c r="F682" i="21"/>
  <c r="F575" i="21"/>
  <c r="F639" i="21"/>
  <c r="F494" i="21"/>
  <c r="F558" i="21"/>
  <c r="F622" i="21"/>
  <c r="F485" i="21"/>
  <c r="F549" i="21"/>
  <c r="F613" i="21"/>
  <c r="F690" i="21"/>
  <c r="F735" i="21"/>
  <c r="F279" i="20"/>
  <c r="F313" i="20"/>
  <c r="F846" i="20"/>
  <c r="F594" i="20"/>
  <c r="F901" i="20"/>
  <c r="F39" i="21"/>
  <c r="F1047" i="20"/>
  <c r="F1074" i="20"/>
  <c r="F1018" i="20"/>
  <c r="F174" i="21"/>
  <c r="F241" i="21"/>
  <c r="F87" i="21"/>
  <c r="F341" i="21"/>
  <c r="F312" i="21"/>
  <c r="F483" i="21"/>
  <c r="F395" i="21"/>
  <c r="F314" i="21"/>
  <c r="F442" i="21"/>
  <c r="F564" i="21"/>
  <c r="F527" i="21"/>
  <c r="F655" i="21"/>
  <c r="F574" i="21"/>
  <c r="F501" i="21"/>
  <c r="F629" i="21"/>
  <c r="F751" i="21"/>
  <c r="F27" i="22"/>
  <c r="F754" i="21"/>
  <c r="F26" i="22"/>
  <c r="F725" i="21"/>
  <c r="F789" i="21"/>
  <c r="F736" i="21"/>
  <c r="F800" i="21"/>
  <c r="F70" i="22"/>
  <c r="F153" i="22"/>
  <c r="F49" i="20"/>
  <c r="F113" i="20"/>
  <c r="F240" i="20"/>
  <c r="F304" i="20"/>
  <c r="F368" i="20"/>
  <c r="F438" i="20"/>
  <c r="F510" i="20"/>
  <c r="F712" i="20"/>
  <c r="F267" i="20"/>
  <c r="F331" i="20"/>
  <c r="F395" i="20"/>
  <c r="F469" i="20"/>
  <c r="F668" i="20"/>
  <c r="F254" i="20"/>
  <c r="F318" i="20"/>
  <c r="F382" i="20"/>
  <c r="F452" i="20"/>
  <c r="F537" i="20"/>
  <c r="F782" i="20"/>
  <c r="F285" i="20"/>
  <c r="F353" i="20"/>
  <c r="F417" i="20"/>
  <c r="F492" i="20"/>
  <c r="F760" i="20"/>
  <c r="F540" i="20"/>
  <c r="F604" i="20"/>
  <c r="F667" i="20"/>
  <c r="F797" i="20"/>
  <c r="F882" i="20"/>
  <c r="F539" i="20"/>
  <c r="F603" i="20"/>
  <c r="F670" i="20"/>
  <c r="F842" i="20"/>
  <c r="F499" i="20"/>
  <c r="F566" i="20"/>
  <c r="F633" i="20"/>
  <c r="F697" i="20"/>
  <c r="F871" i="20"/>
  <c r="F873" i="20"/>
  <c r="F941" i="20"/>
  <c r="F1005" i="20"/>
  <c r="F1072" i="20"/>
  <c r="F11" i="21"/>
  <c r="F74" i="21"/>
  <c r="F888" i="20"/>
  <c r="F952" i="20"/>
  <c r="F1016" i="20"/>
  <c r="F1083" i="20"/>
  <c r="F22" i="21"/>
  <c r="F979" i="20"/>
  <c r="F1046" i="20"/>
  <c r="F1110" i="20"/>
  <c r="F49" i="21"/>
  <c r="F922" i="20"/>
  <c r="F990" i="20"/>
  <c r="F1061" i="20"/>
  <c r="F1125" i="20"/>
  <c r="F82" i="21"/>
  <c r="F146" i="21"/>
  <c r="F210" i="21"/>
  <c r="F274" i="21"/>
  <c r="F149" i="21"/>
  <c r="F213" i="21"/>
  <c r="F72" i="21"/>
  <c r="F140" i="21"/>
  <c r="F204" i="21"/>
  <c r="F272" i="21"/>
  <c r="F123" i="21"/>
  <c r="F187" i="21"/>
  <c r="F251" i="21"/>
  <c r="F313" i="21"/>
  <c r="F377" i="21"/>
  <c r="F441" i="21"/>
  <c r="F296" i="21"/>
  <c r="F364" i="21"/>
  <c r="F432" i="21"/>
  <c r="F287" i="21"/>
  <c r="F351" i="21"/>
  <c r="F415" i="21"/>
  <c r="F487" i="21"/>
  <c r="F334" i="21"/>
  <c r="F398" i="21"/>
  <c r="F462" i="21"/>
  <c r="F520" i="21"/>
  <c r="F584" i="21"/>
  <c r="F652" i="21"/>
  <c r="F547" i="21"/>
  <c r="F611" i="21"/>
  <c r="F671" i="21"/>
  <c r="F530" i="21"/>
  <c r="F594" i="21"/>
  <c r="F658" i="21"/>
  <c r="F521" i="21"/>
  <c r="F585" i="21"/>
  <c r="F649" i="21"/>
  <c r="F707" i="21"/>
  <c r="F771" i="21"/>
  <c r="F710" i="21"/>
  <c r="F774" i="21"/>
  <c r="F681" i="21"/>
  <c r="F745" i="21"/>
  <c r="F688" i="21"/>
  <c r="F756" i="21"/>
  <c r="F407" i="20"/>
  <c r="F381" i="20"/>
  <c r="F959" i="20"/>
  <c r="F645" i="20"/>
  <c r="F953" i="20"/>
  <c r="F836" i="20"/>
  <c r="F1095" i="20"/>
  <c r="F1122" i="20"/>
  <c r="F1073" i="20"/>
  <c r="F222" i="21"/>
  <c r="F84" i="21"/>
  <c r="F135" i="21"/>
  <c r="F357" i="21"/>
  <c r="F328" i="21"/>
  <c r="F283" i="21"/>
  <c r="F411" i="21"/>
  <c r="F330" i="21"/>
  <c r="F458" i="21"/>
  <c r="F580" i="21"/>
  <c r="F543" i="21"/>
  <c r="F670" i="21"/>
  <c r="F590" i="21"/>
  <c r="F517" i="21"/>
  <c r="F645" i="21"/>
  <c r="F767" i="21"/>
  <c r="F706" i="21"/>
  <c r="F770" i="21"/>
  <c r="F677" i="21"/>
  <c r="F741" i="21"/>
  <c r="F805" i="21"/>
  <c r="F752" i="21"/>
  <c r="F46" i="22"/>
  <c r="F78" i="22"/>
  <c r="F161" i="22"/>
  <c r="F65" i="20"/>
  <c r="F129" i="20"/>
  <c r="F256" i="20"/>
  <c r="F320" i="20"/>
  <c r="F384" i="20"/>
  <c r="F454" i="20"/>
  <c r="F529" i="20"/>
  <c r="F215" i="20"/>
  <c r="F283" i="20"/>
  <c r="F347" i="20"/>
  <c r="F411" i="20"/>
  <c r="F498" i="20"/>
  <c r="F736" i="20"/>
  <c r="F270" i="20"/>
  <c r="F334" i="20"/>
  <c r="F398" i="20"/>
  <c r="F465" i="20"/>
  <c r="F601" i="20"/>
  <c r="F237" i="20"/>
  <c r="F301" i="20"/>
  <c r="F369" i="20"/>
  <c r="F439" i="20"/>
  <c r="F573" i="20"/>
  <c r="F814" i="20"/>
  <c r="F556" i="20"/>
  <c r="F620" i="20"/>
  <c r="F683" i="20"/>
  <c r="F830" i="20"/>
  <c r="F903" i="20"/>
  <c r="F555" i="20"/>
  <c r="F619" i="20"/>
  <c r="F686" i="20"/>
  <c r="F947" i="20"/>
  <c r="F515" i="20"/>
  <c r="F582" i="20"/>
  <c r="F649" i="20"/>
  <c r="F713" i="20"/>
  <c r="F887" i="20"/>
  <c r="F889" i="20"/>
  <c r="F957" i="20"/>
  <c r="F1021" i="20"/>
  <c r="F1088" i="20"/>
  <c r="F27" i="21"/>
  <c r="F840" i="20"/>
  <c r="F904" i="20"/>
  <c r="F968" i="20"/>
  <c r="F1035" i="20"/>
  <c r="F1099" i="20"/>
  <c r="F38" i="21"/>
  <c r="F995" i="20"/>
  <c r="F1062" i="20"/>
  <c r="F1126" i="20"/>
  <c r="F65" i="21"/>
  <c r="F942" i="20"/>
  <c r="F1006" i="20"/>
  <c r="F1077" i="20"/>
  <c r="F20" i="21"/>
  <c r="F98" i="21"/>
  <c r="F162" i="21"/>
  <c r="F226" i="21"/>
  <c r="F101" i="21"/>
  <c r="F165" i="21"/>
  <c r="F229" i="21"/>
  <c r="F88" i="21"/>
  <c r="F156" i="21"/>
  <c r="F224" i="21"/>
  <c r="F75" i="21"/>
  <c r="F139" i="21"/>
  <c r="F203" i="21"/>
  <c r="F267" i="21"/>
  <c r="F329" i="21"/>
  <c r="F393" i="21"/>
  <c r="F457" i="21"/>
  <c r="F316" i="21"/>
  <c r="F380" i="21"/>
  <c r="F448" i="21"/>
  <c r="F303" i="21"/>
  <c r="F367" i="21"/>
  <c r="F431" i="21"/>
  <c r="F286" i="21"/>
  <c r="F350" i="21"/>
  <c r="F414" i="21"/>
  <c r="F491" i="21"/>
  <c r="F536" i="21"/>
  <c r="F600" i="21"/>
  <c r="F668" i="21"/>
  <c r="F563" i="21"/>
  <c r="F627" i="21"/>
  <c r="F482" i="21"/>
  <c r="F546" i="21"/>
  <c r="F610" i="21"/>
  <c r="F686" i="21"/>
  <c r="F537" i="21"/>
  <c r="F601" i="21"/>
  <c r="F665" i="21"/>
  <c r="F723" i="21"/>
  <c r="F787" i="21"/>
  <c r="F726" i="21"/>
  <c r="F790" i="21"/>
  <c r="F697" i="21"/>
  <c r="F761" i="21"/>
  <c r="F704" i="21"/>
  <c r="F772" i="21"/>
  <c r="F56" i="22"/>
  <c r="F88" i="22"/>
  <c r="F61" i="20"/>
  <c r="F410" i="20"/>
  <c r="F833" i="20"/>
  <c r="F698" i="20"/>
  <c r="F725" i="20"/>
  <c r="F1036" i="20"/>
  <c r="F916" i="20"/>
  <c r="F50" i="21"/>
  <c r="F77" i="21"/>
  <c r="F32" i="21"/>
  <c r="F113" i="21"/>
  <c r="F168" i="21"/>
  <c r="F215" i="21"/>
  <c r="F421" i="21"/>
  <c r="F392" i="21"/>
  <c r="F331" i="21"/>
  <c r="F459" i="21"/>
  <c r="F378" i="21"/>
  <c r="F496" i="21"/>
  <c r="F632" i="21"/>
  <c r="F591" i="21"/>
  <c r="F510" i="21"/>
  <c r="F638" i="21"/>
  <c r="F565" i="21"/>
  <c r="F687" i="21"/>
  <c r="F783" i="21"/>
  <c r="F722" i="21"/>
  <c r="F786" i="21"/>
  <c r="F693" i="21"/>
  <c r="F757" i="21"/>
  <c r="F700" i="21"/>
  <c r="F768" i="21"/>
  <c r="F54" i="22"/>
  <c r="F86" i="22"/>
  <c r="E15" i="14"/>
  <c r="F81" i="20"/>
  <c r="F145" i="20"/>
  <c r="F272" i="20"/>
  <c r="F336" i="20"/>
  <c r="F400" i="20"/>
  <c r="F473" i="20"/>
  <c r="F593" i="20"/>
  <c r="F235" i="20"/>
  <c r="F299" i="20"/>
  <c r="F363" i="20"/>
  <c r="F433" i="20"/>
  <c r="F533" i="20"/>
  <c r="F222" i="20"/>
  <c r="F286" i="20"/>
  <c r="F350" i="20"/>
  <c r="F414" i="20"/>
  <c r="F494" i="20"/>
  <c r="F672" i="20"/>
  <c r="F253" i="20"/>
  <c r="F317" i="20"/>
  <c r="F385" i="20"/>
  <c r="F455" i="20"/>
  <c r="F628" i="20"/>
  <c r="F834" i="20"/>
  <c r="F572" i="20"/>
  <c r="F635" i="20"/>
  <c r="F699" i="20"/>
  <c r="F850" i="20"/>
  <c r="F508" i="20"/>
  <c r="F571" i="20"/>
  <c r="F638" i="20"/>
  <c r="F702" i="20"/>
  <c r="F467" i="20"/>
  <c r="F534" i="20"/>
  <c r="F598" i="20"/>
  <c r="F665" i="20"/>
  <c r="F835" i="20"/>
  <c r="F935" i="20"/>
  <c r="F905" i="20"/>
  <c r="F973" i="20"/>
  <c r="F1040" i="20"/>
  <c r="F1104" i="20"/>
  <c r="F43" i="21"/>
  <c r="F856" i="20"/>
  <c r="F920" i="20"/>
  <c r="F984" i="20"/>
  <c r="F1051" i="20"/>
  <c r="F1115" i="20"/>
  <c r="F54" i="21"/>
  <c r="F1011" i="20"/>
  <c r="F1078" i="20"/>
  <c r="F17" i="21"/>
  <c r="F78" i="21"/>
  <c r="F958" i="20"/>
  <c r="F1022" i="20"/>
  <c r="F1093" i="20"/>
  <c r="F36" i="21"/>
  <c r="F114" i="21"/>
  <c r="F178" i="21"/>
  <c r="F242" i="21"/>
  <c r="F117" i="21"/>
  <c r="F181" i="21"/>
  <c r="F245" i="21"/>
  <c r="F104" i="21"/>
  <c r="F172" i="21"/>
  <c r="F240" i="21"/>
  <c r="F91" i="21"/>
  <c r="F155" i="21"/>
  <c r="F219" i="21"/>
  <c r="F281" i="21"/>
  <c r="F345" i="21"/>
  <c r="F409" i="21"/>
  <c r="F473" i="21"/>
  <c r="F332" i="21"/>
  <c r="F396" i="21"/>
  <c r="F464" i="21"/>
  <c r="F319" i="21"/>
  <c r="F383" i="21"/>
  <c r="F447" i="21"/>
  <c r="F302" i="21"/>
  <c r="F366" i="21"/>
  <c r="F430" i="21"/>
  <c r="F484" i="21"/>
  <c r="F552" i="21"/>
  <c r="F620" i="21"/>
  <c r="F694" i="21"/>
  <c r="F579" i="21"/>
  <c r="F643" i="21"/>
  <c r="F498" i="21"/>
  <c r="F562" i="21"/>
  <c r="F626" i="21"/>
  <c r="F489" i="21"/>
  <c r="F553" i="21"/>
  <c r="F617" i="21"/>
  <c r="F675" i="21"/>
  <c r="F739" i="21"/>
  <c r="F803" i="21"/>
  <c r="F742" i="21"/>
  <c r="F806" i="21"/>
  <c r="F713" i="21"/>
  <c r="F777" i="21"/>
  <c r="F724" i="21"/>
  <c r="F788" i="21"/>
  <c r="F64" i="22"/>
  <c r="F106" i="22"/>
  <c r="F463" i="20"/>
  <c r="F991" i="20"/>
  <c r="F220" i="21"/>
  <c r="F347" i="21"/>
  <c r="F648" i="21"/>
  <c r="F581" i="21"/>
  <c r="F802" i="21"/>
  <c r="F784" i="21"/>
  <c r="F33" i="20"/>
  <c r="F352" i="20"/>
  <c r="F251" i="20"/>
  <c r="F597" i="20"/>
  <c r="F436" i="20"/>
  <c r="F337" i="20"/>
  <c r="F939" i="20"/>
  <c r="F866" i="20"/>
  <c r="F718" i="20"/>
  <c r="F681" i="20"/>
  <c r="F989" i="20"/>
  <c r="F872" i="20"/>
  <c r="F1131" i="20"/>
  <c r="F33" i="21"/>
  <c r="F1109" i="20"/>
  <c r="F258" i="21"/>
  <c r="F124" i="21"/>
  <c r="F171" i="21"/>
  <c r="F425" i="21"/>
  <c r="F499" i="21"/>
  <c r="F318" i="21"/>
  <c r="F568" i="21"/>
  <c r="F659" i="21"/>
  <c r="F505" i="21"/>
  <c r="F755" i="21"/>
  <c r="F729" i="21"/>
  <c r="F48" i="22"/>
  <c r="F136" i="22"/>
  <c r="F252" i="20"/>
  <c r="F886" i="20"/>
  <c r="F938" i="20"/>
  <c r="F263" i="21"/>
  <c r="F475" i="21"/>
  <c r="F607" i="21"/>
  <c r="F703" i="21"/>
  <c r="F709" i="21"/>
  <c r="F62" i="22"/>
  <c r="F97" i="20"/>
  <c r="F416" i="20"/>
  <c r="F315" i="20"/>
  <c r="F238" i="20"/>
  <c r="F513" i="20"/>
  <c r="F401" i="20"/>
  <c r="F588" i="20"/>
  <c r="F524" i="20"/>
  <c r="F483" i="20"/>
  <c r="F855" i="20"/>
  <c r="F1056" i="20"/>
  <c r="F936" i="20"/>
  <c r="F85" i="21"/>
  <c r="F906" i="20"/>
  <c r="F52" i="21"/>
  <c r="F133" i="21"/>
  <c r="F188" i="21"/>
  <c r="F235" i="21"/>
  <c r="F280" i="21"/>
  <c r="F335" i="21"/>
  <c r="F382" i="21"/>
  <c r="F636" i="21"/>
  <c r="F514" i="21"/>
  <c r="F569" i="21"/>
  <c r="F35" i="22"/>
  <c r="F793" i="21"/>
  <c r="F72" i="22"/>
  <c r="F201" i="22"/>
  <c r="F481" i="20"/>
  <c r="F1084" i="20"/>
  <c r="F94" i="21"/>
  <c r="F453" i="21"/>
  <c r="F394" i="21"/>
  <c r="F526" i="21"/>
  <c r="F799" i="21"/>
  <c r="F773" i="21"/>
  <c r="F98" i="22"/>
  <c r="F224" i="20"/>
  <c r="F502" i="20"/>
  <c r="F379" i="20"/>
  <c r="F302" i="20"/>
  <c r="F732" i="20"/>
  <c r="F474" i="20"/>
  <c r="F651" i="20"/>
  <c r="F587" i="20"/>
  <c r="F550" i="20"/>
  <c r="F857" i="20"/>
  <c r="F1120" i="20"/>
  <c r="F1000" i="20"/>
  <c r="F1027" i="20"/>
  <c r="F974" i="20"/>
  <c r="F130" i="21"/>
  <c r="F197" i="21"/>
  <c r="F256" i="21"/>
  <c r="F297" i="21"/>
  <c r="F348" i="21"/>
  <c r="F399" i="21"/>
  <c r="F446" i="21"/>
  <c r="F531" i="21"/>
  <c r="F578" i="21"/>
  <c r="F633" i="21"/>
  <c r="F758" i="21"/>
  <c r="F740" i="21"/>
  <c r="F80" i="22"/>
  <c r="F161" i="21"/>
  <c r="F738" i="21"/>
  <c r="F288" i="20"/>
  <c r="F269" i="20"/>
  <c r="F614" i="20"/>
  <c r="F1094" i="20"/>
  <c r="F107" i="21"/>
  <c r="F500" i="21"/>
  <c r="F34" i="22"/>
  <c r="F73" i="20"/>
  <c r="F137" i="20"/>
  <c r="F264" i="20"/>
  <c r="F328" i="20"/>
  <c r="F392" i="20"/>
  <c r="F470" i="20"/>
  <c r="F561" i="20"/>
  <c r="F227" i="20"/>
  <c r="F291" i="20"/>
  <c r="F355" i="20"/>
  <c r="F419" i="20"/>
  <c r="F501" i="20"/>
  <c r="F768" i="20"/>
  <c r="F278" i="20"/>
  <c r="F342" i="20"/>
  <c r="F406" i="20"/>
  <c r="F480" i="20"/>
  <c r="F640" i="20"/>
  <c r="F245" i="20"/>
  <c r="F309" i="20"/>
  <c r="F377" i="20"/>
  <c r="F447" i="20"/>
  <c r="F605" i="20"/>
  <c r="F831" i="20"/>
  <c r="F564" i="20"/>
  <c r="F627" i="20"/>
  <c r="F691" i="20"/>
  <c r="F845" i="20"/>
  <c r="F943" i="20"/>
  <c r="F563" i="20"/>
  <c r="F630" i="20"/>
  <c r="F694" i="20"/>
  <c r="F459" i="20"/>
  <c r="F523" i="20"/>
  <c r="F590" i="20"/>
  <c r="F657" i="20"/>
  <c r="F721" i="20"/>
  <c r="F911" i="20"/>
  <c r="F897" i="20"/>
  <c r="F965" i="20"/>
  <c r="F1029" i="20"/>
  <c r="F1096" i="20"/>
  <c r="F35" i="21"/>
  <c r="F848" i="20"/>
  <c r="F912" i="20"/>
  <c r="F976" i="20"/>
  <c r="F1043" i="20"/>
  <c r="F1107" i="20"/>
  <c r="F46" i="21"/>
  <c r="F1003" i="20"/>
  <c r="F1070" i="20"/>
  <c r="F9" i="21"/>
  <c r="F70" i="21"/>
  <c r="F950" i="20"/>
  <c r="F1014" i="20"/>
  <c r="F1085" i="20"/>
  <c r="F28" i="21"/>
  <c r="F106" i="21"/>
  <c r="F170" i="21"/>
  <c r="F234" i="21"/>
  <c r="F109" i="21"/>
  <c r="F173" i="21"/>
  <c r="F237" i="21"/>
  <c r="F96" i="21"/>
  <c r="F164" i="21"/>
  <c r="F232" i="21"/>
  <c r="F83" i="21"/>
  <c r="F147" i="21"/>
  <c r="F211" i="21"/>
  <c r="F275" i="21"/>
  <c r="F337" i="21"/>
  <c r="F401" i="21"/>
  <c r="F465" i="21"/>
  <c r="F324" i="21"/>
  <c r="F388" i="21"/>
  <c r="F456" i="21"/>
  <c r="F311" i="21"/>
  <c r="F375" i="21"/>
  <c r="F439" i="21"/>
  <c r="F294" i="21"/>
  <c r="F358" i="21"/>
  <c r="F422" i="21"/>
  <c r="F476" i="21"/>
  <c r="F412" i="21"/>
  <c r="F720" i="21"/>
  <c r="F648" i="20"/>
  <c r="F692" i="20"/>
  <c r="F921" i="20"/>
  <c r="F1045" i="20"/>
  <c r="F361" i="21"/>
  <c r="F595" i="21"/>
  <c r="F804" i="21"/>
  <c r="F25" i="20"/>
  <c r="F89" i="20"/>
  <c r="F153" i="20"/>
  <c r="F280" i="20"/>
  <c r="F344" i="20"/>
  <c r="F408" i="20"/>
  <c r="F488" i="20"/>
  <c r="F625" i="20"/>
  <c r="F243" i="20"/>
  <c r="F307" i="20"/>
  <c r="F371" i="20"/>
  <c r="F441" i="20"/>
  <c r="F565" i="20"/>
  <c r="F230" i="20"/>
  <c r="F294" i="20"/>
  <c r="F358" i="20"/>
  <c r="F428" i="20"/>
  <c r="F497" i="20"/>
  <c r="F704" i="20"/>
  <c r="F261" i="20"/>
  <c r="F329" i="20"/>
  <c r="F393" i="20"/>
  <c r="F460" i="20"/>
  <c r="F660" i="20"/>
  <c r="F899" i="20"/>
  <c r="F580" i="20"/>
  <c r="F643" i="20"/>
  <c r="F707" i="20"/>
  <c r="F858" i="20"/>
  <c r="F516" i="20"/>
  <c r="F579" i="20"/>
  <c r="F646" i="20"/>
  <c r="F710" i="20"/>
  <c r="F475" i="20"/>
  <c r="F542" i="20"/>
  <c r="F606" i="20"/>
  <c r="F673" i="20"/>
  <c r="F838" i="20"/>
  <c r="F849" i="20"/>
  <c r="F913" i="20"/>
  <c r="F981" i="20"/>
  <c r="F1048" i="20"/>
  <c r="F1112" i="20"/>
  <c r="F51" i="21"/>
  <c r="F864" i="20"/>
  <c r="F928" i="20"/>
  <c r="F992" i="20"/>
  <c r="F1059" i="20"/>
  <c r="F1123" i="20"/>
  <c r="F62" i="21"/>
  <c r="F1019" i="20"/>
  <c r="F1086" i="20"/>
  <c r="F25" i="21"/>
  <c r="F898" i="20"/>
  <c r="F966" i="20"/>
  <c r="F1037" i="20"/>
  <c r="F1101" i="20"/>
  <c r="F44" i="21"/>
  <c r="F122" i="21"/>
  <c r="F186" i="21"/>
  <c r="F250" i="21"/>
  <c r="F125" i="21"/>
  <c r="F189" i="21"/>
  <c r="F253" i="21"/>
  <c r="F116" i="21"/>
  <c r="F180" i="21"/>
  <c r="F248" i="21"/>
  <c r="F99" i="21"/>
  <c r="F163" i="21"/>
  <c r="F227" i="21"/>
  <c r="F289" i="21"/>
  <c r="F353" i="21"/>
  <c r="F417" i="21"/>
  <c r="F495" i="21"/>
  <c r="F340" i="21"/>
  <c r="F404" i="21"/>
  <c r="F472" i="21"/>
  <c r="F327" i="21"/>
  <c r="F391" i="21"/>
  <c r="F455" i="21"/>
  <c r="F310" i="21"/>
  <c r="F374" i="21"/>
  <c r="F438" i="21"/>
  <c r="F492" i="21"/>
  <c r="F560" i="21"/>
  <c r="F568" i="20"/>
  <c r="F516" i="21"/>
  <c r="F449" i="20"/>
  <c r="F715" i="20"/>
  <c r="F59" i="21"/>
  <c r="F194" i="21"/>
  <c r="F416" i="21"/>
  <c r="F642" i="21"/>
  <c r="F169" i="22"/>
  <c r="F41" i="20"/>
  <c r="F105" i="20"/>
  <c r="F232" i="20"/>
  <c r="F296" i="20"/>
  <c r="F360" i="20"/>
  <c r="F430" i="20"/>
  <c r="F505" i="20"/>
  <c r="F680" i="20"/>
  <c r="F259" i="20"/>
  <c r="F323" i="20"/>
  <c r="F387" i="20"/>
  <c r="F466" i="20"/>
  <c r="F636" i="20"/>
  <c r="F246" i="20"/>
  <c r="F310" i="20"/>
  <c r="F374" i="20"/>
  <c r="F444" i="20"/>
  <c r="F521" i="20"/>
  <c r="F764" i="20"/>
  <c r="F277" i="20"/>
  <c r="F345" i="20"/>
  <c r="F409" i="20"/>
  <c r="F477" i="20"/>
  <c r="F724" i="20"/>
  <c r="F532" i="20"/>
  <c r="F596" i="20"/>
  <c r="F659" i="20"/>
  <c r="F723" i="20"/>
  <c r="F874" i="20"/>
  <c r="F531" i="20"/>
  <c r="F595" i="20"/>
  <c r="F662" i="20"/>
  <c r="F839" i="20"/>
  <c r="F491" i="20"/>
  <c r="F558" i="20"/>
  <c r="F622" i="20"/>
  <c r="F689" i="20"/>
  <c r="F863" i="20"/>
  <c r="F865" i="20"/>
  <c r="F933" i="20"/>
  <c r="F997" i="20"/>
  <c r="F1064" i="20"/>
  <c r="F1128" i="20"/>
  <c r="F68" i="21"/>
  <c r="F880" i="20"/>
  <c r="F944" i="20"/>
  <c r="F1008" i="20"/>
  <c r="F1075" i="20"/>
  <c r="F14" i="21"/>
  <c r="F971" i="20"/>
  <c r="F1038" i="20"/>
  <c r="F1102" i="20"/>
  <c r="F41" i="21"/>
  <c r="F914" i="20"/>
  <c r="F982" i="20"/>
  <c r="F1053" i="20"/>
  <c r="F1117" i="20"/>
  <c r="F60" i="21"/>
  <c r="F138" i="21"/>
  <c r="F202" i="21"/>
  <c r="F266" i="21"/>
  <c r="F141" i="21"/>
  <c r="F205" i="21"/>
  <c r="F269" i="21"/>
  <c r="F132" i="21"/>
  <c r="F196" i="21"/>
  <c r="F264" i="21"/>
  <c r="F115" i="21"/>
  <c r="F179" i="21"/>
  <c r="F243" i="21"/>
  <c r="F305" i="21"/>
  <c r="F369" i="21"/>
  <c r="F433" i="21"/>
  <c r="F288" i="21"/>
  <c r="F356" i="21"/>
  <c r="F424" i="21"/>
  <c r="F279" i="21"/>
  <c r="F343" i="21"/>
  <c r="F407" i="21"/>
  <c r="F471" i="21"/>
  <c r="F326" i="21"/>
  <c r="F390" i="21"/>
  <c r="F454" i="21"/>
  <c r="F964" i="20"/>
  <c r="F366" i="20"/>
  <c r="F463" i="21"/>
  <c r="F121" i="20"/>
  <c r="F446" i="20"/>
  <c r="F339" i="20"/>
  <c r="F262" i="20"/>
  <c r="F569" i="20"/>
  <c r="F431" i="20"/>
  <c r="F612" i="20"/>
  <c r="F547" i="20"/>
  <c r="F507" i="20"/>
  <c r="F879" i="20"/>
  <c r="F1080" i="20"/>
  <c r="F960" i="20"/>
  <c r="F987" i="20"/>
  <c r="F934" i="20"/>
  <c r="F90" i="21"/>
  <c r="F157" i="21"/>
  <c r="F216" i="21"/>
  <c r="F259" i="21"/>
  <c r="F304" i="21"/>
  <c r="F359" i="21"/>
  <c r="F406" i="21"/>
  <c r="F544" i="21"/>
  <c r="F628" i="21"/>
  <c r="F523" i="21"/>
  <c r="F587" i="21"/>
  <c r="F651" i="21"/>
  <c r="F506" i="21"/>
  <c r="F570" i="21"/>
  <c r="F634" i="21"/>
  <c r="F497" i="21"/>
  <c r="F561" i="21"/>
  <c r="F625" i="21"/>
  <c r="F683" i="21"/>
  <c r="F747" i="21"/>
  <c r="F19" i="22"/>
  <c r="F750" i="21"/>
  <c r="F18" i="22"/>
  <c r="F721" i="21"/>
  <c r="F801" i="21"/>
  <c r="F748" i="21"/>
  <c r="F44" i="22"/>
  <c r="F76" i="22"/>
  <c r="F145" i="22"/>
  <c r="F180" i="22"/>
  <c r="F176" i="22"/>
  <c r="F248" i="22"/>
  <c r="F160" i="22"/>
  <c r="F252" i="22"/>
  <c r="F278" i="22"/>
  <c r="F256" i="22"/>
  <c r="F230" i="22"/>
  <c r="F246" i="22"/>
  <c r="F268" i="22"/>
  <c r="F266" i="22"/>
  <c r="F250" i="22"/>
  <c r="F258" i="22"/>
  <c r="F294" i="22"/>
  <c r="F232" i="22"/>
  <c r="F290" i="22"/>
  <c r="F654" i="21"/>
  <c r="F654" i="20"/>
  <c r="F691" i="21"/>
  <c r="F248" i="20"/>
  <c r="F518" i="20"/>
  <c r="F403" i="20"/>
  <c r="F326" i="20"/>
  <c r="F229" i="20"/>
  <c r="F541" i="20"/>
  <c r="F675" i="20"/>
  <c r="F611" i="20"/>
  <c r="F574" i="20"/>
  <c r="F881" i="20"/>
  <c r="F19" i="21"/>
  <c r="F1024" i="20"/>
  <c r="F1054" i="20"/>
  <c r="F998" i="20"/>
  <c r="F154" i="21"/>
  <c r="F221" i="21"/>
  <c r="F67" i="21"/>
  <c r="F321" i="21"/>
  <c r="F372" i="21"/>
  <c r="F423" i="21"/>
  <c r="F470" i="21"/>
  <c r="F576" i="21"/>
  <c r="F644" i="21"/>
  <c r="F539" i="21"/>
  <c r="F603" i="21"/>
  <c r="F667" i="21"/>
  <c r="F522" i="21"/>
  <c r="F586" i="21"/>
  <c r="F650" i="21"/>
  <c r="F513" i="21"/>
  <c r="F577" i="21"/>
  <c r="F641" i="21"/>
  <c r="F699" i="21"/>
  <c r="F763" i="21"/>
  <c r="F702" i="21"/>
  <c r="F766" i="21"/>
  <c r="F673" i="21"/>
  <c r="F737" i="21"/>
  <c r="F696" i="21"/>
  <c r="F764" i="21"/>
  <c r="F52" i="22"/>
  <c r="F84" i="22"/>
  <c r="F152" i="22"/>
  <c r="F244" i="22"/>
  <c r="F189" i="22"/>
  <c r="F212" i="22"/>
  <c r="F210" i="22"/>
  <c r="F307" i="2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1067" i="20"/>
  <c r="F312" i="20"/>
  <c r="F756" i="20"/>
  <c r="F484" i="20"/>
  <c r="F390" i="20"/>
  <c r="F293" i="20"/>
  <c r="F798" i="20"/>
  <c r="F813" i="20"/>
  <c r="F678" i="20"/>
  <c r="F641" i="20"/>
  <c r="F949" i="20"/>
  <c r="F832" i="20"/>
  <c r="F1091" i="20"/>
  <c r="F1118" i="20"/>
  <c r="F1069" i="20"/>
  <c r="F218" i="21"/>
  <c r="F80" i="21"/>
  <c r="F131" i="21"/>
  <c r="F385" i="21"/>
  <c r="F440" i="21"/>
  <c r="F278" i="21"/>
  <c r="F512" i="21"/>
  <c r="F592" i="21"/>
  <c r="F660" i="21"/>
  <c r="F555" i="21"/>
  <c r="F619" i="21"/>
  <c r="F684" i="21"/>
  <c r="F538" i="21"/>
  <c r="F602" i="21"/>
  <c r="F666" i="21"/>
  <c r="F529" i="21"/>
  <c r="F593" i="21"/>
  <c r="F657" i="21"/>
  <c r="F715" i="21"/>
  <c r="F779" i="21"/>
  <c r="F718" i="21"/>
  <c r="F782" i="21"/>
  <c r="F689" i="21"/>
  <c r="F769" i="21"/>
  <c r="F716" i="21"/>
  <c r="F780" i="21"/>
  <c r="F60" i="22"/>
  <c r="F128" i="22"/>
  <c r="F222" i="22"/>
  <c r="F220" i="22"/>
  <c r="F196" i="22"/>
  <c r="F224" i="22"/>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271" i="20"/>
  <c r="E335" i="20"/>
  <c r="E399" i="20"/>
  <c r="E483" i="20"/>
  <c r="E655" i="20"/>
  <c r="E262" i="20"/>
  <c r="E326" i="20"/>
  <c r="E390" i="20"/>
  <c r="E463" i="20"/>
  <c r="E620" i="20"/>
  <c r="E241" i="20"/>
  <c r="E305" i="20"/>
  <c r="E373" i="20"/>
  <c r="E443" i="20"/>
  <c r="E544" i="20"/>
  <c r="E240" i="20"/>
  <c r="E304" i="20"/>
  <c r="E368" i="20"/>
  <c r="E438" i="20"/>
  <c r="E517" i="20"/>
  <c r="E751" i="20"/>
  <c r="E906" i="20"/>
  <c r="E579" i="20"/>
  <c r="E646" i="20"/>
  <c r="E710" i="20"/>
  <c r="E950" i="20"/>
  <c r="E570" i="20"/>
  <c r="E637" i="20"/>
  <c r="E701" i="20"/>
  <c r="E854" i="20"/>
  <c r="E486" i="20"/>
  <c r="E553" i="20"/>
  <c r="E617" i="20"/>
  <c r="E680" i="20"/>
  <c r="E849" i="20"/>
  <c r="E876" i="20"/>
  <c r="E940" i="20"/>
  <c r="E1004" i="20"/>
  <c r="E1071" i="20"/>
  <c r="E10" i="21"/>
  <c r="E831" i="20"/>
  <c r="E895" i="20"/>
  <c r="E959" i="20"/>
  <c r="E1023" i="20"/>
  <c r="E1090" i="20"/>
  <c r="E29" i="21"/>
  <c r="E982" i="20"/>
  <c r="E1053" i="20"/>
  <c r="E1117" i="20"/>
  <c r="E60" i="21"/>
  <c r="E945" i="20"/>
  <c r="E1009" i="20"/>
  <c r="E1076" i="20"/>
  <c r="E15" i="21"/>
  <c r="E81" i="21"/>
  <c r="E141" i="21"/>
  <c r="E205" i="21"/>
  <c r="E269" i="21"/>
  <c r="E148" i="21"/>
  <c r="E216" i="21"/>
  <c r="E71" i="21"/>
  <c r="E135" i="21"/>
  <c r="E199" i="21"/>
  <c r="E263" i="21"/>
  <c r="E118" i="21"/>
  <c r="E182" i="21"/>
  <c r="E246" i="21"/>
  <c r="E316" i="21"/>
  <c r="E380" i="21"/>
  <c r="E448" i="21"/>
  <c r="E303" i="21"/>
  <c r="E367" i="21"/>
  <c r="E431" i="21"/>
  <c r="E286" i="21"/>
  <c r="E350" i="21"/>
  <c r="E414" i="21"/>
  <c r="E478" i="21"/>
  <c r="E329" i="21"/>
  <c r="E393" i="21"/>
  <c r="E457" i="21"/>
  <c r="E511" i="21"/>
  <c r="E575" i="21"/>
  <c r="E639" i="21"/>
  <c r="E538" i="21"/>
  <c r="E602" i="21"/>
  <c r="E666" i="21"/>
  <c r="E525" i="21"/>
  <c r="E589" i="21"/>
  <c r="E653" i="21"/>
  <c r="E512" i="21"/>
  <c r="E576" i="21"/>
  <c r="E644" i="21"/>
  <c r="E698" i="21"/>
  <c r="E762" i="21"/>
  <c r="E705" i="21"/>
  <c r="E769" i="21"/>
  <c r="E680" i="21"/>
  <c r="E748" i="21"/>
  <c r="E106" i="22"/>
  <c r="E743" i="21"/>
  <c r="E807" i="21"/>
  <c r="E132" i="22"/>
  <c r="E219" i="22"/>
  <c r="E228" i="22"/>
  <c r="C15" i="16"/>
  <c r="D7" i="16" s="1"/>
  <c r="E178" i="20"/>
  <c r="E223" i="20"/>
  <c r="E287" i="20"/>
  <c r="E351" i="20"/>
  <c r="E415" i="20"/>
  <c r="E500" i="20"/>
  <c r="E719" i="20"/>
  <c r="E278" i="20"/>
  <c r="E342" i="20"/>
  <c r="E406" i="20"/>
  <c r="E480" i="20"/>
  <c r="E675" i="20"/>
  <c r="E257" i="20"/>
  <c r="E325" i="20"/>
  <c r="E389" i="20"/>
  <c r="E459" i="20"/>
  <c r="E608" i="20"/>
  <c r="E256" i="20"/>
  <c r="E320" i="20"/>
  <c r="E384" i="20"/>
  <c r="E454" i="20"/>
  <c r="E548" i="20"/>
  <c r="E813" i="20"/>
  <c r="E531" i="20"/>
  <c r="E595" i="20"/>
  <c r="E662" i="20"/>
  <c r="E840" i="20"/>
  <c r="E519" i="20"/>
  <c r="E586" i="20"/>
  <c r="E653" i="20"/>
  <c r="E717" i="20"/>
  <c r="E886" i="20"/>
  <c r="E502" i="20"/>
  <c r="E569" i="20"/>
  <c r="E632" i="20"/>
  <c r="E696" i="20"/>
  <c r="E881" i="20"/>
  <c r="E892" i="20"/>
  <c r="E956" i="20"/>
  <c r="E1020" i="20"/>
  <c r="E1087" i="20"/>
  <c r="E26" i="21"/>
  <c r="E847" i="20"/>
  <c r="E911" i="20"/>
  <c r="E975" i="20"/>
  <c r="E1042" i="20"/>
  <c r="E1106" i="20"/>
  <c r="E45" i="21"/>
  <c r="E998" i="20"/>
  <c r="E1069" i="20"/>
  <c r="E12" i="21"/>
  <c r="E893" i="20"/>
  <c r="E961" i="20"/>
  <c r="E1025" i="20"/>
  <c r="E1092" i="20"/>
  <c r="E31" i="21"/>
  <c r="E93" i="21"/>
  <c r="E157" i="21"/>
  <c r="E221" i="21"/>
  <c r="E96" i="21"/>
  <c r="E164" i="21"/>
  <c r="E232" i="21"/>
  <c r="E87" i="21"/>
  <c r="E151" i="21"/>
  <c r="E215" i="21"/>
  <c r="E70" i="21"/>
  <c r="E134" i="21"/>
  <c r="E198" i="21"/>
  <c r="E262" i="21"/>
  <c r="E332" i="21"/>
  <c r="E396" i="21"/>
  <c r="E464" i="21"/>
  <c r="E319" i="21"/>
  <c r="E383" i="21"/>
  <c r="E447" i="21"/>
  <c r="E302" i="21"/>
  <c r="E366" i="21"/>
  <c r="E430" i="21"/>
  <c r="E281" i="21"/>
  <c r="E345" i="21"/>
  <c r="E409" i="21"/>
  <c r="E473" i="21"/>
  <c r="E527" i="21"/>
  <c r="E591" i="21"/>
  <c r="E655" i="21"/>
  <c r="E554" i="21"/>
  <c r="E618" i="21"/>
  <c r="E477" i="21"/>
  <c r="E541" i="21"/>
  <c r="E605" i="21"/>
  <c r="E669" i="21"/>
  <c r="E528" i="21"/>
  <c r="E592" i="21"/>
  <c r="E660" i="21"/>
  <c r="E714" i="21"/>
  <c r="E778" i="21"/>
  <c r="E721" i="21"/>
  <c r="E785" i="21"/>
  <c r="E696" i="21"/>
  <c r="E764" i="21"/>
  <c r="E695" i="21"/>
  <c r="E759" i="21"/>
  <c r="E128" i="22"/>
  <c r="E136" i="22"/>
  <c r="E225" i="22"/>
  <c r="E234" i="22"/>
  <c r="E154" i="20"/>
  <c r="E186" i="20"/>
  <c r="E239" i="20"/>
  <c r="E303" i="20"/>
  <c r="E367" i="20"/>
  <c r="E437" i="20"/>
  <c r="E528" i="20"/>
  <c r="E230" i="20"/>
  <c r="E294" i="20"/>
  <c r="E358" i="20"/>
  <c r="E428" i="20"/>
  <c r="E497" i="20"/>
  <c r="E743" i="20"/>
  <c r="E273" i="20"/>
  <c r="E341" i="20"/>
  <c r="E405" i="20"/>
  <c r="E476" i="20"/>
  <c r="E663" i="20"/>
  <c r="E272" i="20"/>
  <c r="E336" i="20"/>
  <c r="E400" i="20"/>
  <c r="E473" i="20"/>
  <c r="E612" i="20"/>
  <c r="E845" i="20"/>
  <c r="E547" i="20"/>
  <c r="E611" i="20"/>
  <c r="E678" i="20"/>
  <c r="E861" i="20"/>
  <c r="E538" i="20"/>
  <c r="E602" i="20"/>
  <c r="E669" i="20"/>
  <c r="E793" i="20"/>
  <c r="E954" i="20"/>
  <c r="E518" i="20"/>
  <c r="E585" i="20"/>
  <c r="E648" i="20"/>
  <c r="E712" i="20"/>
  <c r="E942" i="20"/>
  <c r="E908" i="20"/>
  <c r="E972" i="20"/>
  <c r="E1039" i="20"/>
  <c r="E1103" i="20"/>
  <c r="E42" i="21"/>
  <c r="E863" i="20"/>
  <c r="E927" i="20"/>
  <c r="E991" i="20"/>
  <c r="E1058" i="20"/>
  <c r="E1122" i="20"/>
  <c r="E61" i="21"/>
  <c r="E1014" i="20"/>
  <c r="E1085" i="20"/>
  <c r="E28" i="21"/>
  <c r="E909" i="20"/>
  <c r="E977" i="20"/>
  <c r="E1044" i="20"/>
  <c r="E1108" i="20"/>
  <c r="E47" i="21"/>
  <c r="E109" i="21"/>
  <c r="E173" i="21"/>
  <c r="E237" i="21"/>
  <c r="E116" i="21"/>
  <c r="E180" i="21"/>
  <c r="E248" i="21"/>
  <c r="E103" i="21"/>
  <c r="E167" i="21"/>
  <c r="E231" i="21"/>
  <c r="E86" i="21"/>
  <c r="E150" i="21"/>
  <c r="E214" i="21"/>
  <c r="E280" i="21"/>
  <c r="E348" i="21"/>
  <c r="E416" i="21"/>
  <c r="E502" i="21"/>
  <c r="E335" i="21"/>
  <c r="E399" i="21"/>
  <c r="E463" i="21"/>
  <c r="E318" i="21"/>
  <c r="E382" i="21"/>
  <c r="E446" i="21"/>
  <c r="E297" i="21"/>
  <c r="E361" i="21"/>
  <c r="E425" i="21"/>
  <c r="E479" i="21"/>
  <c r="E543" i="21"/>
  <c r="E607" i="21"/>
  <c r="E670" i="21"/>
  <c r="E570" i="21"/>
  <c r="E634" i="21"/>
  <c r="E493" i="21"/>
  <c r="E557" i="21"/>
  <c r="E621" i="21"/>
  <c r="E476" i="21"/>
  <c r="E544" i="21"/>
  <c r="E612" i="21"/>
  <c r="E681" i="21"/>
  <c r="E730" i="21"/>
  <c r="E794" i="21"/>
  <c r="E737" i="21"/>
  <c r="E801" i="21"/>
  <c r="E716" i="21"/>
  <c r="E780" i="21"/>
  <c r="E711" i="21"/>
  <c r="E775" i="21"/>
  <c r="E192" i="22"/>
  <c r="E168" i="22"/>
  <c r="E214" i="22"/>
  <c r="E238" i="22"/>
  <c r="K812" i="20"/>
  <c r="K769" i="20"/>
  <c r="K773" i="20"/>
  <c r="K205" i="20"/>
  <c r="K189" i="20"/>
  <c r="K173" i="20"/>
  <c r="K157" i="20"/>
  <c r="K123" i="20"/>
  <c r="K91" i="20"/>
  <c r="K59" i="20"/>
  <c r="K27" i="20"/>
  <c r="K129" i="20"/>
  <c r="K97" i="20"/>
  <c r="K65" i="20"/>
  <c r="K33" i="20"/>
  <c r="K114" i="20"/>
  <c r="K385" i="20"/>
  <c r="K308" i="20"/>
  <c r="K235" i="20"/>
  <c r="K301" i="22"/>
  <c r="K289" i="22"/>
  <c r="K304" i="22"/>
  <c r="K245" i="22"/>
  <c r="K255" i="22"/>
  <c r="K191" i="22"/>
  <c r="K205" i="22"/>
  <c r="K198" i="22"/>
  <c r="K146" i="22"/>
  <c r="K121" i="22"/>
  <c r="K86" i="22"/>
  <c r="K70" i="22"/>
  <c r="K54" i="22"/>
  <c r="K13" i="22"/>
  <c r="K85" i="22"/>
  <c r="K53" i="22"/>
  <c r="K9" i="22"/>
  <c r="K823" i="20"/>
  <c r="K811" i="20"/>
  <c r="K748" i="20"/>
  <c r="K731" i="20"/>
  <c r="K824" i="20"/>
  <c r="K787" i="20"/>
  <c r="K214" i="20"/>
  <c r="K48" i="20"/>
  <c r="K269" i="20"/>
  <c r="K641" i="20"/>
  <c r="K463" i="20"/>
  <c r="K379" i="20"/>
  <c r="K248" i="22"/>
  <c r="K265" i="22"/>
  <c r="K282" i="22"/>
  <c r="K258" i="22"/>
  <c r="K291" i="22"/>
  <c r="K181" i="22"/>
  <c r="K202" i="22"/>
  <c r="K132" i="22"/>
  <c r="K94" i="22"/>
  <c r="K39" i="22"/>
  <c r="K63" i="22"/>
  <c r="K175" i="22"/>
  <c r="K96" i="22"/>
  <c r="K807" i="20"/>
  <c r="K819" i="20"/>
  <c r="K820" i="20"/>
  <c r="K750" i="20"/>
  <c r="K755" i="20"/>
  <c r="K213" i="20"/>
  <c r="K127" i="20"/>
  <c r="K87" i="20"/>
  <c r="K47" i="20"/>
  <c r="K133" i="20"/>
  <c r="K85" i="20"/>
  <c r="K21" i="20"/>
  <c r="K42" i="20"/>
  <c r="K340" i="20"/>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796" i="21"/>
  <c r="E94" i="22"/>
  <c r="E560" i="21"/>
  <c r="E509" i="21"/>
  <c r="E623" i="21"/>
  <c r="E377" i="21"/>
  <c r="E334" i="21"/>
  <c r="E287" i="21"/>
  <c r="E230" i="21"/>
  <c r="E183" i="21"/>
  <c r="E132" i="21"/>
  <c r="E63" i="21"/>
  <c r="E925" i="20"/>
  <c r="E966" i="20"/>
  <c r="E943" i="20"/>
  <c r="E1055" i="20"/>
  <c r="E832" i="20"/>
  <c r="E470" i="20"/>
  <c r="E554" i="20"/>
  <c r="E563" i="20"/>
  <c r="E416" i="20"/>
  <c r="E493" i="20"/>
  <c r="E225" i="20"/>
  <c r="E310" i="20"/>
  <c r="E383" i="20"/>
  <c r="E162" i="20"/>
  <c r="H427" i="20"/>
  <c r="H289" i="20"/>
  <c r="F286" i="22"/>
  <c r="F284" i="22"/>
  <c r="F218" i="22"/>
  <c r="H925" i="20"/>
  <c r="H1002" i="20"/>
  <c r="H101" i="21"/>
  <c r="H494" i="21"/>
  <c r="H736" i="21"/>
  <c r="F68" i="22"/>
  <c r="F705" i="21"/>
  <c r="F731" i="21"/>
  <c r="F481" i="21"/>
  <c r="F635" i="21"/>
  <c r="F528" i="21"/>
  <c r="F195" i="21"/>
  <c r="F57" i="21"/>
  <c r="F705" i="20"/>
  <c r="F361" i="20"/>
  <c r="F376" i="20"/>
  <c r="L131" i="22"/>
  <c r="L210" i="20"/>
  <c r="AC200" i="39" s="1"/>
  <c r="AD200" i="39" s="1"/>
  <c r="L119" i="20"/>
  <c r="AD70" i="40" s="1"/>
  <c r="L160" i="20"/>
  <c r="AD111" i="40" s="1"/>
  <c r="H676" i="21"/>
  <c r="G739" i="20"/>
  <c r="H432" i="20"/>
  <c r="H369" i="20"/>
  <c r="H276" i="20"/>
  <c r="H714" i="20"/>
  <c r="H482" i="20"/>
  <c r="H594" i="20"/>
  <c r="H601" i="20"/>
  <c r="H493" i="20"/>
  <c r="H945" i="20"/>
  <c r="H1102" i="20"/>
  <c r="H998" i="20"/>
  <c r="H1021" i="20"/>
  <c r="H976" i="20"/>
  <c r="H112" i="21"/>
  <c r="H179" i="21"/>
  <c r="H226" i="21"/>
  <c r="H273" i="21"/>
  <c r="H322" i="21"/>
  <c r="H365" i="21"/>
  <c r="H420" i="21"/>
  <c r="H666" i="21"/>
  <c r="H560" i="21"/>
  <c r="H607" i="21"/>
  <c r="H66" i="22"/>
  <c r="H763" i="21"/>
  <c r="H132" i="22"/>
  <c r="K260" i="22"/>
  <c r="K293" i="22"/>
  <c r="K189" i="22"/>
  <c r="K206" i="22"/>
  <c r="K102" i="22"/>
  <c r="K90" i="22"/>
  <c r="K74" i="22"/>
  <c r="K58" i="22"/>
  <c r="K157" i="22"/>
  <c r="K81" i="22"/>
  <c r="K49" i="22"/>
  <c r="K32" i="22"/>
  <c r="K803" i="20"/>
  <c r="K772" i="20"/>
  <c r="K747" i="20"/>
  <c r="K754" i="20"/>
  <c r="K796" i="20"/>
  <c r="K199" i="20"/>
  <c r="K183" i="20"/>
  <c r="K167" i="20"/>
  <c r="K208" i="20"/>
  <c r="K200" i="20"/>
  <c r="K192" i="20"/>
  <c r="K184" i="20"/>
  <c r="K176" i="20"/>
  <c r="K168" i="20"/>
  <c r="K160" i="20"/>
  <c r="K153" i="20"/>
  <c r="K64" i="20"/>
  <c r="K66" i="20"/>
  <c r="K439" i="20"/>
  <c r="K356" i="20"/>
  <c r="K283" i="20"/>
  <c r="K300" i="22"/>
  <c r="K268" i="22"/>
  <c r="K278" i="22"/>
  <c r="K267" i="22"/>
  <c r="K194" i="22"/>
  <c r="K197" i="22"/>
  <c r="K124" i="22"/>
  <c r="K174" i="22"/>
  <c r="K133" i="22"/>
  <c r="K117" i="22"/>
  <c r="K123" i="22"/>
  <c r="K67" i="22"/>
  <c r="K30" i="22"/>
  <c r="K107" i="22"/>
  <c r="K12" i="22"/>
  <c r="K797" i="20"/>
  <c r="K760" i="20"/>
  <c r="K794" i="20"/>
  <c r="K753" i="20"/>
  <c r="K738" i="20"/>
  <c r="K201" i="20"/>
  <c r="K185" i="20"/>
  <c r="K169" i="20"/>
  <c r="K147" i="20"/>
  <c r="K115" i="20"/>
  <c r="K83" i="20"/>
  <c r="K51" i="20"/>
  <c r="K19" i="20"/>
  <c r="K121" i="20"/>
  <c r="K89" i="20"/>
  <c r="K57" i="20"/>
  <c r="K25" i="20"/>
  <c r="K56" i="20"/>
  <c r="K74" i="20"/>
  <c r="K455" i="20"/>
  <c r="K372" i="20"/>
  <c r="K299" i="20"/>
  <c r="K288" i="22"/>
  <c r="K273" i="22"/>
  <c r="K285" i="22"/>
  <c r="K287" i="22"/>
  <c r="K247" i="22"/>
  <c r="K190" i="22"/>
  <c r="K172" i="22"/>
  <c r="K150" i="22"/>
  <c r="K182" i="22"/>
  <c r="K116" i="22"/>
  <c r="K80" i="22"/>
  <c r="K64" i="22"/>
  <c r="K48" i="22"/>
  <c r="K165" i="22"/>
  <c r="K77" i="22"/>
  <c r="K45" i="22"/>
  <c r="K40" i="22"/>
  <c r="K821" i="20"/>
  <c r="K809" i="20"/>
  <c r="K732" i="20"/>
  <c r="K767" i="20"/>
  <c r="K808" i="20"/>
  <c r="K774" i="20"/>
  <c r="K144" i="20"/>
  <c r="K138" i="20"/>
  <c r="K337" i="20"/>
  <c r="K260" i="20"/>
  <c r="K606" i="20"/>
  <c r="K296" i="22"/>
  <c r="K243" i="22"/>
  <c r="K249" i="22"/>
  <c r="K274" i="22"/>
  <c r="K254" i="22"/>
  <c r="K275" i="22"/>
  <c r="K195" i="22"/>
  <c r="K201" i="22"/>
  <c r="K170" i="22"/>
  <c r="K158" i="22"/>
  <c r="K93" i="22"/>
  <c r="K55" i="22"/>
  <c r="K143" i="22"/>
  <c r="K99" i="22"/>
  <c r="K805" i="20"/>
  <c r="K817" i="20"/>
  <c r="K781" i="20"/>
  <c r="K734" i="20"/>
  <c r="K741" i="20"/>
  <c r="K209" i="20"/>
  <c r="K119" i="20"/>
  <c r="K79" i="20"/>
  <c r="K31" i="20"/>
  <c r="K125" i="20"/>
  <c r="K61" i="20"/>
  <c r="K72" i="20"/>
  <c r="K353" i="20"/>
  <c r="K661" i="20"/>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F98" i="20"/>
  <c r="E160" i="22"/>
  <c r="E732" i="21"/>
  <c r="E746" i="21"/>
  <c r="E492" i="21"/>
  <c r="E650" i="21"/>
  <c r="E559" i="21"/>
  <c r="E313" i="21"/>
  <c r="E490" i="21"/>
  <c r="E432" i="21"/>
  <c r="E166" i="21"/>
  <c r="E119" i="21"/>
  <c r="E253" i="21"/>
  <c r="E1124" i="20"/>
  <c r="E44" i="21"/>
  <c r="E13" i="21"/>
  <c r="E879" i="20"/>
  <c r="E988" i="20"/>
  <c r="E664" i="20"/>
  <c r="E825" i="20"/>
  <c r="E894" i="20"/>
  <c r="E866" i="20"/>
  <c r="E352" i="20"/>
  <c r="E427" i="20"/>
  <c r="E556" i="20"/>
  <c r="E246" i="20"/>
  <c r="E319" i="20"/>
  <c r="F262" i="22"/>
  <c r="F228" i="22"/>
  <c r="F260" i="22"/>
  <c r="F216" i="22"/>
  <c r="F214" i="22"/>
  <c r="F204" i="22"/>
  <c r="H605" i="20"/>
  <c r="H1108" i="20"/>
  <c r="H359" i="21"/>
  <c r="H593" i="21"/>
  <c r="H722" i="21"/>
  <c r="F796" i="21"/>
  <c r="F798" i="21"/>
  <c r="F680" i="21"/>
  <c r="F618" i="21"/>
  <c r="F571" i="21"/>
  <c r="F342" i="21"/>
  <c r="F148" i="21"/>
  <c r="F30" i="21"/>
  <c r="F923" i="20"/>
  <c r="F462" i="20"/>
  <c r="F57" i="20"/>
  <c r="L44" i="22"/>
  <c r="L190" i="22"/>
  <c r="L64" i="20"/>
  <c r="AD20" i="40" s="1"/>
  <c r="L218" i="22"/>
  <c r="F261" i="21"/>
  <c r="K324" i="20"/>
  <c r="K251" i="20"/>
  <c r="K272" i="22"/>
  <c r="K297" i="22"/>
  <c r="K298" i="22"/>
  <c r="K266" i="22"/>
  <c r="K250" i="22"/>
  <c r="K180" i="22"/>
  <c r="K168" i="22"/>
  <c r="K192" i="22"/>
  <c r="K179" i="22"/>
  <c r="K18" i="22"/>
  <c r="K87" i="22"/>
  <c r="K47" i="22"/>
  <c r="K112" i="22"/>
  <c r="K103" i="22"/>
  <c r="K791" i="20"/>
  <c r="K752" i="20"/>
  <c r="K762" i="20"/>
  <c r="K211" i="20"/>
  <c r="K758" i="20"/>
  <c r="K151" i="20"/>
  <c r="K111" i="20"/>
  <c r="K63" i="20"/>
  <c r="K23" i="20"/>
  <c r="K117" i="20"/>
  <c r="K53" i="20"/>
  <c r="K40" i="20"/>
  <c r="K417" i="20"/>
  <c r="K267" i="20"/>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791" i="21"/>
  <c r="E31" i="22"/>
  <c r="E682" i="21"/>
  <c r="E637" i="21"/>
  <c r="E586" i="21"/>
  <c r="E495" i="21"/>
  <c r="E462" i="21"/>
  <c r="E415" i="21"/>
  <c r="E364" i="21"/>
  <c r="E102" i="21"/>
  <c r="E264" i="21"/>
  <c r="E189" i="21"/>
  <c r="E1060" i="20"/>
  <c r="E1101" i="20"/>
  <c r="E1074" i="20"/>
  <c r="E58" i="21"/>
  <c r="E924" i="20"/>
  <c r="E601" i="20"/>
  <c r="E685" i="20"/>
  <c r="E694" i="20"/>
  <c r="E683" i="20"/>
  <c r="E288" i="20"/>
  <c r="E357" i="20"/>
  <c r="E444" i="20"/>
  <c r="E584" i="20"/>
  <c r="E255" i="20"/>
  <c r="E86" i="20"/>
  <c r="E241" i="22"/>
  <c r="H238" i="20"/>
  <c r="H222" i="20"/>
  <c r="F254" i="22"/>
  <c r="F177" i="22"/>
  <c r="H280" i="20"/>
  <c r="H576" i="20"/>
  <c r="H34" i="21"/>
  <c r="H406" i="21"/>
  <c r="H648" i="21"/>
  <c r="H265" i="22"/>
  <c r="F732" i="21"/>
  <c r="F734" i="21"/>
  <c r="F609" i="21"/>
  <c r="F554" i="21"/>
  <c r="F674" i="21"/>
  <c r="F295" i="21"/>
  <c r="F93" i="21"/>
  <c r="F896" i="20"/>
  <c r="F890" i="20"/>
  <c r="F700" i="20"/>
  <c r="L262" i="22"/>
  <c r="L28" i="22"/>
  <c r="L116" i="22"/>
  <c r="L165" i="22"/>
  <c r="L215" i="20"/>
  <c r="AC205" i="39" s="1"/>
  <c r="AD205" i="39" s="1"/>
  <c r="H264" i="20"/>
  <c r="R34" i="41"/>
  <c r="U8" i="41"/>
  <c r="H1006" i="20"/>
  <c r="H187" i="21"/>
  <c r="H373" i="21"/>
  <c r="H316" i="20"/>
  <c r="H640" i="20"/>
  <c r="H1045" i="20"/>
  <c r="H219" i="21"/>
  <c r="H405" i="21"/>
  <c r="H268" i="20"/>
  <c r="H593" i="20"/>
  <c r="H1027" i="20"/>
  <c r="H67" i="21"/>
  <c r="H38" i="21"/>
  <c r="H154" i="21"/>
  <c r="H459" i="21"/>
  <c r="H344" i="21"/>
  <c r="H367" i="20"/>
  <c r="H51" i="21"/>
  <c r="H328" i="21"/>
  <c r="H520" i="21"/>
  <c r="H46" i="22"/>
  <c r="H726" i="21"/>
  <c r="H225" i="22"/>
  <c r="H390" i="20"/>
  <c r="H333" i="20"/>
  <c r="H240" i="20"/>
  <c r="H563" i="20"/>
  <c r="H441" i="20"/>
  <c r="H558" i="20"/>
  <c r="H565" i="20"/>
  <c r="H457" i="20"/>
  <c r="H711" i="20"/>
  <c r="H393" i="20"/>
  <c r="H618" i="20"/>
  <c r="H1126" i="20"/>
  <c r="H136" i="21"/>
  <c r="H346" i="21"/>
  <c r="H460" i="21"/>
  <c r="H565" i="21"/>
  <c r="H620" i="21"/>
  <c r="H663" i="21"/>
  <c r="H704" i="21"/>
  <c r="H694" i="21"/>
  <c r="H213" i="22"/>
  <c r="H294" i="20"/>
  <c r="H233" i="20"/>
  <c r="H512" i="20"/>
  <c r="H400" i="20"/>
  <c r="H339" i="20"/>
  <c r="H839" i="20"/>
  <c r="H721" i="20"/>
  <c r="H724" i="20"/>
  <c r="H616" i="20"/>
  <c r="H619" i="20"/>
  <c r="H734" i="20"/>
  <c r="H931" i="20"/>
  <c r="H1067" i="20"/>
  <c r="H363" i="21"/>
  <c r="H392" i="21"/>
  <c r="H688" i="21"/>
  <c r="H568" i="21"/>
  <c r="H615" i="21"/>
  <c r="H70" i="22"/>
  <c r="H771" i="21"/>
  <c r="H164" i="22"/>
  <c r="H310" i="20"/>
  <c r="H249" i="20"/>
  <c r="H559" i="20"/>
  <c r="H416" i="20"/>
  <c r="H355" i="20"/>
  <c r="H864" i="20"/>
  <c r="H835" i="20"/>
  <c r="H813" i="20"/>
  <c r="H631" i="20"/>
  <c r="H278" i="22"/>
  <c r="H509" i="21"/>
  <c r="H792" i="20"/>
  <c r="H324" i="21"/>
  <c r="H296" i="20"/>
  <c r="H579" i="21"/>
  <c r="H863" i="20"/>
  <c r="H232" i="21"/>
  <c r="H337" i="21"/>
  <c r="H52" i="22"/>
  <c r="H86" i="21"/>
  <c r="H802" i="21"/>
  <c r="H574" i="21"/>
  <c r="H855" i="20"/>
  <c r="H901" i="20"/>
  <c r="H673" i="20"/>
  <c r="H498" i="20"/>
  <c r="H500" i="20"/>
  <c r="H451" i="20"/>
  <c r="H444" i="20"/>
  <c r="H227" i="22"/>
  <c r="H707" i="21"/>
  <c r="H737" i="21"/>
  <c r="H636" i="21"/>
  <c r="H610" i="21"/>
  <c r="H437" i="21"/>
  <c r="H200" i="21"/>
  <c r="H580" i="20"/>
  <c r="H364" i="20"/>
  <c r="H679" i="20"/>
  <c r="H660" i="20"/>
  <c r="H590" i="20"/>
  <c r="H403" i="20"/>
  <c r="H336" i="20"/>
  <c r="H365" i="20"/>
  <c r="H358" i="20"/>
  <c r="H176" i="22"/>
  <c r="H691" i="21"/>
  <c r="H721" i="21"/>
  <c r="H552" i="21"/>
  <c r="H594" i="21"/>
  <c r="H389" i="21"/>
  <c r="H1000" i="20"/>
  <c r="H517" i="20"/>
  <c r="H300" i="20"/>
  <c r="H647" i="20"/>
  <c r="H692" i="20"/>
  <c r="H622" i="20"/>
  <c r="H371" i="20"/>
  <c r="H368" i="20"/>
  <c r="H397" i="20"/>
  <c r="H326" i="20"/>
  <c r="H140" i="22"/>
  <c r="H78" i="22"/>
  <c r="H533" i="21"/>
  <c r="H169" i="21"/>
  <c r="H873" i="20"/>
  <c r="H357" i="21"/>
  <c r="H201" i="21"/>
  <c r="H100" i="21"/>
  <c r="H990" i="20"/>
  <c r="H675" i="20"/>
  <c r="H682" i="20"/>
  <c r="H362" i="21"/>
  <c r="H1016" i="20"/>
  <c r="H532" i="20"/>
  <c r="H409" i="20"/>
  <c r="H283" i="21"/>
  <c r="H1029" i="20"/>
  <c r="U10" i="41"/>
  <c r="H76" i="21"/>
  <c r="H245" i="21"/>
  <c r="H638" i="21"/>
  <c r="H167" i="22"/>
  <c r="H674" i="21"/>
  <c r="H1095" i="20"/>
  <c r="H671" i="21"/>
  <c r="H568" i="20"/>
  <c r="H613" i="20"/>
  <c r="H542" i="20"/>
  <c r="H291" i="20"/>
  <c r="H288" i="20"/>
  <c r="H313" i="20"/>
  <c r="H246" i="20"/>
  <c r="H774" i="21"/>
  <c r="H724" i="21"/>
  <c r="H551" i="21"/>
  <c r="H645" i="21"/>
  <c r="H482" i="21"/>
  <c r="H105" i="21"/>
  <c r="H1093" i="20"/>
  <c r="H685" i="20"/>
  <c r="H258" i="20"/>
  <c r="H489" i="20"/>
  <c r="H533" i="20"/>
  <c r="H615" i="20"/>
  <c r="H698" i="20"/>
  <c r="H758" i="20"/>
  <c r="H494" i="20"/>
  <c r="H298" i="22"/>
  <c r="H758" i="21"/>
  <c r="H62" i="22"/>
  <c r="H535" i="21"/>
  <c r="H629" i="21"/>
  <c r="H376" i="21"/>
  <c r="H250" i="21"/>
  <c r="H1022" i="20"/>
  <c r="H515" i="20"/>
  <c r="H119" i="21"/>
  <c r="H521" i="20"/>
  <c r="H937" i="20"/>
  <c r="H750" i="20"/>
  <c r="H243" i="20"/>
  <c r="H623" i="20"/>
  <c r="H642" i="20"/>
  <c r="H266" i="22"/>
  <c r="H787" i="21"/>
  <c r="H567" i="21"/>
  <c r="H428" i="21"/>
  <c r="H995" i="20"/>
  <c r="H322" i="20"/>
  <c r="H314" i="21"/>
  <c r="H171" i="21"/>
  <c r="H904" i="20"/>
  <c r="H1094" i="20"/>
  <c r="H586" i="20"/>
  <c r="H418" i="20"/>
  <c r="H266" i="21"/>
  <c r="H17" i="21"/>
  <c r="H535" i="20"/>
  <c r="H84" i="22"/>
  <c r="H120" i="21"/>
  <c r="H1044" i="20"/>
  <c r="U36" i="41"/>
  <c r="H538" i="20"/>
  <c r="H869" i="20"/>
  <c r="H529" i="20"/>
  <c r="H933" i="20"/>
  <c r="H399" i="20"/>
  <c r="H470" i="20"/>
  <c r="H742" i="20"/>
  <c r="H293" i="20"/>
  <c r="H354" i="20"/>
  <c r="H545" i="21"/>
  <c r="H341" i="21"/>
  <c r="H298" i="21"/>
  <c r="H249" i="21"/>
  <c r="H202" i="21"/>
  <c r="H155" i="21"/>
  <c r="H84" i="21"/>
  <c r="H952" i="20"/>
  <c r="H997" i="20"/>
  <c r="H974" i="20"/>
  <c r="H1078" i="20"/>
  <c r="H723" i="20"/>
  <c r="H469" i="20"/>
  <c r="H577" i="20"/>
  <c r="H570" i="20"/>
  <c r="H453" i="20"/>
  <c r="H611" i="20"/>
  <c r="H252" i="20"/>
  <c r="H345" i="20"/>
  <c r="H402" i="20"/>
  <c r="H456" i="21"/>
  <c r="H309" i="21"/>
  <c r="H475" i="21"/>
  <c r="H217" i="21"/>
  <c r="H170" i="21"/>
  <c r="H123" i="21"/>
  <c r="H54" i="21"/>
  <c r="H920" i="20"/>
  <c r="H965" i="20"/>
  <c r="H942" i="20"/>
  <c r="H885" i="20"/>
  <c r="H804" i="21"/>
  <c r="H753" i="21"/>
  <c r="H503" i="21"/>
  <c r="H661" i="21"/>
  <c r="H562" i="21"/>
  <c r="H453" i="21"/>
  <c r="H122" i="21"/>
  <c r="H36" i="21"/>
  <c r="H844" i="20"/>
  <c r="H434" i="20"/>
  <c r="H643" i="21"/>
  <c r="H513" i="21"/>
  <c r="H442" i="21"/>
  <c r="H395" i="21"/>
  <c r="H137" i="21"/>
  <c r="H90" i="21"/>
  <c r="H236" i="21"/>
  <c r="H1099" i="20"/>
  <c r="H19" i="21"/>
  <c r="H1125" i="20"/>
  <c r="H858" i="20"/>
  <c r="H963" i="20"/>
  <c r="H612" i="20"/>
  <c r="H720" i="20"/>
  <c r="H717" i="20"/>
  <c r="H837" i="20"/>
  <c r="H335" i="20"/>
  <c r="H396" i="20"/>
  <c r="H511" i="20"/>
  <c r="H229" i="20"/>
  <c r="H290" i="20"/>
  <c r="H311" i="21"/>
  <c r="H277" i="21"/>
  <c r="H443" i="21"/>
  <c r="H185" i="21"/>
  <c r="H138" i="21"/>
  <c r="H91" i="21"/>
  <c r="H22" i="21"/>
  <c r="H83" i="21"/>
  <c r="H52" i="21"/>
  <c r="H906" i="20"/>
  <c r="H1011" i="20"/>
  <c r="H659" i="20"/>
  <c r="H853" i="20"/>
  <c r="H510" i="20"/>
  <c r="H889" i="20"/>
  <c r="H383" i="20"/>
  <c r="H450" i="20"/>
  <c r="H662" i="20"/>
  <c r="H277" i="20"/>
  <c r="H338" i="20"/>
  <c r="H246" i="21"/>
  <c r="H458" i="21"/>
  <c r="H411" i="21"/>
  <c r="H153" i="21"/>
  <c r="H106" i="21"/>
  <c r="H252" i="21"/>
  <c r="H1115" i="20"/>
  <c r="H35" i="21"/>
  <c r="H20" i="21"/>
  <c r="H1110" i="20"/>
  <c r="H545" i="20"/>
  <c r="H740" i="21"/>
  <c r="H689" i="21"/>
  <c r="H652" i="21"/>
  <c r="H597" i="21"/>
  <c r="H498" i="21"/>
  <c r="H474" i="21"/>
  <c r="H268" i="21"/>
  <c r="H890" i="20"/>
  <c r="H913" i="20"/>
  <c r="H607" i="20"/>
  <c r="H485" i="21"/>
  <c r="H421" i="21"/>
  <c r="H378" i="21"/>
  <c r="H331" i="21"/>
  <c r="H73" i="21"/>
  <c r="H235" i="21"/>
  <c r="H168" i="21"/>
  <c r="H1035" i="20"/>
  <c r="H1080" i="20"/>
  <c r="H1061" i="20"/>
  <c r="H33" i="21"/>
  <c r="H899" i="20"/>
  <c r="H548" i="20"/>
  <c r="H656" i="20"/>
  <c r="H653" i="20"/>
  <c r="H599" i="20"/>
  <c r="H271" i="20"/>
  <c r="H332" i="20"/>
  <c r="H431" i="20"/>
  <c r="H492" i="20"/>
  <c r="H226" i="20"/>
  <c r="H959" i="20"/>
  <c r="H426" i="21"/>
  <c r="H379" i="21"/>
  <c r="H121" i="21"/>
  <c r="H74" i="21"/>
  <c r="H220" i="21"/>
  <c r="H1083" i="20"/>
  <c r="H1128" i="20"/>
  <c r="H1109" i="20"/>
  <c r="H842" i="20"/>
  <c r="H947" i="20"/>
  <c r="H596" i="20"/>
  <c r="H704" i="20"/>
  <c r="H701" i="20"/>
  <c r="H809" i="20"/>
  <c r="H319" i="20"/>
  <c r="H380" i="20"/>
  <c r="H488" i="20"/>
  <c r="H690" i="20"/>
  <c r="H274" i="20"/>
  <c r="H541" i="20"/>
  <c r="H394" i="21"/>
  <c r="H347" i="21"/>
  <c r="H89" i="21"/>
  <c r="H251" i="21"/>
  <c r="H184" i="21"/>
  <c r="H1051" i="20"/>
  <c r="H1096" i="20"/>
  <c r="H1077" i="20"/>
  <c r="H1046" i="20"/>
  <c r="R7" i="12"/>
  <c r="R7" i="41"/>
  <c r="U7" i="41"/>
  <c r="U7" i="12"/>
  <c r="T15" i="41"/>
  <c r="H851" i="20"/>
  <c r="H501" i="20"/>
  <c r="H609" i="20"/>
  <c r="H602" i="20"/>
  <c r="H440" i="20"/>
  <c r="H874" i="20"/>
  <c r="H979" i="20"/>
  <c r="H627" i="20"/>
  <c r="H805" i="20"/>
  <c r="H833" i="20"/>
  <c r="H415" i="20"/>
  <c r="H49" i="21"/>
  <c r="H915" i="20"/>
  <c r="H564" i="20"/>
  <c r="H672" i="20"/>
  <c r="H669" i="20"/>
  <c r="H284" i="20"/>
  <c r="H351" i="20"/>
  <c r="H793" i="20"/>
  <c r="H370" i="20"/>
  <c r="H857" i="20"/>
  <c r="H223" i="20"/>
  <c r="H377" i="20"/>
  <c r="H204" i="22"/>
  <c r="H496" i="20"/>
  <c r="H499" i="20"/>
  <c r="H309" i="20"/>
  <c r="H596" i="21"/>
  <c r="H412" i="20"/>
  <c r="H543" i="20"/>
  <c r="H245" i="20"/>
  <c r="H306" i="20"/>
  <c r="H358" i="21"/>
  <c r="H670" i="20"/>
  <c r="H287" i="20"/>
  <c r="H348" i="20"/>
  <c r="H447" i="20"/>
  <c r="H555" i="20"/>
  <c r="H242" i="20"/>
  <c r="T10" i="41"/>
  <c r="F45" i="20"/>
  <c r="F293" i="21"/>
  <c r="F231" i="21"/>
  <c r="F167" i="21"/>
  <c r="F103" i="21"/>
  <c r="F252" i="21"/>
  <c r="F184" i="21"/>
  <c r="F120" i="21"/>
  <c r="F257" i="21"/>
  <c r="F193" i="21"/>
  <c r="F129" i="21"/>
  <c r="F254" i="21"/>
  <c r="F190" i="21"/>
  <c r="F126" i="21"/>
  <c r="F48" i="21"/>
  <c r="F1105" i="20"/>
  <c r="F1041" i="20"/>
  <c r="F970" i="20"/>
  <c r="F902" i="20"/>
  <c r="F29" i="21"/>
  <c r="F1090" i="20"/>
  <c r="F1023" i="20"/>
  <c r="F66" i="21"/>
  <c r="F1127" i="20"/>
  <c r="F1063" i="20"/>
  <c r="F996" i="20"/>
  <c r="F932" i="20"/>
  <c r="F868" i="20"/>
  <c r="F55" i="21"/>
  <c r="F1116" i="20"/>
  <c r="F1052" i="20"/>
  <c r="F985" i="20"/>
  <c r="F917" i="20"/>
  <c r="F853" i="20"/>
  <c r="F854" i="20"/>
  <c r="F677" i="20"/>
  <c r="F610" i="20"/>
  <c r="F546" i="20"/>
  <c r="F479" i="20"/>
  <c r="F714" i="20"/>
  <c r="F650" i="20"/>
  <c r="F583" i="20"/>
  <c r="F520" i="20"/>
  <c r="F859" i="20"/>
  <c r="F711" i="20"/>
  <c r="F647" i="20"/>
  <c r="F584" i="20"/>
  <c r="F915" i="20"/>
  <c r="F676" i="20"/>
  <c r="F461" i="20"/>
  <c r="F397" i="20"/>
  <c r="F333" i="20"/>
  <c r="F265" i="20"/>
  <c r="F720" i="20"/>
  <c r="F506" i="20"/>
  <c r="F432" i="20"/>
  <c r="F362" i="20"/>
  <c r="F298" i="20"/>
  <c r="F234" i="20"/>
  <c r="F581" i="20"/>
  <c r="F445" i="20"/>
  <c r="F375" i="20"/>
  <c r="F311" i="20"/>
  <c r="F247" i="20"/>
  <c r="F632" i="20"/>
  <c r="F489" i="20"/>
  <c r="F412" i="20"/>
  <c r="F348" i="20"/>
  <c r="F284" i="20"/>
  <c r="F211" i="20"/>
  <c r="F93" i="20"/>
  <c r="F29" i="20"/>
  <c r="F346" i="20"/>
  <c r="F282" i="20"/>
  <c r="F790" i="20"/>
  <c r="F528" i="20"/>
  <c r="F429" i="20"/>
  <c r="F359" i="20"/>
  <c r="F295" i="20"/>
  <c r="F231" i="20"/>
  <c r="F577" i="20"/>
  <c r="F472" i="20"/>
  <c r="F396" i="20"/>
  <c r="F332" i="20"/>
  <c r="F268" i="20"/>
  <c r="F141" i="20"/>
  <c r="F77" i="20"/>
  <c r="I42" i="20"/>
  <c r="F428" i="21"/>
  <c r="F360" i="21"/>
  <c r="F292" i="21"/>
  <c r="F437" i="21"/>
  <c r="F373" i="21"/>
  <c r="F309" i="21"/>
  <c r="F247" i="21"/>
  <c r="F183" i="21"/>
  <c r="F119" i="21"/>
  <c r="F268" i="21"/>
  <c r="F200" i="21"/>
  <c r="F136" i="21"/>
  <c r="F273" i="21"/>
  <c r="F209" i="21"/>
  <c r="F145" i="21"/>
  <c r="F270" i="21"/>
  <c r="F206" i="21"/>
  <c r="F142" i="21"/>
  <c r="F64" i="21"/>
  <c r="F1121" i="20"/>
  <c r="F1057" i="20"/>
  <c r="F986" i="20"/>
  <c r="F918" i="20"/>
  <c r="F45" i="21"/>
  <c r="F1106" i="20"/>
  <c r="F1042" i="20"/>
  <c r="F975" i="20"/>
  <c r="F18" i="21"/>
  <c r="F1079" i="20"/>
  <c r="F1012" i="20"/>
  <c r="F948" i="20"/>
  <c r="F884" i="20"/>
  <c r="F73" i="21"/>
  <c r="F1132" i="20"/>
  <c r="F1068" i="20"/>
  <c r="F1001" i="20"/>
  <c r="F937" i="20"/>
  <c r="F869" i="20"/>
  <c r="F870" i="20"/>
  <c r="F693" i="20"/>
  <c r="F629" i="20"/>
  <c r="F562" i="20"/>
  <c r="F495" i="20"/>
  <c r="F841" i="20"/>
  <c r="F666" i="20"/>
  <c r="F599" i="20"/>
  <c r="F535" i="20"/>
  <c r="F875" i="20"/>
  <c r="F789" i="20"/>
  <c r="F663" i="20"/>
  <c r="F600" i="20"/>
  <c r="F536" i="20"/>
  <c r="F744" i="20"/>
  <c r="F490" i="20"/>
  <c r="F413" i="20"/>
  <c r="F349" i="20"/>
  <c r="F281" i="20"/>
  <c r="F780" i="20"/>
  <c r="F522" i="20"/>
  <c r="F448" i="20"/>
  <c r="F378" i="20"/>
  <c r="F314" i="20"/>
  <c r="F250" i="20"/>
  <c r="F652" i="20"/>
  <c r="F468" i="20"/>
  <c r="F391" i="20"/>
  <c r="F327" i="20"/>
  <c r="F263" i="20"/>
  <c r="F696" i="20"/>
  <c r="F509" i="20"/>
  <c r="F434" i="20"/>
  <c r="F364" i="20"/>
  <c r="F300" i="20"/>
  <c r="F236"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803" i="21"/>
  <c r="I787" i="21"/>
  <c r="I771" i="21"/>
  <c r="I755" i="21"/>
  <c r="I739" i="21"/>
  <c r="I723" i="21"/>
  <c r="I707" i="21"/>
  <c r="I691" i="21"/>
  <c r="I796" i="21"/>
  <c r="I780" i="21"/>
  <c r="I764" i="21"/>
  <c r="I748" i="21"/>
  <c r="I732" i="21"/>
  <c r="I716" i="21"/>
  <c r="I696" i="21"/>
  <c r="I680" i="21"/>
  <c r="I97" i="22"/>
  <c r="I793" i="21"/>
  <c r="I777" i="21"/>
  <c r="I761" i="21"/>
  <c r="I745" i="21"/>
  <c r="I729" i="21"/>
  <c r="I713" i="21"/>
  <c r="I133" i="22"/>
  <c r="I802" i="21"/>
  <c r="I786" i="21"/>
  <c r="I770" i="21"/>
  <c r="I754" i="21"/>
  <c r="I738" i="21"/>
  <c r="I722" i="21"/>
  <c r="I706" i="21"/>
  <c r="I690" i="21"/>
  <c r="I674" i="21"/>
  <c r="I671" i="21"/>
  <c r="I660" i="21"/>
  <c r="I644" i="21"/>
  <c r="I628" i="21"/>
  <c r="I612" i="21"/>
  <c r="I592" i="21"/>
  <c r="I576" i="21"/>
  <c r="I560" i="21"/>
  <c r="I544" i="21"/>
  <c r="I528" i="21"/>
  <c r="I512" i="21"/>
  <c r="I492" i="21"/>
  <c r="I476" i="21"/>
  <c r="I669" i="21"/>
  <c r="I653" i="21"/>
  <c r="I637" i="21"/>
  <c r="I621" i="21"/>
  <c r="I605" i="21"/>
  <c r="I589" i="21"/>
  <c r="I573" i="21"/>
  <c r="I557" i="21"/>
  <c r="I541" i="21"/>
  <c r="I525" i="21"/>
  <c r="I509" i="21"/>
  <c r="I493" i="21"/>
  <c r="I477" i="21"/>
  <c r="I662" i="21"/>
  <c r="I646" i="21"/>
  <c r="I630" i="21"/>
  <c r="I614" i="21"/>
  <c r="I598" i="21"/>
  <c r="I582" i="21"/>
  <c r="I566" i="21"/>
  <c r="I550" i="21"/>
  <c r="I534" i="21"/>
  <c r="I697" i="21"/>
  <c r="I659" i="21"/>
  <c r="I643" i="21"/>
  <c r="I627" i="21"/>
  <c r="I611" i="21"/>
  <c r="I595" i="21"/>
  <c r="I579" i="21"/>
  <c r="I563" i="21"/>
  <c r="I547" i="21"/>
  <c r="I531" i="21"/>
  <c r="I515" i="21"/>
  <c r="I499" i="21"/>
  <c r="I483" i="21"/>
  <c r="I478" i="21"/>
  <c r="I461" i="21"/>
  <c r="I445" i="21"/>
  <c r="I429" i="21"/>
  <c r="I413" i="21"/>
  <c r="I397" i="21"/>
  <c r="I381" i="21"/>
  <c r="I365" i="21"/>
  <c r="I349" i="21"/>
  <c r="I333" i="21"/>
  <c r="I317" i="21"/>
  <c r="I301" i="21"/>
  <c r="I285" i="21"/>
  <c r="I490" i="21"/>
  <c r="I462" i="21"/>
  <c r="I446" i="21"/>
  <c r="I430" i="21"/>
  <c r="I414" i="21"/>
  <c r="I398" i="21"/>
  <c r="I382" i="21"/>
  <c r="I366" i="21"/>
  <c r="I350" i="21"/>
  <c r="I334" i="21"/>
  <c r="I318" i="21"/>
  <c r="I302" i="21"/>
  <c r="I286" i="21"/>
  <c r="I502" i="21"/>
  <c r="I467" i="21"/>
  <c r="I451" i="21"/>
  <c r="I435" i="21"/>
  <c r="I419" i="21"/>
  <c r="I403" i="21"/>
  <c r="I387" i="21"/>
  <c r="I371" i="21"/>
  <c r="I355" i="21"/>
  <c r="I339" i="21"/>
  <c r="I323" i="21"/>
  <c r="I307" i="21"/>
  <c r="I291" i="21"/>
  <c r="I514" i="21"/>
  <c r="I468" i="21"/>
  <c r="I452" i="21"/>
  <c r="I436" i="21"/>
  <c r="I420" i="21"/>
  <c r="I400" i="21"/>
  <c r="I384" i="21"/>
  <c r="I368" i="21"/>
  <c r="I352" i="21"/>
  <c r="I336" i="21"/>
  <c r="I320" i="21"/>
  <c r="I300" i="21"/>
  <c r="I284" i="21"/>
  <c r="I266" i="21"/>
  <c r="I250" i="21"/>
  <c r="I234" i="21"/>
  <c r="I218" i="21"/>
  <c r="I202" i="21"/>
  <c r="I186" i="21"/>
  <c r="I170" i="21"/>
  <c r="I154" i="21"/>
  <c r="I138" i="21"/>
  <c r="I122" i="21"/>
  <c r="I106" i="21"/>
  <c r="I90" i="21"/>
  <c r="I74" i="21"/>
  <c r="I267" i="21"/>
  <c r="I251" i="21"/>
  <c r="I235" i="21"/>
  <c r="I219" i="21"/>
  <c r="I203" i="21"/>
  <c r="I187" i="21"/>
  <c r="I171" i="21"/>
  <c r="I155" i="21"/>
  <c r="I139" i="21"/>
  <c r="I123" i="21"/>
  <c r="I107" i="21"/>
  <c r="I91" i="21"/>
  <c r="I75" i="21"/>
  <c r="I268" i="21"/>
  <c r="I252" i="21"/>
  <c r="I236" i="21"/>
  <c r="I220" i="21"/>
  <c r="I200" i="21"/>
  <c r="I184" i="21"/>
  <c r="I168" i="21"/>
  <c r="I152" i="21"/>
  <c r="I136" i="21"/>
  <c r="I120" i="21"/>
  <c r="I100" i="21"/>
  <c r="I273" i="21"/>
  <c r="I257" i="21"/>
  <c r="I241" i="21"/>
  <c r="I225" i="21"/>
  <c r="I209" i="21"/>
  <c r="I193" i="21"/>
  <c r="I177" i="21"/>
  <c r="I161" i="21"/>
  <c r="I145" i="21"/>
  <c r="I129" i="21"/>
  <c r="I113" i="21"/>
  <c r="I97" i="21"/>
  <c r="I81" i="21"/>
  <c r="I59" i="21"/>
  <c r="I43" i="21"/>
  <c r="I27" i="21"/>
  <c r="I11" i="21"/>
  <c r="I1120" i="20"/>
  <c r="I1104" i="20"/>
  <c r="I1088" i="20"/>
  <c r="I1072" i="20"/>
  <c r="I1056" i="20"/>
  <c r="I1040" i="20"/>
  <c r="I1021" i="20"/>
  <c r="I1005" i="20"/>
  <c r="I989" i="20"/>
  <c r="I973" i="20"/>
  <c r="I957" i="20"/>
  <c r="I941" i="20"/>
  <c r="I921" i="20"/>
  <c r="I905" i="20"/>
  <c r="I76" i="21"/>
  <c r="I60" i="21"/>
  <c r="I44" i="21"/>
  <c r="I28" i="21"/>
  <c r="I12" i="21"/>
  <c r="I1117" i="20"/>
  <c r="I1101" i="20"/>
  <c r="I1085" i="20"/>
  <c r="I1069" i="20"/>
  <c r="I1053" i="20"/>
  <c r="I1037" i="20"/>
  <c r="I1014" i="20"/>
  <c r="I998" i="20"/>
  <c r="I982" i="20"/>
  <c r="I966" i="20"/>
  <c r="I57" i="21"/>
  <c r="I41" i="21"/>
  <c r="I25" i="21"/>
  <c r="I9" i="21"/>
  <c r="I1118" i="20"/>
  <c r="I1102" i="20"/>
  <c r="I1086" i="20"/>
  <c r="I1070" i="20"/>
  <c r="I1054" i="20"/>
  <c r="I1038" i="20"/>
  <c r="I1019" i="20"/>
  <c r="I1003" i="20"/>
  <c r="I987" i="20"/>
  <c r="I971" i="20"/>
  <c r="I955" i="20"/>
  <c r="I939" i="20"/>
  <c r="I923" i="20"/>
  <c r="I907" i="20"/>
  <c r="I891" i="20"/>
  <c r="I875" i="20"/>
  <c r="I859" i="20"/>
  <c r="I843" i="20"/>
  <c r="I84" i="21"/>
  <c r="I62" i="21"/>
  <c r="I46" i="21"/>
  <c r="I30" i="21"/>
  <c r="I14" i="21"/>
  <c r="I1123" i="20"/>
  <c r="I1107" i="20"/>
  <c r="I1091" i="20"/>
  <c r="I1075" i="20"/>
  <c r="I1059" i="20"/>
  <c r="I1043" i="20"/>
  <c r="I1024" i="20"/>
  <c r="I1008" i="20"/>
  <c r="I992" i="20"/>
  <c r="I976" i="20"/>
  <c r="I960" i="20"/>
  <c r="I944" i="20"/>
  <c r="I928" i="20"/>
  <c r="I912" i="20"/>
  <c r="I896" i="20"/>
  <c r="I880" i="20"/>
  <c r="I864" i="20"/>
  <c r="I954" i="20"/>
  <c r="I885" i="20"/>
  <c r="I853" i="20"/>
  <c r="I830" i="20"/>
  <c r="I712" i="20"/>
  <c r="I696" i="20"/>
  <c r="I680" i="20"/>
  <c r="I664" i="20"/>
  <c r="I648" i="20"/>
  <c r="I632" i="20"/>
  <c r="I617" i="20"/>
  <c r="I601" i="20"/>
  <c r="I585" i="20"/>
  <c r="I569" i="20"/>
  <c r="I553" i="20"/>
  <c r="I537" i="20"/>
  <c r="I518" i="20"/>
  <c r="I502" i="20"/>
  <c r="I486" i="20"/>
  <c r="I470" i="20"/>
  <c r="I950" i="20"/>
  <c r="I894" i="20"/>
  <c r="I866" i="20"/>
  <c r="I834" i="20"/>
  <c r="I721" i="20"/>
  <c r="I705" i="20"/>
  <c r="I689" i="20"/>
  <c r="I673" i="20"/>
  <c r="I657" i="20"/>
  <c r="I641" i="20"/>
  <c r="I622" i="20"/>
  <c r="I606" i="20"/>
  <c r="I590" i="20"/>
  <c r="I574" i="20"/>
  <c r="I558" i="20"/>
  <c r="I542" i="20"/>
  <c r="I523" i="20"/>
  <c r="I507" i="20"/>
  <c r="I906" i="20"/>
  <c r="I865" i="20"/>
  <c r="I837" i="20"/>
  <c r="I714" i="20"/>
  <c r="I698" i="20"/>
  <c r="I682" i="20"/>
  <c r="I666" i="20"/>
  <c r="I650" i="20"/>
  <c r="I634" i="20"/>
  <c r="I615" i="20"/>
  <c r="I599" i="20"/>
  <c r="I583" i="20"/>
  <c r="I567" i="20"/>
  <c r="I551" i="20"/>
  <c r="I535" i="20"/>
  <c r="I918" i="20"/>
  <c r="I870" i="20"/>
  <c r="I841" i="20"/>
  <c r="I739" i="20"/>
  <c r="I663" i="20"/>
  <c r="I608" i="20"/>
  <c r="I544" i="20"/>
  <c r="I500" i="20"/>
  <c r="I483" i="20"/>
  <c r="I454" i="20"/>
  <c r="I438" i="20"/>
  <c r="I416" i="20"/>
  <c r="I400" i="20"/>
  <c r="I384" i="20"/>
  <c r="I368" i="20"/>
  <c r="I352" i="20"/>
  <c r="I336" i="20"/>
  <c r="I320" i="20"/>
  <c r="I304" i="20"/>
  <c r="I288" i="20"/>
  <c r="I272" i="20"/>
  <c r="I256" i="20"/>
  <c r="I240" i="20"/>
  <c r="I224" i="20"/>
  <c r="I675" i="20"/>
  <c r="I620" i="20"/>
  <c r="I556" i="20"/>
  <c r="I512" i="20"/>
  <c r="I489" i="20"/>
  <c r="I472" i="20"/>
  <c r="I451" i="20"/>
  <c r="I435" i="20"/>
  <c r="I413" i="20"/>
  <c r="I397" i="20"/>
  <c r="I381" i="20"/>
  <c r="I365" i="20"/>
  <c r="I349" i="20"/>
  <c r="I333" i="20"/>
  <c r="I313" i="20"/>
  <c r="I297" i="20"/>
  <c r="I281" i="20"/>
  <c r="I265" i="20"/>
  <c r="I249" i="20"/>
  <c r="I233" i="20"/>
  <c r="I719" i="20"/>
  <c r="I655" i="20"/>
  <c r="I584" i="20"/>
  <c r="I527" i="20"/>
  <c r="I493" i="20"/>
  <c r="I476" i="20"/>
  <c r="I459" i="20"/>
  <c r="I444" i="20"/>
  <c r="I428" i="20"/>
  <c r="I406" i="20"/>
  <c r="I390" i="20"/>
  <c r="I374" i="20"/>
  <c r="I358" i="20"/>
  <c r="I342" i="20"/>
  <c r="I326" i="20"/>
  <c r="I310" i="20"/>
  <c r="I294" i="20"/>
  <c r="I278" i="20"/>
  <c r="I262" i="20"/>
  <c r="I246" i="20"/>
  <c r="I230" i="20"/>
  <c r="I751" i="20"/>
  <c r="I683" i="20"/>
  <c r="I612" i="20"/>
  <c r="I548" i="20"/>
  <c r="I508" i="20"/>
  <c r="I481" i="20"/>
  <c r="I464" i="20"/>
  <c r="I445" i="20"/>
  <c r="I429" i="20"/>
  <c r="I407" i="20"/>
  <c r="I391" i="20"/>
  <c r="I375" i="20"/>
  <c r="I359" i="20"/>
  <c r="I343" i="20"/>
  <c r="I327" i="20"/>
  <c r="I311" i="20"/>
  <c r="I295" i="20"/>
  <c r="I279" i="20"/>
  <c r="I263" i="20"/>
  <c r="I247" i="20"/>
  <c r="I231" i="20"/>
  <c r="I202" i="20"/>
  <c r="I194" i="20"/>
  <c r="I186" i="20"/>
  <c r="I178" i="20"/>
  <c r="I170" i="20"/>
  <c r="I162" i="20"/>
  <c r="I154" i="20"/>
  <c r="I230" i="22"/>
  <c r="I241" i="22"/>
  <c r="I237" i="22"/>
  <c r="I233" i="22"/>
  <c r="I205" i="22"/>
  <c r="I210" i="22"/>
  <c r="I216" i="22"/>
  <c r="I189" i="22"/>
  <c r="I117" i="22"/>
  <c r="I799" i="21"/>
  <c r="I783" i="21"/>
  <c r="I767" i="21"/>
  <c r="I751" i="21"/>
  <c r="I735" i="21"/>
  <c r="I719" i="21"/>
  <c r="I703" i="21"/>
  <c r="I687" i="21"/>
  <c r="I792" i="21"/>
  <c r="I776" i="21"/>
  <c r="I760" i="21"/>
  <c r="I744" i="21"/>
  <c r="I728" i="21"/>
  <c r="I712" i="21"/>
  <c r="I692" i="21"/>
  <c r="I676" i="21"/>
  <c r="I805" i="21"/>
  <c r="I789" i="21"/>
  <c r="I773" i="21"/>
  <c r="I757" i="21"/>
  <c r="I741" i="21"/>
  <c r="I725" i="21"/>
  <c r="I709" i="21"/>
  <c r="I100" i="22"/>
  <c r="I798" i="21"/>
  <c r="I782" i="21"/>
  <c r="I766" i="21"/>
  <c r="I750" i="21"/>
  <c r="I734" i="21"/>
  <c r="I718" i="21"/>
  <c r="I702" i="21"/>
  <c r="I686" i="21"/>
  <c r="I693" i="21"/>
  <c r="I670" i="21"/>
  <c r="I656" i="21"/>
  <c r="I640" i="21"/>
  <c r="I624" i="21"/>
  <c r="I604" i="21"/>
  <c r="I588" i="21"/>
  <c r="I572" i="21"/>
  <c r="I556" i="21"/>
  <c r="I540" i="21"/>
  <c r="I524" i="21"/>
  <c r="I504" i="21"/>
  <c r="I488" i="21"/>
  <c r="I689" i="21"/>
  <c r="I665" i="21"/>
  <c r="I649" i="21"/>
  <c r="I633" i="21"/>
  <c r="I617" i="21"/>
  <c r="I601" i="21"/>
  <c r="I585" i="21"/>
  <c r="I569" i="21"/>
  <c r="I553" i="21"/>
  <c r="I537" i="21"/>
  <c r="I521" i="21"/>
  <c r="I505" i="21"/>
  <c r="I489" i="21"/>
  <c r="I681" i="21"/>
  <c r="I658" i="21"/>
  <c r="I642" i="21"/>
  <c r="I626" i="21"/>
  <c r="I610" i="21"/>
  <c r="I594" i="21"/>
  <c r="I578" i="21"/>
  <c r="I562" i="21"/>
  <c r="I546" i="21"/>
  <c r="I530" i="21"/>
  <c r="I679" i="21"/>
  <c r="I655" i="21"/>
  <c r="I639" i="21"/>
  <c r="I623" i="21"/>
  <c r="I607" i="21"/>
  <c r="I591" i="21"/>
  <c r="I575" i="21"/>
  <c r="I559" i="21"/>
  <c r="I543" i="21"/>
  <c r="I527" i="21"/>
  <c r="I511" i="21"/>
  <c r="I495" i="21"/>
  <c r="I479" i="21"/>
  <c r="I473" i="21"/>
  <c r="I457" i="21"/>
  <c r="I441" i="21"/>
  <c r="I425" i="21"/>
  <c r="I409" i="21"/>
  <c r="I393" i="21"/>
  <c r="I377" i="21"/>
  <c r="I361" i="21"/>
  <c r="I345" i="21"/>
  <c r="I329" i="21"/>
  <c r="I313" i="21"/>
  <c r="I297" i="21"/>
  <c r="I281" i="21"/>
  <c r="I474" i="21"/>
  <c r="I458" i="21"/>
  <c r="I442" i="21"/>
  <c r="I426" i="21"/>
  <c r="I410" i="21"/>
  <c r="I394" i="21"/>
  <c r="I378" i="21"/>
  <c r="I362" i="21"/>
  <c r="I346" i="21"/>
  <c r="I330" i="21"/>
  <c r="I314" i="21"/>
  <c r="I298" i="21"/>
  <c r="I282" i="21"/>
  <c r="I486" i="21"/>
  <c r="I463" i="21"/>
  <c r="I447" i="21"/>
  <c r="I431" i="21"/>
  <c r="I415" i="21"/>
  <c r="I399" i="21"/>
  <c r="I383" i="21"/>
  <c r="I367" i="21"/>
  <c r="I351" i="21"/>
  <c r="I335" i="21"/>
  <c r="I319" i="21"/>
  <c r="I303" i="21"/>
  <c r="I287" i="21"/>
  <c r="I498" i="21"/>
  <c r="I464" i="21"/>
  <c r="I448" i="21"/>
  <c r="I432" i="21"/>
  <c r="I416" i="21"/>
  <c r="I396" i="21"/>
  <c r="I380" i="21"/>
  <c r="I364" i="21"/>
  <c r="I348" i="21"/>
  <c r="I332" i="21"/>
  <c r="I316" i="21"/>
  <c r="I296" i="21"/>
  <c r="I280" i="21"/>
  <c r="I262" i="21"/>
  <c r="I246" i="21"/>
  <c r="I230" i="21"/>
  <c r="I214" i="21"/>
  <c r="I198" i="21"/>
  <c r="I182" i="21"/>
  <c r="I166" i="21"/>
  <c r="I150" i="21"/>
  <c r="I134" i="21"/>
  <c r="I118" i="21"/>
  <c r="I102" i="21"/>
  <c r="I86" i="21"/>
  <c r="I70" i="21"/>
  <c r="I263" i="21"/>
  <c r="I247" i="21"/>
  <c r="I231" i="21"/>
  <c r="I215" i="21"/>
  <c r="I199" i="21"/>
  <c r="I183" i="21"/>
  <c r="I167" i="21"/>
  <c r="I151" i="21"/>
  <c r="I135" i="21"/>
  <c r="I119" i="21"/>
  <c r="I103" i="21"/>
  <c r="I87" i="21"/>
  <c r="I71" i="21"/>
  <c r="I264" i="21"/>
  <c r="I248" i="21"/>
  <c r="I232" i="21"/>
  <c r="I216" i="21"/>
  <c r="I196" i="21"/>
  <c r="I180" i="21"/>
  <c r="I164" i="21"/>
  <c r="I148" i="21"/>
  <c r="I132" i="21"/>
  <c r="I116" i="21"/>
  <c r="I96" i="21"/>
  <c r="I269" i="21"/>
  <c r="I253" i="21"/>
  <c r="I237" i="21"/>
  <c r="I221" i="21"/>
  <c r="I205" i="21"/>
  <c r="I189" i="21"/>
  <c r="I173" i="21"/>
  <c r="I157" i="21"/>
  <c r="I141" i="21"/>
  <c r="I125" i="21"/>
  <c r="I109" i="21"/>
  <c r="I93" i="21"/>
  <c r="I77" i="21"/>
  <c r="I55" i="21"/>
  <c r="I39" i="21"/>
  <c r="I23" i="21"/>
  <c r="I1132" i="20"/>
  <c r="I1116" i="20"/>
  <c r="I1100" i="20"/>
  <c r="I1084" i="20"/>
  <c r="I1068" i="20"/>
  <c r="I1052" i="20"/>
  <c r="I1036" i="20"/>
  <c r="I1017" i="20"/>
  <c r="I1001" i="20"/>
  <c r="I985" i="20"/>
  <c r="I969" i="20"/>
  <c r="I953" i="20"/>
  <c r="I937" i="20"/>
  <c r="I917" i="20"/>
  <c r="I901" i="20"/>
  <c r="I68" i="21"/>
  <c r="I56" i="21"/>
  <c r="I40" i="21"/>
  <c r="I24" i="21"/>
  <c r="I1129" i="20"/>
  <c r="I1113" i="20"/>
  <c r="I1097" i="20"/>
  <c r="I1081" i="20"/>
  <c r="I1065" i="20"/>
  <c r="I1049" i="20"/>
  <c r="I1026" i="20"/>
  <c r="I1010" i="20"/>
  <c r="I994" i="20"/>
  <c r="I978" i="20"/>
  <c r="I73" i="21"/>
  <c r="I53" i="21"/>
  <c r="I37" i="21"/>
  <c r="I21" i="21"/>
  <c r="I1130" i="20"/>
  <c r="I1114" i="20"/>
  <c r="I1098" i="20"/>
  <c r="I1082" i="20"/>
  <c r="I1066" i="20"/>
  <c r="I1050" i="20"/>
  <c r="I1034" i="20"/>
  <c r="I1015" i="20"/>
  <c r="I999" i="20"/>
  <c r="I983" i="20"/>
  <c r="I967" i="20"/>
  <c r="I951" i="20"/>
  <c r="I935" i="20"/>
  <c r="I919" i="20"/>
  <c r="I903" i="20"/>
  <c r="I887" i="20"/>
  <c r="I871" i="20"/>
  <c r="I855" i="20"/>
  <c r="I839" i="20"/>
  <c r="I80" i="21"/>
  <c r="I58" i="21"/>
  <c r="I42" i="21"/>
  <c r="I26" i="21"/>
  <c r="I10" i="21"/>
  <c r="I1119" i="20"/>
  <c r="I1103" i="20"/>
  <c r="I1087" i="20"/>
  <c r="I1071" i="20"/>
  <c r="I1055" i="20"/>
  <c r="I1039" i="20"/>
  <c r="I1020" i="20"/>
  <c r="I1004" i="20"/>
  <c r="I988" i="20"/>
  <c r="I972" i="20"/>
  <c r="I956" i="20"/>
  <c r="I940" i="20"/>
  <c r="I924" i="20"/>
  <c r="I908" i="20"/>
  <c r="I892" i="20"/>
  <c r="I876" i="20"/>
  <c r="I860" i="20"/>
  <c r="I938" i="20"/>
  <c r="I877" i="20"/>
  <c r="I846" i="20"/>
  <c r="I724" i="20"/>
  <c r="I708" i="20"/>
  <c r="I692" i="20"/>
  <c r="I676" i="20"/>
  <c r="I660" i="20"/>
  <c r="I644" i="20"/>
  <c r="I628" i="20"/>
  <c r="I613" i="20"/>
  <c r="I597" i="20"/>
  <c r="I581" i="20"/>
  <c r="I565" i="20"/>
  <c r="I549" i="20"/>
  <c r="I533" i="20"/>
  <c r="I514" i="20"/>
  <c r="I498" i="20"/>
  <c r="I482" i="20"/>
  <c r="I466" i="20"/>
  <c r="I934" i="20"/>
  <c r="I890" i="20"/>
  <c r="I858" i="20"/>
  <c r="I833" i="20"/>
  <c r="I717" i="20"/>
  <c r="I701" i="20"/>
  <c r="I685" i="20"/>
  <c r="I669" i="20"/>
  <c r="I653" i="20"/>
  <c r="I637" i="20"/>
  <c r="I618" i="20"/>
  <c r="I602" i="20"/>
  <c r="I586" i="20"/>
  <c r="I570" i="20"/>
  <c r="I554" i="20"/>
  <c r="I538" i="20"/>
  <c r="I519" i="20"/>
  <c r="I962" i="20"/>
  <c r="I889" i="20"/>
  <c r="I857" i="20"/>
  <c r="I836" i="20"/>
  <c r="I710" i="20"/>
  <c r="I694" i="20"/>
  <c r="I678" i="20"/>
  <c r="I662" i="20"/>
  <c r="I646" i="20"/>
  <c r="I630" i="20"/>
  <c r="I611" i="20"/>
  <c r="I595" i="20"/>
  <c r="I579" i="20"/>
  <c r="I563" i="20"/>
  <c r="I547" i="20"/>
  <c r="I531" i="20"/>
  <c r="I902" i="20"/>
  <c r="I862" i="20"/>
  <c r="I840" i="20"/>
  <c r="I711" i="20"/>
  <c r="I647" i="20"/>
  <c r="I592" i="20"/>
  <c r="I521" i="20"/>
  <c r="I499" i="20"/>
  <c r="I469" i="20"/>
  <c r="I450" i="20"/>
  <c r="I434" i="20"/>
  <c r="I412" i="20"/>
  <c r="I396" i="20"/>
  <c r="I380" i="20"/>
  <c r="I364" i="20"/>
  <c r="I348" i="20"/>
  <c r="I332" i="20"/>
  <c r="I316" i="20"/>
  <c r="I300" i="20"/>
  <c r="I284" i="20"/>
  <c r="I268" i="20"/>
  <c r="I252" i="20"/>
  <c r="I236" i="20"/>
  <c r="I723" i="20"/>
  <c r="I659" i="20"/>
  <c r="I604" i="20"/>
  <c r="I540" i="20"/>
  <c r="I505" i="20"/>
  <c r="I488" i="20"/>
  <c r="I471" i="20"/>
  <c r="I447" i="20"/>
  <c r="I431" i="20"/>
  <c r="I409" i="20"/>
  <c r="I393" i="20"/>
  <c r="I377" i="20"/>
  <c r="I361" i="20"/>
  <c r="I345" i="20"/>
  <c r="I329" i="20"/>
  <c r="I309" i="20"/>
  <c r="I293" i="20"/>
  <c r="I277" i="20"/>
  <c r="I261" i="20"/>
  <c r="I245" i="20"/>
  <c r="I229" i="20"/>
  <c r="I703" i="20"/>
  <c r="I639" i="20"/>
  <c r="I568" i="20"/>
  <c r="I525" i="20"/>
  <c r="I492" i="20"/>
  <c r="I475" i="20"/>
  <c r="I456" i="20"/>
  <c r="I440" i="20"/>
  <c r="I418" i="20"/>
  <c r="I402" i="20"/>
  <c r="I386" i="20"/>
  <c r="I370" i="20"/>
  <c r="I354" i="20"/>
  <c r="I338" i="20"/>
  <c r="I322" i="20"/>
  <c r="I306" i="20"/>
  <c r="I290" i="20"/>
  <c r="I274" i="20"/>
  <c r="I258" i="20"/>
  <c r="I242" i="20"/>
  <c r="I226" i="20"/>
  <c r="I735" i="20"/>
  <c r="I667" i="20"/>
  <c r="I596" i="20"/>
  <c r="I532" i="20"/>
  <c r="I497" i="20"/>
  <c r="I480" i="20"/>
  <c r="I463" i="20"/>
  <c r="I441" i="20"/>
  <c r="I419" i="20"/>
  <c r="I403" i="20"/>
  <c r="I387" i="20"/>
  <c r="I371" i="20"/>
  <c r="I355" i="20"/>
  <c r="I339" i="20"/>
  <c r="I323" i="20"/>
  <c r="I307" i="20"/>
  <c r="I291" i="20"/>
  <c r="I275" i="20"/>
  <c r="I259" i="20"/>
  <c r="I243" i="20"/>
  <c r="I227" i="20"/>
  <c r="I210" i="20"/>
  <c r="I208" i="20"/>
  <c r="I200" i="20"/>
  <c r="I192" i="20"/>
  <c r="I184" i="20"/>
  <c r="I176" i="20"/>
  <c r="I168" i="20"/>
  <c r="I160" i="20"/>
  <c r="H7" i="14"/>
  <c r="I226" i="22"/>
  <c r="I240" i="22"/>
  <c r="I236" i="22"/>
  <c r="I232" i="22"/>
  <c r="I193" i="22"/>
  <c r="I222" i="22"/>
  <c r="I214" i="22"/>
  <c r="I161" i="22"/>
  <c r="I116" i="22"/>
  <c r="I795" i="21"/>
  <c r="I779" i="21"/>
  <c r="I763" i="21"/>
  <c r="I747" i="21"/>
  <c r="I731" i="21"/>
  <c r="I715" i="21"/>
  <c r="I699" i="21"/>
  <c r="I804" i="21"/>
  <c r="I788" i="21"/>
  <c r="I772" i="21"/>
  <c r="I756" i="21"/>
  <c r="I740" i="21"/>
  <c r="I724" i="21"/>
  <c r="I704" i="21"/>
  <c r="I688" i="21"/>
  <c r="I672" i="21"/>
  <c r="I801" i="21"/>
  <c r="I785" i="21"/>
  <c r="I769" i="21"/>
  <c r="I753" i="21"/>
  <c r="I737" i="21"/>
  <c r="I721" i="21"/>
  <c r="I705" i="21"/>
  <c r="I92" i="22"/>
  <c r="I794" i="21"/>
  <c r="I778" i="21"/>
  <c r="I762" i="21"/>
  <c r="I746" i="21"/>
  <c r="I730" i="21"/>
  <c r="I714" i="21"/>
  <c r="I698" i="21"/>
  <c r="I682" i="21"/>
  <c r="I685" i="21"/>
  <c r="I668" i="21"/>
  <c r="I652" i="21"/>
  <c r="I636" i="21"/>
  <c r="I620" i="21"/>
  <c r="I600" i="21"/>
  <c r="I584" i="21"/>
  <c r="I568" i="21"/>
  <c r="I552" i="21"/>
  <c r="I536" i="21"/>
  <c r="I520" i="21"/>
  <c r="I500" i="21"/>
  <c r="I484" i="21"/>
  <c r="I683" i="21"/>
  <c r="I661" i="21"/>
  <c r="I645" i="21"/>
  <c r="I629" i="21"/>
  <c r="I613" i="21"/>
  <c r="I597" i="21"/>
  <c r="I581" i="21"/>
  <c r="I565" i="21"/>
  <c r="I549" i="21"/>
  <c r="I533" i="21"/>
  <c r="I517" i="21"/>
  <c r="I501" i="21"/>
  <c r="I485" i="21"/>
  <c r="I673" i="21"/>
  <c r="I654" i="21"/>
  <c r="I638" i="21"/>
  <c r="I622" i="21"/>
  <c r="I606" i="21"/>
  <c r="I590" i="21"/>
  <c r="I574" i="21"/>
  <c r="I558" i="21"/>
  <c r="I542" i="21"/>
  <c r="I526" i="21"/>
  <c r="I667" i="21"/>
  <c r="I651" i="21"/>
  <c r="I635" i="21"/>
  <c r="I619" i="21"/>
  <c r="I603" i="21"/>
  <c r="I587" i="21"/>
  <c r="I571" i="21"/>
  <c r="I555" i="21"/>
  <c r="I539" i="21"/>
  <c r="I523" i="21"/>
  <c r="I507" i="21"/>
  <c r="I491" i="21"/>
  <c r="I510" i="21"/>
  <c r="I469" i="21"/>
  <c r="I453" i="21"/>
  <c r="I437" i="21"/>
  <c r="I421" i="21"/>
  <c r="I405" i="21"/>
  <c r="I389" i="21"/>
  <c r="I373" i="21"/>
  <c r="I357" i="21"/>
  <c r="I341" i="21"/>
  <c r="I325" i="21"/>
  <c r="I309" i="21"/>
  <c r="I293" i="21"/>
  <c r="I277" i="21"/>
  <c r="I470" i="21"/>
  <c r="I454" i="21"/>
  <c r="I438" i="21"/>
  <c r="I422" i="21"/>
  <c r="I406" i="21"/>
  <c r="I390" i="21"/>
  <c r="I374" i="21"/>
  <c r="I358" i="21"/>
  <c r="I342" i="21"/>
  <c r="I326" i="21"/>
  <c r="I310" i="21"/>
  <c r="I294" i="21"/>
  <c r="I278" i="21"/>
  <c r="I475" i="21"/>
  <c r="I459" i="21"/>
  <c r="I443" i="21"/>
  <c r="I427" i="21"/>
  <c r="I411" i="21"/>
  <c r="I395" i="21"/>
  <c r="I379" i="21"/>
  <c r="I363" i="21"/>
  <c r="I347" i="21"/>
  <c r="I331" i="21"/>
  <c r="I315" i="21"/>
  <c r="I299" i="21"/>
  <c r="I283" i="21"/>
  <c r="I482" i="21"/>
  <c r="I460" i="21"/>
  <c r="I444" i="21"/>
  <c r="I428" i="21"/>
  <c r="I412" i="21"/>
  <c r="I392" i="21"/>
  <c r="I376" i="21"/>
  <c r="I360" i="21"/>
  <c r="I344" i="21"/>
  <c r="I328" i="21"/>
  <c r="I312" i="21"/>
  <c r="I292" i="21"/>
  <c r="I274" i="21"/>
  <c r="I258" i="21"/>
  <c r="I242" i="21"/>
  <c r="I226" i="21"/>
  <c r="I210" i="21"/>
  <c r="I194" i="21"/>
  <c r="I178" i="21"/>
  <c r="I162" i="21"/>
  <c r="I146" i="21"/>
  <c r="I130" i="21"/>
  <c r="I114" i="21"/>
  <c r="I98" i="21"/>
  <c r="I82" i="21"/>
  <c r="I275" i="21"/>
  <c r="I259" i="21"/>
  <c r="I243" i="21"/>
  <c r="I227" i="21"/>
  <c r="I211" i="21"/>
  <c r="I195" i="21"/>
  <c r="I179" i="21"/>
  <c r="I163" i="21"/>
  <c r="I147" i="21"/>
  <c r="I131" i="21"/>
  <c r="I115" i="21"/>
  <c r="I99" i="21"/>
  <c r="I83" i="21"/>
  <c r="I276" i="21"/>
  <c r="I260" i="21"/>
  <c r="I244" i="21"/>
  <c r="I228" i="21"/>
  <c r="I212" i="21"/>
  <c r="I192" i="21"/>
  <c r="I176" i="21"/>
  <c r="I160" i="21"/>
  <c r="I144" i="21"/>
  <c r="I128" i="21"/>
  <c r="I112" i="21"/>
  <c r="I92" i="21"/>
  <c r="I265" i="21"/>
  <c r="I249" i="21"/>
  <c r="I233" i="21"/>
  <c r="I217" i="21"/>
  <c r="I201" i="21"/>
  <c r="I185" i="21"/>
  <c r="I169" i="21"/>
  <c r="I153" i="21"/>
  <c r="I137" i="21"/>
  <c r="I121" i="21"/>
  <c r="I105" i="21"/>
  <c r="I89" i="21"/>
  <c r="I69" i="21"/>
  <c r="I51" i="21"/>
  <c r="I35" i="21"/>
  <c r="I19" i="21"/>
  <c r="I1128" i="20"/>
  <c r="I1112" i="20"/>
  <c r="I1096" i="20"/>
  <c r="I1080" i="20"/>
  <c r="I1064" i="20"/>
  <c r="I1048" i="20"/>
  <c r="I1029" i="20"/>
  <c r="I1013" i="20"/>
  <c r="I997" i="20"/>
  <c r="I981" i="20"/>
  <c r="I965" i="20"/>
  <c r="I949" i="20"/>
  <c r="I933" i="20"/>
  <c r="I913" i="20"/>
  <c r="I897" i="20"/>
  <c r="I67" i="21"/>
  <c r="I52" i="21"/>
  <c r="I36" i="21"/>
  <c r="I20" i="21"/>
  <c r="I1125" i="20"/>
  <c r="I1109" i="20"/>
  <c r="I1093" i="20"/>
  <c r="I1077" i="20"/>
  <c r="I1061" i="20"/>
  <c r="I1045" i="20"/>
  <c r="I1022" i="20"/>
  <c r="I1006" i="20"/>
  <c r="I990" i="20"/>
  <c r="I974" i="20"/>
  <c r="I65" i="21"/>
  <c r="I49" i="21"/>
  <c r="I33" i="21"/>
  <c r="I17" i="21"/>
  <c r="I1126" i="20"/>
  <c r="I1110" i="20"/>
  <c r="I1094" i="20"/>
  <c r="I1078" i="20"/>
  <c r="I1062" i="20"/>
  <c r="I1046" i="20"/>
  <c r="I1027" i="20"/>
  <c r="I1011" i="20"/>
  <c r="I995" i="20"/>
  <c r="I979" i="20"/>
  <c r="I963" i="20"/>
  <c r="I947" i="20"/>
  <c r="I931" i="20"/>
  <c r="I915" i="20"/>
  <c r="I899" i="20"/>
  <c r="I883" i="20"/>
  <c r="I867" i="20"/>
  <c r="I851" i="20"/>
  <c r="I835" i="20"/>
  <c r="I72" i="21"/>
  <c r="I54" i="21"/>
  <c r="I38" i="21"/>
  <c r="I22" i="21"/>
  <c r="I1131" i="20"/>
  <c r="I1115" i="20"/>
  <c r="I1099" i="20"/>
  <c r="I1083" i="20"/>
  <c r="I1067" i="20"/>
  <c r="I1051" i="20"/>
  <c r="I1035" i="20"/>
  <c r="I1016" i="20"/>
  <c r="I1000" i="20"/>
  <c r="I984" i="20"/>
  <c r="I968" i="20"/>
  <c r="I952" i="20"/>
  <c r="I936" i="20"/>
  <c r="I920" i="20"/>
  <c r="I904" i="20"/>
  <c r="I888" i="20"/>
  <c r="I872" i="20"/>
  <c r="I856" i="20"/>
  <c r="I914" i="20"/>
  <c r="I869" i="20"/>
  <c r="I845" i="20"/>
  <c r="I720" i="20"/>
  <c r="I704" i="20"/>
  <c r="I688" i="20"/>
  <c r="I672" i="20"/>
  <c r="I656" i="20"/>
  <c r="I640" i="20"/>
  <c r="I625" i="20"/>
  <c r="I609" i="20"/>
  <c r="I593" i="20"/>
  <c r="I577" i="20"/>
  <c r="I561" i="20"/>
  <c r="I545" i="20"/>
  <c r="I529" i="20"/>
  <c r="I510" i="20"/>
  <c r="I494" i="20"/>
  <c r="I478" i="20"/>
  <c r="I462" i="20"/>
  <c r="I926" i="20"/>
  <c r="I882" i="20"/>
  <c r="I850" i="20"/>
  <c r="I832" i="20"/>
  <c r="I713" i="20"/>
  <c r="I697" i="20"/>
  <c r="I681" i="20"/>
  <c r="I665" i="20"/>
  <c r="I649" i="20"/>
  <c r="I633" i="20"/>
  <c r="I614" i="20"/>
  <c r="I598" i="20"/>
  <c r="I582" i="20"/>
  <c r="I566" i="20"/>
  <c r="I550" i="20"/>
  <c r="I534" i="20"/>
  <c r="I515" i="20"/>
  <c r="I946" i="20"/>
  <c r="I881" i="20"/>
  <c r="I849" i="20"/>
  <c r="I722" i="20"/>
  <c r="I706" i="20"/>
  <c r="I690" i="20"/>
  <c r="I674" i="20"/>
  <c r="I658" i="20"/>
  <c r="I642" i="20"/>
  <c r="I623" i="20"/>
  <c r="I607" i="20"/>
  <c r="I591" i="20"/>
  <c r="I575" i="20"/>
  <c r="I559" i="20"/>
  <c r="I543" i="20"/>
  <c r="I958" i="20"/>
  <c r="I886" i="20"/>
  <c r="I854" i="20"/>
  <c r="I771" i="20"/>
  <c r="I695" i="20"/>
  <c r="I631" i="20"/>
  <c r="I576" i="20"/>
  <c r="I513" i="20"/>
  <c r="I485" i="20"/>
  <c r="I468" i="20"/>
  <c r="I446" i="20"/>
  <c r="I430" i="20"/>
  <c r="I408" i="20"/>
  <c r="I392" i="20"/>
  <c r="I376" i="20"/>
  <c r="I360" i="20"/>
  <c r="I344" i="20"/>
  <c r="I328" i="20"/>
  <c r="I312" i="20"/>
  <c r="I296" i="20"/>
  <c r="I280" i="20"/>
  <c r="I264" i="20"/>
  <c r="I248" i="20"/>
  <c r="I232" i="20"/>
  <c r="I707" i="20"/>
  <c r="I643" i="20"/>
  <c r="I588" i="20"/>
  <c r="I528" i="20"/>
  <c r="I504" i="20"/>
  <c r="I487" i="20"/>
  <c r="I457" i="20"/>
  <c r="I443" i="20"/>
  <c r="I427" i="20"/>
  <c r="I405" i="20"/>
  <c r="I389" i="20"/>
  <c r="I373" i="20"/>
  <c r="I357" i="20"/>
  <c r="I341" i="20"/>
  <c r="I325" i="20"/>
  <c r="I305" i="20"/>
  <c r="I289" i="20"/>
  <c r="I273" i="20"/>
  <c r="I257" i="20"/>
  <c r="I241" i="20"/>
  <c r="I225" i="20"/>
  <c r="I687" i="20"/>
  <c r="I616" i="20"/>
  <c r="I552" i="20"/>
  <c r="I517" i="20"/>
  <c r="I491" i="20"/>
  <c r="I461" i="20"/>
  <c r="I452" i="20"/>
  <c r="I436" i="20"/>
  <c r="I414" i="20"/>
  <c r="I398" i="20"/>
  <c r="I382" i="20"/>
  <c r="I366" i="20"/>
  <c r="I350" i="20"/>
  <c r="I334" i="20"/>
  <c r="I318" i="20"/>
  <c r="I302" i="20"/>
  <c r="I286" i="20"/>
  <c r="I270" i="20"/>
  <c r="I254" i="20"/>
  <c r="I238" i="20"/>
  <c r="I222" i="20"/>
  <c r="I715" i="20"/>
  <c r="I651" i="20"/>
  <c r="I580" i="20"/>
  <c r="I524" i="20"/>
  <c r="I496" i="20"/>
  <c r="I479" i="20"/>
  <c r="I453" i="20"/>
  <c r="I437" i="20"/>
  <c r="I415" i="20"/>
  <c r="I399" i="20"/>
  <c r="I383" i="20"/>
  <c r="I367" i="20"/>
  <c r="I351" i="20"/>
  <c r="I335" i="20"/>
  <c r="I319" i="20"/>
  <c r="I303" i="20"/>
  <c r="I287" i="20"/>
  <c r="I271" i="20"/>
  <c r="I255" i="20"/>
  <c r="I239" i="20"/>
  <c r="I223" i="20"/>
  <c r="H15" i="14"/>
  <c r="I206" i="20"/>
  <c r="I198" i="20"/>
  <c r="I190" i="20"/>
  <c r="I182" i="20"/>
  <c r="I174" i="20"/>
  <c r="I166" i="20"/>
  <c r="I158" i="20"/>
  <c r="I228" i="22"/>
  <c r="I239" i="22"/>
  <c r="I235" i="22"/>
  <c r="I231" i="22"/>
  <c r="I192" i="22"/>
  <c r="I220" i="22"/>
  <c r="I165" i="22"/>
  <c r="I145" i="22"/>
  <c r="I807" i="21"/>
  <c r="I791" i="21"/>
  <c r="I775" i="21"/>
  <c r="I759" i="21"/>
  <c r="I743" i="21"/>
  <c r="I727" i="21"/>
  <c r="I711" i="21"/>
  <c r="I695" i="21"/>
  <c r="I800" i="21"/>
  <c r="I784" i="21"/>
  <c r="I768" i="21"/>
  <c r="I752" i="21"/>
  <c r="I736" i="21"/>
  <c r="I720" i="21"/>
  <c r="I700" i="21"/>
  <c r="I684" i="21"/>
  <c r="I113" i="22"/>
  <c r="I797" i="21"/>
  <c r="I781" i="21"/>
  <c r="I765" i="21"/>
  <c r="I749" i="21"/>
  <c r="I733" i="21"/>
  <c r="I717" i="21"/>
  <c r="I701" i="21"/>
  <c r="I806" i="21"/>
  <c r="I790" i="21"/>
  <c r="I774" i="21"/>
  <c r="I758" i="21"/>
  <c r="I742" i="21"/>
  <c r="I726" i="21"/>
  <c r="I710" i="21"/>
  <c r="I694" i="21"/>
  <c r="I678" i="21"/>
  <c r="I677" i="21"/>
  <c r="I664" i="21"/>
  <c r="I648" i="21"/>
  <c r="I632" i="21"/>
  <c r="I616" i="21"/>
  <c r="I596" i="21"/>
  <c r="I580" i="21"/>
  <c r="I564" i="21"/>
  <c r="I548" i="21"/>
  <c r="I532" i="21"/>
  <c r="I516" i="21"/>
  <c r="I496" i="21"/>
  <c r="I480" i="21"/>
  <c r="I675" i="21"/>
  <c r="I657" i="21"/>
  <c r="I641" i="21"/>
  <c r="I625" i="21"/>
  <c r="I609" i="21"/>
  <c r="I593" i="21"/>
  <c r="I577" i="21"/>
  <c r="I561" i="21"/>
  <c r="I545" i="21"/>
  <c r="I529" i="21"/>
  <c r="I513" i="21"/>
  <c r="I497" i="21"/>
  <c r="I481" i="21"/>
  <c r="I666" i="21"/>
  <c r="I650" i="21"/>
  <c r="I634" i="21"/>
  <c r="I618" i="21"/>
  <c r="I602" i="21"/>
  <c r="I586" i="21"/>
  <c r="I570" i="21"/>
  <c r="I554" i="21"/>
  <c r="I538" i="21"/>
  <c r="I522" i="21"/>
  <c r="I663" i="21"/>
  <c r="I647" i="21"/>
  <c r="I631" i="21"/>
  <c r="I615" i="21"/>
  <c r="I599" i="21"/>
  <c r="I583" i="21"/>
  <c r="I567" i="21"/>
  <c r="I551" i="21"/>
  <c r="I535" i="21"/>
  <c r="I519" i="21"/>
  <c r="I503" i="21"/>
  <c r="I487" i="21"/>
  <c r="I494" i="21"/>
  <c r="I465" i="21"/>
  <c r="I449" i="21"/>
  <c r="I433" i="21"/>
  <c r="I417" i="21"/>
  <c r="I401" i="21"/>
  <c r="I385" i="21"/>
  <c r="I369" i="21"/>
  <c r="I353" i="21"/>
  <c r="I337" i="21"/>
  <c r="I321" i="21"/>
  <c r="I305" i="21"/>
  <c r="I289" i="21"/>
  <c r="I506" i="21"/>
  <c r="I466" i="21"/>
  <c r="I450" i="21"/>
  <c r="I434" i="21"/>
  <c r="I418" i="21"/>
  <c r="I402" i="21"/>
  <c r="I386" i="21"/>
  <c r="I370" i="21"/>
  <c r="I354" i="21"/>
  <c r="I338" i="21"/>
  <c r="I322" i="21"/>
  <c r="I306" i="21"/>
  <c r="I290" i="21"/>
  <c r="I518" i="21"/>
  <c r="I471" i="21"/>
  <c r="I455" i="21"/>
  <c r="I439" i="21"/>
  <c r="I423" i="21"/>
  <c r="I407" i="21"/>
  <c r="I391" i="21"/>
  <c r="I375" i="21"/>
  <c r="I359" i="21"/>
  <c r="I343" i="21"/>
  <c r="I327" i="21"/>
  <c r="I311" i="21"/>
  <c r="I295" i="21"/>
  <c r="I279" i="21"/>
  <c r="I472" i="21"/>
  <c r="I456" i="21"/>
  <c r="I440" i="21"/>
  <c r="I424" i="21"/>
  <c r="I404" i="21"/>
  <c r="I388" i="21"/>
  <c r="I372" i="21"/>
  <c r="I356" i="21"/>
  <c r="I340" i="21"/>
  <c r="I324" i="21"/>
  <c r="I304" i="21"/>
  <c r="I288" i="21"/>
  <c r="I270" i="21"/>
  <c r="I254" i="21"/>
  <c r="I238" i="21"/>
  <c r="I222" i="21"/>
  <c r="I206" i="21"/>
  <c r="I190" i="21"/>
  <c r="I174" i="21"/>
  <c r="I158" i="21"/>
  <c r="I142" i="21"/>
  <c r="I126" i="21"/>
  <c r="I110" i="21"/>
  <c r="I94" i="21"/>
  <c r="I78" i="21"/>
  <c r="I271" i="21"/>
  <c r="I255" i="21"/>
  <c r="I239" i="21"/>
  <c r="I223" i="21"/>
  <c r="I207" i="21"/>
  <c r="I191" i="21"/>
  <c r="I175" i="21"/>
  <c r="I159" i="21"/>
  <c r="I143" i="21"/>
  <c r="I127" i="21"/>
  <c r="I111" i="21"/>
  <c r="I95" i="21"/>
  <c r="I79" i="21"/>
  <c r="I272" i="21"/>
  <c r="I256" i="21"/>
  <c r="I240" i="21"/>
  <c r="I224" i="21"/>
  <c r="I204" i="21"/>
  <c r="I188" i="21"/>
  <c r="I172" i="21"/>
  <c r="I156" i="21"/>
  <c r="I140" i="21"/>
  <c r="I124" i="21"/>
  <c r="I104" i="21"/>
  <c r="I88" i="21"/>
  <c r="I261" i="21"/>
  <c r="I245" i="21"/>
  <c r="I229" i="21"/>
  <c r="I213" i="21"/>
  <c r="I197" i="21"/>
  <c r="I181" i="21"/>
  <c r="I165" i="21"/>
  <c r="I149" i="21"/>
  <c r="I133" i="21"/>
  <c r="I117" i="21"/>
  <c r="I101" i="21"/>
  <c r="I85" i="21"/>
  <c r="I63" i="21"/>
  <c r="I47" i="21"/>
  <c r="I31" i="21"/>
  <c r="I15" i="21"/>
  <c r="I1124" i="20"/>
  <c r="I1108" i="20"/>
  <c r="I1092" i="20"/>
  <c r="I1076" i="20"/>
  <c r="I1060" i="20"/>
  <c r="I1044" i="20"/>
  <c r="I1025" i="20"/>
  <c r="I1009" i="20"/>
  <c r="I993" i="20"/>
  <c r="I977" i="20"/>
  <c r="I961" i="20"/>
  <c r="I945" i="20"/>
  <c r="I925" i="20"/>
  <c r="I909" i="20"/>
  <c r="I893" i="20"/>
  <c r="I64" i="21"/>
  <c r="I48" i="21"/>
  <c r="I32" i="21"/>
  <c r="I16" i="21"/>
  <c r="I1121" i="20"/>
  <c r="I1105" i="20"/>
  <c r="I1089" i="20"/>
  <c r="I1073" i="20"/>
  <c r="I1057" i="20"/>
  <c r="I1041" i="20"/>
  <c r="I1018" i="20"/>
  <c r="I1002" i="20"/>
  <c r="I986" i="20"/>
  <c r="I970" i="20"/>
  <c r="I61" i="21"/>
  <c r="I45" i="21"/>
  <c r="I29" i="21"/>
  <c r="I13" i="21"/>
  <c r="I1122" i="20"/>
  <c r="I1106" i="20"/>
  <c r="I1090" i="20"/>
  <c r="I1074" i="20"/>
  <c r="I1058" i="20"/>
  <c r="I1042" i="20"/>
  <c r="I1023" i="20"/>
  <c r="I1007" i="20"/>
  <c r="I991" i="20"/>
  <c r="I975" i="20"/>
  <c r="I959" i="20"/>
  <c r="I943" i="20"/>
  <c r="I927" i="20"/>
  <c r="I911" i="20"/>
  <c r="I895" i="20"/>
  <c r="I879" i="20"/>
  <c r="I863" i="20"/>
  <c r="I847" i="20"/>
  <c r="I831" i="20"/>
  <c r="I66" i="21"/>
  <c r="I50" i="21"/>
  <c r="I34" i="21"/>
  <c r="I18" i="21"/>
  <c r="I1127" i="20"/>
  <c r="I1111" i="20"/>
  <c r="I1095" i="20"/>
  <c r="I1079" i="20"/>
  <c r="I1063" i="20"/>
  <c r="I1047" i="20"/>
  <c r="I1028" i="20"/>
  <c r="I1012" i="20"/>
  <c r="I996" i="20"/>
  <c r="I980" i="20"/>
  <c r="I964" i="20"/>
  <c r="I948" i="20"/>
  <c r="I932" i="20"/>
  <c r="I916" i="20"/>
  <c r="I900" i="20"/>
  <c r="I884" i="20"/>
  <c r="I868" i="20"/>
  <c r="I852" i="20"/>
  <c r="I898" i="20"/>
  <c r="I861" i="20"/>
  <c r="I844" i="20"/>
  <c r="I716" i="20"/>
  <c r="I700" i="20"/>
  <c r="I684" i="20"/>
  <c r="I668" i="20"/>
  <c r="I652" i="20"/>
  <c r="I636" i="20"/>
  <c r="I621" i="20"/>
  <c r="I605" i="20"/>
  <c r="I589" i="20"/>
  <c r="I573" i="20"/>
  <c r="I557" i="20"/>
  <c r="I541" i="20"/>
  <c r="I522" i="20"/>
  <c r="I506" i="20"/>
  <c r="I490" i="20"/>
  <c r="I474" i="20"/>
  <c r="I458" i="20"/>
  <c r="I910" i="20"/>
  <c r="I874" i="20"/>
  <c r="I848" i="20"/>
  <c r="I725" i="20"/>
  <c r="I709" i="20"/>
  <c r="I693" i="20"/>
  <c r="I677" i="20"/>
  <c r="I661" i="20"/>
  <c r="I645" i="20"/>
  <c r="I629" i="20"/>
  <c r="I610" i="20"/>
  <c r="I594" i="20"/>
  <c r="I578" i="20"/>
  <c r="I562" i="20"/>
  <c r="I546" i="20"/>
  <c r="I530" i="20"/>
  <c r="I511" i="20"/>
  <c r="I922" i="20"/>
  <c r="I873" i="20"/>
  <c r="I838" i="20"/>
  <c r="I718" i="20"/>
  <c r="I702" i="20"/>
  <c r="I686" i="20"/>
  <c r="I670" i="20"/>
  <c r="I654" i="20"/>
  <c r="I638" i="20"/>
  <c r="I619" i="20"/>
  <c r="I603" i="20"/>
  <c r="I587" i="20"/>
  <c r="I571" i="20"/>
  <c r="I555" i="20"/>
  <c r="I539" i="20"/>
  <c r="I942" i="20"/>
  <c r="I878" i="20"/>
  <c r="I842" i="20"/>
  <c r="I755" i="20"/>
  <c r="I679" i="20"/>
  <c r="I624" i="20"/>
  <c r="I560" i="20"/>
  <c r="I501" i="20"/>
  <c r="I484" i="20"/>
  <c r="I467" i="20"/>
  <c r="I442" i="20"/>
  <c r="I420" i="20"/>
  <c r="I404" i="20"/>
  <c r="I388" i="20"/>
  <c r="I372" i="20"/>
  <c r="I356" i="20"/>
  <c r="I340" i="20"/>
  <c r="I324" i="20"/>
  <c r="I308" i="20"/>
  <c r="I292" i="20"/>
  <c r="I276" i="20"/>
  <c r="I260" i="20"/>
  <c r="I244" i="20"/>
  <c r="I228" i="20"/>
  <c r="I691" i="20"/>
  <c r="I627" i="20"/>
  <c r="I572" i="20"/>
  <c r="I520" i="20"/>
  <c r="I503" i="20"/>
  <c r="I473" i="20"/>
  <c r="I455" i="20"/>
  <c r="I439" i="20"/>
  <c r="I417" i="20"/>
  <c r="I401" i="20"/>
  <c r="I385" i="20"/>
  <c r="I369" i="20"/>
  <c r="I353" i="20"/>
  <c r="I337" i="20"/>
  <c r="I317" i="20"/>
  <c r="I301" i="20"/>
  <c r="I285" i="20"/>
  <c r="I269" i="20"/>
  <c r="I253" i="20"/>
  <c r="I237" i="20"/>
  <c r="I786" i="20"/>
  <c r="I671" i="20"/>
  <c r="I600" i="20"/>
  <c r="I536" i="20"/>
  <c r="I509" i="20"/>
  <c r="I477" i="20"/>
  <c r="I460" i="20"/>
  <c r="I448" i="20"/>
  <c r="I432" i="20"/>
  <c r="I410" i="20"/>
  <c r="I394" i="20"/>
  <c r="I378" i="20"/>
  <c r="I362" i="20"/>
  <c r="I346" i="20"/>
  <c r="I330" i="20"/>
  <c r="I314" i="20"/>
  <c r="I298" i="20"/>
  <c r="I282" i="20"/>
  <c r="I266" i="20"/>
  <c r="I250" i="20"/>
  <c r="I234" i="20"/>
  <c r="I767" i="20"/>
  <c r="I699" i="20"/>
  <c r="I635" i="20"/>
  <c r="I564" i="20"/>
  <c r="I516" i="20"/>
  <c r="I495" i="20"/>
  <c r="I465" i="20"/>
  <c r="I449" i="20"/>
  <c r="I433" i="20"/>
  <c r="I411" i="20"/>
  <c r="I395" i="20"/>
  <c r="I379" i="20"/>
  <c r="I363" i="20"/>
  <c r="I347" i="20"/>
  <c r="I331" i="20"/>
  <c r="I315" i="20"/>
  <c r="I299" i="20"/>
  <c r="I283" i="20"/>
  <c r="I267" i="20"/>
  <c r="I251" i="20"/>
  <c r="I235" i="20"/>
  <c r="I204" i="20"/>
  <c r="I196" i="20"/>
  <c r="I188" i="20"/>
  <c r="I180" i="20"/>
  <c r="I172" i="20"/>
  <c r="I164" i="20"/>
  <c r="I156" i="20"/>
  <c r="F963" i="20"/>
  <c r="F690" i="20"/>
  <c r="F623" i="20"/>
  <c r="F559" i="20"/>
  <c r="F919" i="20"/>
  <c r="F843" i="20"/>
  <c r="F687" i="20"/>
  <c r="F624" i="20"/>
  <c r="F560" i="20"/>
  <c r="F822" i="20"/>
  <c r="F589" i="20"/>
  <c r="F443" i="20"/>
  <c r="F373" i="20"/>
  <c r="F305" i="20"/>
  <c r="F241" i="20"/>
  <c r="F617" i="20"/>
  <c r="F478" i="20"/>
  <c r="F402" i="20"/>
  <c r="F338" i="20"/>
  <c r="F274" i="20"/>
  <c r="F752" i="20"/>
  <c r="F500" i="20"/>
  <c r="F415" i="20"/>
  <c r="F351" i="20"/>
  <c r="F287" i="20"/>
  <c r="F223" i="20"/>
  <c r="F545" i="20"/>
  <c r="F457" i="20"/>
  <c r="F388" i="20"/>
  <c r="F324" i="20"/>
  <c r="F260" i="20"/>
  <c r="F133" i="20"/>
  <c r="F69" i="20"/>
  <c r="F719" i="20"/>
  <c r="F708" i="20"/>
  <c r="F273" i="20"/>
  <c r="F306" i="20"/>
  <c r="F453" i="20"/>
  <c r="F255" i="20"/>
  <c r="F292" i="20"/>
  <c r="F553" i="20"/>
  <c r="F456" i="20"/>
  <c r="F386" i="20"/>
  <c r="F322" i="20"/>
  <c r="F258" i="20"/>
  <c r="F684" i="20"/>
  <c r="F482" i="20"/>
  <c r="F399" i="20"/>
  <c r="F335" i="20"/>
  <c r="F271" i="20"/>
  <c r="F740" i="20"/>
  <c r="F517" i="20"/>
  <c r="F442" i="20"/>
  <c r="F372" i="20"/>
  <c r="F308" i="20"/>
  <c r="F244" i="20"/>
  <c r="F117" i="20"/>
  <c r="F53" i="20"/>
  <c r="E7" i="14"/>
  <c r="F978" i="20"/>
  <c r="F37" i="21"/>
  <c r="F1034" i="20"/>
  <c r="F10" i="21"/>
  <c r="F1004" i="20"/>
  <c r="F876" i="20"/>
  <c r="F1124" i="20"/>
  <c r="F993" i="20"/>
  <c r="F861" i="20"/>
  <c r="F685" i="20"/>
  <c r="F554" i="20"/>
  <c r="F722" i="20"/>
  <c r="F591" i="20"/>
  <c r="F655" i="20"/>
  <c r="F476" i="20"/>
  <c r="F748" i="20"/>
  <c r="F440" i="20"/>
  <c r="F613" i="20"/>
  <c r="F664" i="20"/>
  <c r="F356" i="20"/>
  <c r="F37" i="20"/>
  <c r="F129" i="22"/>
  <c r="F74" i="22"/>
  <c r="F42" i="22"/>
  <c r="F744" i="21"/>
  <c r="F797" i="21"/>
  <c r="F733" i="21"/>
  <c r="F125" i="22"/>
  <c r="F762" i="21"/>
  <c r="F698" i="21"/>
  <c r="F759" i="21"/>
  <c r="F695" i="21"/>
  <c r="F637" i="21"/>
  <c r="F573" i="21"/>
  <c r="F509" i="21"/>
  <c r="F646" i="21"/>
  <c r="F582" i="21"/>
  <c r="F518" i="21"/>
  <c r="F663" i="21"/>
  <c r="F599" i="21"/>
  <c r="F535" i="21"/>
  <c r="F640" i="21"/>
  <c r="F572" i="21"/>
  <c r="F504" i="21"/>
  <c r="F450" i="21"/>
  <c r="F386" i="21"/>
  <c r="F322" i="21"/>
  <c r="F467" i="21"/>
  <c r="F403" i="21"/>
  <c r="F339" i="21"/>
  <c r="F515" i="21"/>
  <c r="F420" i="21"/>
  <c r="F352" i="21"/>
  <c r="F284" i="21"/>
  <c r="F429" i="21"/>
  <c r="F365" i="21"/>
  <c r="F301" i="21"/>
  <c r="F239" i="21"/>
  <c r="F175" i="21"/>
  <c r="F111" i="21"/>
  <c r="F260" i="21"/>
  <c r="F192" i="21"/>
  <c r="F128" i="21"/>
  <c r="F265" i="21"/>
  <c r="F201" i="21"/>
  <c r="F137" i="21"/>
  <c r="F262" i="21"/>
  <c r="F198" i="21"/>
  <c r="F134" i="21"/>
  <c r="F56" i="21"/>
  <c r="F1113" i="20"/>
  <c r="F1049" i="20"/>
  <c r="F910" i="20"/>
  <c r="F1098" i="20"/>
  <c r="F967" i="20"/>
  <c r="F1071" i="20"/>
  <c r="F940" i="20"/>
  <c r="F63" i="21"/>
  <c r="F1060" i="20"/>
  <c r="F925" i="20"/>
  <c r="F862" i="20"/>
  <c r="F618" i="20"/>
  <c r="F487" i="20"/>
  <c r="F658" i="20"/>
  <c r="F527" i="20"/>
  <c r="F592" i="20"/>
  <c r="F405" i="20"/>
  <c r="F514" i="20"/>
  <c r="F242" i="20"/>
  <c r="F319" i="20"/>
  <c r="F420" i="20"/>
  <c r="F101" i="20"/>
  <c r="F851" i="20"/>
  <c r="F703" i="20"/>
  <c r="F639" i="20"/>
  <c r="F576" i="20"/>
  <c r="F847" i="20"/>
  <c r="F644" i="20"/>
  <c r="F458" i="20"/>
  <c r="F389" i="20"/>
  <c r="F325" i="20"/>
  <c r="F257" i="20"/>
  <c r="F688" i="20"/>
  <c r="F496" i="20"/>
  <c r="F418" i="20"/>
  <c r="F354" i="20"/>
  <c r="F290" i="20"/>
  <c r="F226" i="20"/>
  <c r="F549" i="20"/>
  <c r="F437" i="20"/>
  <c r="F367" i="20"/>
  <c r="F303" i="20"/>
  <c r="F239" i="20"/>
  <c r="F609" i="20"/>
  <c r="F486" i="20"/>
  <c r="F404" i="20"/>
  <c r="F340" i="20"/>
  <c r="F276" i="20"/>
  <c r="F149" i="20"/>
  <c r="F85" i="20"/>
  <c r="F21" i="20"/>
  <c r="F867" i="20"/>
  <c r="F955" i="20"/>
  <c r="F341" i="20"/>
  <c r="F370" i="20"/>
  <c r="F383" i="20"/>
  <c r="F504" i="20"/>
  <c r="F228" i="20"/>
  <c r="N78" i="22"/>
  <c r="N745" i="21"/>
  <c r="N755" i="21"/>
  <c r="N505" i="21"/>
  <c r="N663" i="21"/>
  <c r="N216" i="22"/>
  <c r="N805" i="21"/>
  <c r="N117" i="22"/>
  <c r="N565" i="21"/>
  <c r="N518" i="21"/>
  <c r="N292" i="22"/>
  <c r="N760" i="21"/>
  <c r="N770" i="21"/>
  <c r="N641" i="21"/>
  <c r="N594" i="21"/>
  <c r="N301" i="22"/>
  <c r="N606" i="21"/>
  <c r="N536" i="21"/>
  <c r="N290" i="21"/>
  <c r="N80" i="22"/>
  <c r="N667" i="21"/>
  <c r="N496" i="21"/>
  <c r="N467" i="21"/>
  <c r="N416" i="21"/>
  <c r="N357" i="21"/>
  <c r="N621" i="21"/>
  <c r="N592" i="21"/>
  <c r="N346" i="21"/>
  <c r="N303" i="21"/>
  <c r="N449" i="21"/>
  <c r="N470" i="21"/>
  <c r="N381" i="21"/>
  <c r="N107" i="21"/>
  <c r="N265" i="21"/>
  <c r="N202" i="21"/>
  <c r="N494" i="21"/>
  <c r="N336" i="21"/>
  <c r="N183" i="21"/>
  <c r="N136" i="21"/>
  <c r="N85" i="21"/>
  <c r="N1129" i="20"/>
  <c r="N331" i="21"/>
  <c r="N275" i="21"/>
  <c r="N232" i="21"/>
  <c r="N177" i="21"/>
  <c r="N114" i="21"/>
  <c r="N284" i="21"/>
  <c r="N1117" i="20"/>
  <c r="N29" i="21"/>
  <c r="N46" i="21"/>
  <c r="N1107" i="20"/>
  <c r="N1043" i="20"/>
  <c r="N976" i="20"/>
  <c r="N912" i="20"/>
  <c r="N848" i="20"/>
  <c r="N27" i="21"/>
  <c r="N1088" i="20"/>
  <c r="N1021" i="20"/>
  <c r="N604" i="21"/>
  <c r="N457" i="21"/>
  <c r="N143" i="21"/>
  <c r="N92" i="21"/>
  <c r="N238" i="21"/>
  <c r="N1113" i="20"/>
  <c r="N1026" i="20"/>
  <c r="N962" i="20"/>
  <c r="N894" i="20"/>
  <c r="N25" i="21"/>
  <c r="N1086" i="20"/>
  <c r="N1019" i="20"/>
  <c r="N58" i="21"/>
  <c r="N1119" i="20"/>
  <c r="N1055" i="20"/>
  <c r="N988" i="20"/>
  <c r="N924" i="20"/>
  <c r="N860" i="20"/>
  <c r="N39" i="21"/>
  <c r="N1100" i="20"/>
  <c r="N246" i="22"/>
  <c r="N279" i="21"/>
  <c r="N255" i="21"/>
  <c r="N212" i="21"/>
  <c r="N157" i="21"/>
  <c r="N94" i="21"/>
  <c r="N1065" i="20"/>
  <c r="N990" i="20"/>
  <c r="N922" i="20"/>
  <c r="N53" i="21"/>
  <c r="N1114" i="20"/>
  <c r="N1050" i="20"/>
  <c r="N983" i="20"/>
  <c r="N22" i="21"/>
  <c r="N1083" i="20"/>
  <c r="N1016" i="20"/>
  <c r="N952" i="20"/>
  <c r="N888" i="20"/>
  <c r="N73" i="21"/>
  <c r="N1128" i="20"/>
  <c r="N1064" i="20"/>
  <c r="N997" i="20"/>
  <c r="N443" i="21"/>
  <c r="N301" i="21"/>
  <c r="N260" i="21"/>
  <c r="N205" i="21"/>
  <c r="N142" i="21"/>
  <c r="N1081" i="20"/>
  <c r="N1002" i="20"/>
  <c r="N938" i="20"/>
  <c r="N65" i="21"/>
  <c r="N1126" i="20"/>
  <c r="N1062" i="20"/>
  <c r="N995" i="20"/>
  <c r="N34" i="21"/>
  <c r="N1095" i="20"/>
  <c r="N1028" i="20"/>
  <c r="N964" i="20"/>
  <c r="N900" i="20"/>
  <c r="N836" i="20"/>
  <c r="N15" i="21"/>
  <c r="N1076" i="20"/>
  <c r="N1009" i="20"/>
  <c r="N957" i="20"/>
  <c r="N889" i="20"/>
  <c r="N886" i="20"/>
  <c r="N713" i="20"/>
  <c r="N649" i="20"/>
  <c r="N582" i="20"/>
  <c r="N515" i="20"/>
  <c r="N939" i="20"/>
  <c r="N686" i="20"/>
  <c r="N619" i="20"/>
  <c r="N555" i="20"/>
  <c r="N911" i="20"/>
  <c r="N723" i="20"/>
  <c r="N659" i="20"/>
  <c r="N596" i="20"/>
  <c r="N532" i="20"/>
  <c r="N684" i="20"/>
  <c r="N469" i="20"/>
  <c r="N397" i="20"/>
  <c r="N333" i="20"/>
  <c r="N265" i="20"/>
  <c r="N680" i="20"/>
  <c r="N505" i="20"/>
  <c r="N432" i="20"/>
  <c r="N362" i="20"/>
  <c r="N298" i="20"/>
  <c r="N234" i="20"/>
  <c r="N589" i="20"/>
  <c r="N441" i="20"/>
  <c r="N371" i="20"/>
  <c r="N307" i="20"/>
  <c r="N243" i="20"/>
  <c r="N640" i="20"/>
  <c r="N480" i="20"/>
  <c r="N404" i="20"/>
  <c r="N340" i="20"/>
  <c r="N276" i="20"/>
  <c r="N141" i="20"/>
  <c r="N77" i="20"/>
  <c r="N94" i="20"/>
  <c r="N108" i="20"/>
  <c r="N969" i="20"/>
  <c r="N901" i="20"/>
  <c r="N919" i="20"/>
  <c r="N725" i="20"/>
  <c r="N661" i="20"/>
  <c r="N594" i="20"/>
  <c r="N530" i="20"/>
  <c r="N463" i="20"/>
  <c r="N698" i="20"/>
  <c r="N634" i="20"/>
  <c r="N567" i="20"/>
  <c r="N951" i="20"/>
  <c r="N838" i="20"/>
  <c r="N671" i="20"/>
  <c r="N608" i="20"/>
  <c r="N544" i="20"/>
  <c r="N736" i="20"/>
  <c r="N485" i="20"/>
  <c r="N409" i="20"/>
  <c r="N345" i="20"/>
  <c r="N277" i="20"/>
  <c r="N740" i="20"/>
  <c r="N514" i="20"/>
  <c r="N444" i="20"/>
  <c r="N374" i="20"/>
  <c r="N310" i="20"/>
  <c r="N246" i="20"/>
  <c r="N628" i="20"/>
  <c r="N453" i="20"/>
  <c r="N383" i="20"/>
  <c r="N319" i="20"/>
  <c r="N255" i="20"/>
  <c r="N688" i="20"/>
  <c r="N496" i="20"/>
  <c r="N416" i="20"/>
  <c r="N352" i="20"/>
  <c r="N288" i="20"/>
  <c r="N224" i="20"/>
  <c r="N89" i="20"/>
  <c r="N25" i="20"/>
  <c r="N54" i="20"/>
  <c r="N68" i="20"/>
  <c r="N981" i="20"/>
  <c r="N913" i="20"/>
  <c r="N849" i="20"/>
  <c r="N845" i="20"/>
  <c r="N673" i="20"/>
  <c r="N606" i="20"/>
  <c r="N542" i="20"/>
  <c r="N475" i="20"/>
  <c r="N710" i="20"/>
  <c r="N646" i="20"/>
  <c r="N579" i="20"/>
  <c r="N516" i="20"/>
  <c r="N858" i="20"/>
  <c r="N683" i="20"/>
  <c r="N620" i="20"/>
  <c r="N556" i="20"/>
  <c r="N839" i="20"/>
  <c r="N501" i="20"/>
  <c r="N427" i="20"/>
  <c r="N357" i="20"/>
  <c r="N289" i="20"/>
  <c r="N225" i="20"/>
  <c r="N529" i="20"/>
  <c r="N456" i="20"/>
  <c r="N386" i="20"/>
  <c r="N322" i="20"/>
  <c r="N258" i="20"/>
  <c r="N676" i="20"/>
  <c r="N461" i="20"/>
  <c r="N395" i="20"/>
  <c r="N331" i="20"/>
  <c r="N267" i="20"/>
  <c r="N732" i="20"/>
  <c r="N510" i="20"/>
  <c r="N434" i="20"/>
  <c r="N364" i="20"/>
  <c r="N300" i="20"/>
  <c r="N236" i="20"/>
  <c r="N101" i="20"/>
  <c r="N37" i="20"/>
  <c r="N46" i="20"/>
  <c r="N28" i="20"/>
  <c r="N1017" i="20"/>
  <c r="N925" i="20"/>
  <c r="N861" i="20"/>
  <c r="N855" i="20"/>
  <c r="N685" i="20"/>
  <c r="N618" i="20"/>
  <c r="N554" i="20"/>
  <c r="N487" i="20"/>
  <c r="N722" i="20"/>
  <c r="N658" i="20"/>
  <c r="N591" i="20"/>
  <c r="N527" i="20"/>
  <c r="N867" i="20"/>
  <c r="N695" i="20"/>
  <c r="N631" i="20"/>
  <c r="N568" i="20"/>
  <c r="N891" i="20"/>
  <c r="N565" i="20"/>
  <c r="N439" i="20"/>
  <c r="N369" i="20"/>
  <c r="N301" i="20"/>
  <c r="N237" i="20"/>
  <c r="N577" i="20"/>
  <c r="N472" i="20"/>
  <c r="N398" i="20"/>
  <c r="N334" i="20"/>
  <c r="N270" i="20"/>
  <c r="N724" i="20"/>
  <c r="N477" i="20"/>
  <c r="N407" i="20"/>
  <c r="N343" i="20"/>
  <c r="N279" i="20"/>
  <c r="N780" i="20"/>
  <c r="N525" i="20"/>
  <c r="N446" i="20"/>
  <c r="N376" i="20"/>
  <c r="N312" i="20"/>
  <c r="N248"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681" i="21"/>
  <c r="N691" i="21"/>
  <c r="N650" i="21"/>
  <c r="N599" i="21"/>
  <c r="N76" i="22"/>
  <c r="N741" i="21"/>
  <c r="N751" i="21"/>
  <c r="N501" i="21"/>
  <c r="N659" i="21"/>
  <c r="N214" i="22"/>
  <c r="N692" i="21"/>
  <c r="N706" i="21"/>
  <c r="N577" i="21"/>
  <c r="N530" i="21"/>
  <c r="N772" i="21"/>
  <c r="N571" i="21"/>
  <c r="N499" i="21"/>
  <c r="N439" i="21"/>
  <c r="N749" i="21"/>
  <c r="N535" i="21"/>
  <c r="N446" i="21"/>
  <c r="N403" i="21"/>
  <c r="N348" i="21"/>
  <c r="N272" i="22"/>
  <c r="N574" i="21"/>
  <c r="N528" i="21"/>
  <c r="N282" i="21"/>
  <c r="N444" i="21"/>
  <c r="N385" i="21"/>
  <c r="N427" i="21"/>
  <c r="N297" i="21"/>
  <c r="N256" i="21"/>
  <c r="N201" i="21"/>
  <c r="N138" i="21"/>
  <c r="N504" i="21"/>
  <c r="N409" i="21"/>
  <c r="N119" i="21"/>
  <c r="N68" i="21"/>
  <c r="N214" i="21"/>
  <c r="N727" i="21"/>
  <c r="N388" i="21"/>
  <c r="N211" i="21"/>
  <c r="N164" i="21"/>
  <c r="N113" i="21"/>
  <c r="N36" i="21"/>
  <c r="N159" i="21"/>
  <c r="N1037" i="20"/>
  <c r="N1090" i="20"/>
  <c r="N30" i="21"/>
  <c r="N1091" i="20"/>
  <c r="N1024" i="20"/>
  <c r="N960" i="20"/>
  <c r="N896" i="20"/>
  <c r="N832" i="20"/>
  <c r="N11" i="21"/>
  <c r="N1072" i="20"/>
  <c r="N1005" i="20"/>
  <c r="N358" i="21"/>
  <c r="N333" i="21"/>
  <c r="N79" i="21"/>
  <c r="N237" i="21"/>
  <c r="N174" i="21"/>
  <c r="N1089" i="20"/>
  <c r="N1010" i="20"/>
  <c r="N946" i="20"/>
  <c r="N70" i="21"/>
  <c r="N9" i="21"/>
  <c r="N1070" i="20"/>
  <c r="N1003" i="20"/>
  <c r="N42" i="21"/>
  <c r="N1103" i="20"/>
  <c r="N1039" i="20"/>
  <c r="N972" i="20"/>
  <c r="N908" i="20"/>
  <c r="N844" i="20"/>
  <c r="N23" i="21"/>
  <c r="N1084" i="20"/>
  <c r="N622" i="21"/>
  <c r="N352" i="21"/>
  <c r="N191" i="21"/>
  <c r="N144" i="21"/>
  <c r="N93" i="21"/>
  <c r="N16" i="21"/>
  <c r="N1045" i="20"/>
  <c r="N974" i="20"/>
  <c r="N906" i="20"/>
  <c r="N37" i="21"/>
  <c r="N1098" i="20"/>
  <c r="N1034" i="20"/>
  <c r="N967" i="20"/>
  <c r="N1131" i="20"/>
  <c r="N1067" i="20"/>
  <c r="N1000" i="20"/>
  <c r="N936" i="20"/>
  <c r="N872" i="20"/>
  <c r="N51" i="21"/>
  <c r="N1112" i="20"/>
  <c r="N1048" i="20"/>
  <c r="N788" i="21"/>
  <c r="N452" i="21"/>
  <c r="N239" i="21"/>
  <c r="N192" i="21"/>
  <c r="N141" i="21"/>
  <c r="N64" i="21"/>
  <c r="N1057" i="20"/>
  <c r="N986" i="20"/>
  <c r="N918" i="20"/>
  <c r="N49" i="21"/>
  <c r="N1110" i="20"/>
  <c r="N1046" i="20"/>
  <c r="N979" i="20"/>
  <c r="N18" i="21"/>
  <c r="N1079" i="20"/>
  <c r="N1012" i="20"/>
  <c r="N948" i="20"/>
  <c r="N884" i="20"/>
  <c r="N63" i="21"/>
  <c r="N1124" i="20"/>
  <c r="N1060" i="20"/>
  <c r="N993" i="20"/>
  <c r="N941" i="20"/>
  <c r="N873" i="20"/>
  <c r="N870" i="20"/>
  <c r="N697" i="20"/>
  <c r="N633" i="20"/>
  <c r="N566" i="20"/>
  <c r="N499" i="20"/>
  <c r="N834" i="20"/>
  <c r="N670" i="20"/>
  <c r="N603" i="20"/>
  <c r="N539" i="20"/>
  <c r="N882" i="20"/>
  <c r="N707" i="20"/>
  <c r="N643" i="20"/>
  <c r="N580" i="20"/>
  <c r="N931" i="20"/>
  <c r="N613" i="20"/>
  <c r="N451" i="20"/>
  <c r="N381" i="20"/>
  <c r="N313" i="20"/>
  <c r="N249" i="20"/>
  <c r="N625" i="20"/>
  <c r="N488" i="20"/>
  <c r="N410" i="20"/>
  <c r="N346" i="20"/>
  <c r="N282" i="20"/>
  <c r="N776" i="20"/>
  <c r="N493" i="20"/>
  <c r="N419" i="20"/>
  <c r="N355" i="20"/>
  <c r="N291" i="20"/>
  <c r="N227" i="20"/>
  <c r="N569" i="20"/>
  <c r="N462" i="20"/>
  <c r="N388" i="20"/>
  <c r="N324" i="20"/>
  <c r="N260" i="20"/>
  <c r="N125" i="20"/>
  <c r="N61" i="20"/>
  <c r="N211" i="20"/>
  <c r="N142" i="20"/>
  <c r="N140" i="20"/>
  <c r="N953" i="20"/>
  <c r="N885" i="20"/>
  <c r="N879" i="20"/>
  <c r="N709" i="20"/>
  <c r="N645" i="20"/>
  <c r="N578" i="20"/>
  <c r="N511" i="20"/>
  <c r="N915" i="20"/>
  <c r="N682" i="20"/>
  <c r="N615" i="20"/>
  <c r="N551" i="20"/>
  <c r="N895" i="20"/>
  <c r="N719" i="20"/>
  <c r="N655" i="20"/>
  <c r="N592" i="20"/>
  <c r="N528" i="20"/>
  <c r="N668" i="20"/>
  <c r="N468" i="20"/>
  <c r="N393" i="20"/>
  <c r="N329" i="20"/>
  <c r="N261" i="20"/>
  <c r="N664" i="20"/>
  <c r="N504" i="20"/>
  <c r="N428" i="20"/>
  <c r="N358" i="20"/>
  <c r="N294" i="20"/>
  <c r="N230" i="20"/>
  <c r="N573" i="20"/>
  <c r="N437" i="20"/>
  <c r="N367" i="20"/>
  <c r="N303" i="20"/>
  <c r="N239" i="20"/>
  <c r="N617" i="20"/>
  <c r="N478" i="20"/>
  <c r="N400" i="20"/>
  <c r="N336" i="20"/>
  <c r="N272" i="20"/>
  <c r="N137" i="20"/>
  <c r="N73" i="20"/>
  <c r="N86" i="20"/>
  <c r="N100" i="20"/>
  <c r="N965" i="20"/>
  <c r="N897" i="20"/>
  <c r="N903" i="20"/>
  <c r="N721" i="20"/>
  <c r="N657" i="20"/>
  <c r="N590" i="20"/>
  <c r="N523" i="20"/>
  <c r="N459" i="20"/>
  <c r="N694" i="20"/>
  <c r="N630" i="20"/>
  <c r="N563" i="20"/>
  <c r="N935" i="20"/>
  <c r="N837" i="20"/>
  <c r="N667" i="20"/>
  <c r="N604" i="20"/>
  <c r="N540" i="20"/>
  <c r="N716" i="20"/>
  <c r="N484" i="20"/>
  <c r="N405" i="20"/>
  <c r="N341" i="20"/>
  <c r="N273" i="20"/>
  <c r="N712" i="20"/>
  <c r="N513" i="20"/>
  <c r="N440" i="20"/>
  <c r="N370" i="20"/>
  <c r="N306" i="20"/>
  <c r="N242" i="20"/>
  <c r="N621" i="20"/>
  <c r="N449" i="20"/>
  <c r="N379" i="20"/>
  <c r="N315" i="20"/>
  <c r="N251" i="20"/>
  <c r="N672" i="20"/>
  <c r="N494" i="20"/>
  <c r="N412" i="20"/>
  <c r="N348" i="20"/>
  <c r="N284" i="20"/>
  <c r="N149" i="20"/>
  <c r="N85" i="20"/>
  <c r="N21" i="20"/>
  <c r="N78" i="20"/>
  <c r="N60" i="20"/>
  <c r="N977" i="20"/>
  <c r="N909" i="20"/>
  <c r="N959" i="20"/>
  <c r="N843" i="20"/>
  <c r="N669" i="20"/>
  <c r="N602" i="20"/>
  <c r="N538" i="20"/>
  <c r="N471" i="20"/>
  <c r="N706" i="20"/>
  <c r="N642" i="20"/>
  <c r="N575" i="20"/>
  <c r="N512" i="20"/>
  <c r="N851" i="20"/>
  <c r="N679" i="20"/>
  <c r="N616" i="20"/>
  <c r="N552" i="20"/>
  <c r="N768" i="20"/>
  <c r="N500" i="20"/>
  <c r="N417" i="20"/>
  <c r="N353" i="20"/>
  <c r="N285" i="20"/>
  <c r="N772" i="20"/>
  <c r="N522" i="20"/>
  <c r="N452" i="20"/>
  <c r="N382" i="20"/>
  <c r="N318" i="20"/>
  <c r="N254" i="20"/>
  <c r="N660" i="20"/>
  <c r="N460" i="20"/>
  <c r="N391" i="20"/>
  <c r="N327" i="20"/>
  <c r="N263" i="20"/>
  <c r="N720" i="20"/>
  <c r="N509" i="20"/>
  <c r="N430" i="20"/>
  <c r="N360" i="20"/>
  <c r="N296" i="20"/>
  <c r="N23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752" i="21"/>
  <c r="N762" i="21"/>
  <c r="N633" i="21"/>
  <c r="N586" i="21"/>
  <c r="N270" i="22"/>
  <c r="N44" i="22"/>
  <c r="N677" i="21"/>
  <c r="N687" i="21"/>
  <c r="N646" i="21"/>
  <c r="N595" i="21"/>
  <c r="N82" i="22"/>
  <c r="N753" i="21"/>
  <c r="N763" i="21"/>
  <c r="N513" i="21"/>
  <c r="N676" i="21"/>
  <c r="N782" i="21"/>
  <c r="N668" i="21"/>
  <c r="N418" i="21"/>
  <c r="N375" i="21"/>
  <c r="N759" i="21"/>
  <c r="N632" i="21"/>
  <c r="N382" i="21"/>
  <c r="N339" i="21"/>
  <c r="N280" i="21"/>
  <c r="N740" i="21"/>
  <c r="N563" i="21"/>
  <c r="N474" i="21"/>
  <c r="N431" i="21"/>
  <c r="N376" i="21"/>
  <c r="N724" i="21"/>
  <c r="N440" i="21"/>
  <c r="N235" i="21"/>
  <c r="N188" i="21"/>
  <c r="N137" i="21"/>
  <c r="N60" i="21"/>
  <c r="N475" i="21"/>
  <c r="N309" i="21"/>
  <c r="N268" i="21"/>
  <c r="N213" i="21"/>
  <c r="N150" i="21"/>
  <c r="N624" i="21"/>
  <c r="N461" i="21"/>
  <c r="N147" i="21"/>
  <c r="N96" i="21"/>
  <c r="N242" i="21"/>
  <c r="N1093" i="20"/>
  <c r="N112" i="21"/>
  <c r="N966" i="20"/>
  <c r="N1023" i="20"/>
  <c r="N14" i="21"/>
  <c r="N1075" i="20"/>
  <c r="N1008" i="20"/>
  <c r="N944" i="20"/>
  <c r="N880" i="20"/>
  <c r="N59" i="21"/>
  <c r="N1120" i="20"/>
  <c r="N1056" i="20"/>
  <c r="N989" i="20"/>
  <c r="N315" i="21"/>
  <c r="N271" i="21"/>
  <c r="N228" i="21"/>
  <c r="N173" i="21"/>
  <c r="N110" i="21"/>
  <c r="N1069" i="20"/>
  <c r="N994" i="20"/>
  <c r="N926" i="20"/>
  <c r="N57" i="21"/>
  <c r="N1118" i="20"/>
  <c r="N1054" i="20"/>
  <c r="N987" i="20"/>
  <c r="N26" i="21"/>
  <c r="N1087" i="20"/>
  <c r="N1020" i="20"/>
  <c r="N956" i="20"/>
  <c r="N892" i="20"/>
  <c r="N74" i="21"/>
  <c r="N1132" i="20"/>
  <c r="N1068" i="20"/>
  <c r="N540" i="21"/>
  <c r="N425" i="21"/>
  <c r="N127" i="21"/>
  <c r="N76" i="21"/>
  <c r="N222" i="21"/>
  <c r="N1105" i="20"/>
  <c r="N1022" i="20"/>
  <c r="N958" i="20"/>
  <c r="N81" i="21"/>
  <c r="N21" i="21"/>
  <c r="N1082" i="20"/>
  <c r="N1015" i="20"/>
  <c r="N54" i="21"/>
  <c r="N1115" i="20"/>
  <c r="N1051" i="20"/>
  <c r="N984" i="20"/>
  <c r="N920" i="20"/>
  <c r="N856" i="20"/>
  <c r="N35" i="21"/>
  <c r="N1096" i="20"/>
  <c r="N1029" i="20"/>
  <c r="N583" i="21"/>
  <c r="N320" i="21"/>
  <c r="N175" i="21"/>
  <c r="N128" i="21"/>
  <c r="N270" i="21"/>
  <c r="N1121" i="20"/>
  <c r="N1041" i="20"/>
  <c r="N970" i="20"/>
  <c r="N902" i="20"/>
  <c r="N33" i="21"/>
  <c r="N1094" i="20"/>
  <c r="N1027" i="20"/>
  <c r="N66" i="21"/>
  <c r="N1127" i="20"/>
  <c r="N1063" i="20"/>
  <c r="N996" i="20"/>
  <c r="N932" i="20"/>
  <c r="N868" i="20"/>
  <c r="N47" i="21"/>
  <c r="N1108" i="20"/>
  <c r="N1044" i="20"/>
  <c r="N1001" i="20"/>
  <c r="N921" i="20"/>
  <c r="N857" i="20"/>
  <c r="N854" i="20"/>
  <c r="N681" i="20"/>
  <c r="N614" i="20"/>
  <c r="N550" i="20"/>
  <c r="N483" i="20"/>
  <c r="N718" i="20"/>
  <c r="N654" i="20"/>
  <c r="N587" i="20"/>
  <c r="N524" i="20"/>
  <c r="N866" i="20"/>
  <c r="N691" i="20"/>
  <c r="N627" i="20"/>
  <c r="N564" i="20"/>
  <c r="N842" i="20"/>
  <c r="N549" i="20"/>
  <c r="N435" i="20"/>
  <c r="N365" i="20"/>
  <c r="N297" i="20"/>
  <c r="N233" i="20"/>
  <c r="N561" i="20"/>
  <c r="N470" i="20"/>
  <c r="N394" i="20"/>
  <c r="N330" i="20"/>
  <c r="N266" i="20"/>
  <c r="N708" i="20"/>
  <c r="N476" i="20"/>
  <c r="N403" i="20"/>
  <c r="N339" i="20"/>
  <c r="N275" i="20"/>
  <c r="N764" i="20"/>
  <c r="N518" i="20"/>
  <c r="N442" i="20"/>
  <c r="N372" i="20"/>
  <c r="N308" i="20"/>
  <c r="N244" i="20"/>
  <c r="N109" i="20"/>
  <c r="N45" i="20"/>
  <c r="N30" i="20"/>
  <c r="N44" i="20"/>
  <c r="N153" i="20"/>
  <c r="N937" i="20"/>
  <c r="N869" i="20"/>
  <c r="N863" i="20"/>
  <c r="N693" i="20"/>
  <c r="N629" i="20"/>
  <c r="N562" i="20"/>
  <c r="N495" i="20"/>
  <c r="N833" i="20"/>
  <c r="N666" i="20"/>
  <c r="N599" i="20"/>
  <c r="N535" i="20"/>
  <c r="N875" i="20"/>
  <c r="N703" i="20"/>
  <c r="N639" i="20"/>
  <c r="N576" i="20"/>
  <c r="N923" i="20"/>
  <c r="N597" i="20"/>
  <c r="N447" i="20"/>
  <c r="N377" i="20"/>
  <c r="N309" i="20"/>
  <c r="N245" i="20"/>
  <c r="N609" i="20"/>
  <c r="N486" i="20"/>
  <c r="N406" i="20"/>
  <c r="N342" i="20"/>
  <c r="N278" i="20"/>
  <c r="N760" i="20"/>
  <c r="N492" i="20"/>
  <c r="N415" i="20"/>
  <c r="N351" i="20"/>
  <c r="N287" i="20"/>
  <c r="N223" i="20"/>
  <c r="N553" i="20"/>
  <c r="N454" i="20"/>
  <c r="N384" i="20"/>
  <c r="N320" i="20"/>
  <c r="N256" i="20"/>
  <c r="N121" i="20"/>
  <c r="N57" i="20"/>
  <c r="N134" i="20"/>
  <c r="N132" i="20"/>
  <c r="N949" i="20"/>
  <c r="N881" i="20"/>
  <c r="N878" i="20"/>
  <c r="N705" i="20"/>
  <c r="N641" i="20"/>
  <c r="N574" i="20"/>
  <c r="N507" i="20"/>
  <c r="N899" i="20"/>
  <c r="N678" i="20"/>
  <c r="N611" i="20"/>
  <c r="N547" i="20"/>
  <c r="N890" i="20"/>
  <c r="N715" i="20"/>
  <c r="N651" i="20"/>
  <c r="N588" i="20"/>
  <c r="N963" i="20"/>
  <c r="N652" i="20"/>
  <c r="N466" i="20"/>
  <c r="N389" i="20"/>
  <c r="N325" i="20"/>
  <c r="N257" i="20"/>
  <c r="N648" i="20"/>
  <c r="N502" i="20"/>
  <c r="N418" i="20"/>
  <c r="N354" i="20"/>
  <c r="N290" i="20"/>
  <c r="N226" i="20"/>
  <c r="N557" i="20"/>
  <c r="N433" i="20"/>
  <c r="N363" i="20"/>
  <c r="N299" i="20"/>
  <c r="N235" i="20"/>
  <c r="N601" i="20"/>
  <c r="N465" i="20"/>
  <c r="N396" i="20"/>
  <c r="N332" i="20"/>
  <c r="N268" i="20"/>
  <c r="N133" i="20"/>
  <c r="N69" i="20"/>
  <c r="M7" i="14"/>
  <c r="N110" i="20"/>
  <c r="N92" i="20"/>
  <c r="N961" i="20"/>
  <c r="N893" i="20"/>
  <c r="N887" i="20"/>
  <c r="N717" i="20"/>
  <c r="N653" i="20"/>
  <c r="N586" i="20"/>
  <c r="N519" i="20"/>
  <c r="N955" i="20"/>
  <c r="N690" i="20"/>
  <c r="N623" i="20"/>
  <c r="N559" i="20"/>
  <c r="N927" i="20"/>
  <c r="N835" i="20"/>
  <c r="N663" i="20"/>
  <c r="N600" i="20"/>
  <c r="N536" i="20"/>
  <c r="N700" i="20"/>
  <c r="N482" i="20"/>
  <c r="N401" i="20"/>
  <c r="N337" i="20"/>
  <c r="N269" i="20"/>
  <c r="N696" i="20"/>
  <c r="N506" i="20"/>
  <c r="N436" i="20"/>
  <c r="N366" i="20"/>
  <c r="N302" i="20"/>
  <c r="N238" i="20"/>
  <c r="N605" i="20"/>
  <c r="N445" i="20"/>
  <c r="N375" i="20"/>
  <c r="N311" i="20"/>
  <c r="N247" i="20"/>
  <c r="N656" i="20"/>
  <c r="N481" i="20"/>
  <c r="N408" i="20"/>
  <c r="N344" i="20"/>
  <c r="N280"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698" i="21"/>
  <c r="N569" i="21"/>
  <c r="N522" i="21"/>
  <c r="N280" i="22"/>
  <c r="N748" i="21"/>
  <c r="N758" i="21"/>
  <c r="N629" i="21"/>
  <c r="N582" i="21"/>
  <c r="N282" i="22"/>
  <c r="N50" i="22"/>
  <c r="N689" i="21"/>
  <c r="N699" i="21"/>
  <c r="N658" i="21"/>
  <c r="N607" i="21"/>
  <c r="N653" i="21"/>
  <c r="N600" i="21"/>
  <c r="N354" i="21"/>
  <c r="N311" i="21"/>
  <c r="N509" i="21"/>
  <c r="N564" i="21"/>
  <c r="N318" i="21"/>
  <c r="N507" i="21"/>
  <c r="N421" i="21"/>
  <c r="N750" i="21"/>
  <c r="N660" i="21"/>
  <c r="N410" i="21"/>
  <c r="N367" i="21"/>
  <c r="N312" i="21"/>
  <c r="N559" i="21"/>
  <c r="N304" i="21"/>
  <c r="N171" i="21"/>
  <c r="N124" i="21"/>
  <c r="N266" i="21"/>
  <c r="N189" i="22"/>
  <c r="N468" i="21"/>
  <c r="N247" i="21"/>
  <c r="N200" i="21"/>
  <c r="N149" i="21"/>
  <c r="N86" i="21"/>
  <c r="N374" i="21"/>
  <c r="N337" i="21"/>
  <c r="N83" i="21"/>
  <c r="N241" i="21"/>
  <c r="N178" i="21"/>
  <c r="N674" i="21"/>
  <c r="N254" i="21"/>
  <c r="N898" i="20"/>
  <c r="N62" i="21"/>
  <c r="N1123" i="20"/>
  <c r="N1059" i="20"/>
  <c r="N992" i="20"/>
  <c r="N928" i="20"/>
  <c r="N864" i="20"/>
  <c r="N43" i="21"/>
  <c r="N1104" i="20"/>
  <c r="N1040" i="20"/>
  <c r="N670" i="21"/>
  <c r="N384" i="21"/>
  <c r="N207" i="21"/>
  <c r="N160" i="21"/>
  <c r="N109" i="21"/>
  <c r="N32" i="21"/>
  <c r="N1049" i="20"/>
  <c r="N978" i="20"/>
  <c r="N910" i="20"/>
  <c r="N41" i="21"/>
  <c r="N1102" i="20"/>
  <c r="N1038" i="20"/>
  <c r="N971" i="20"/>
  <c r="N10" i="21"/>
  <c r="N1071" i="20"/>
  <c r="N1004" i="20"/>
  <c r="N940" i="20"/>
  <c r="N876" i="20"/>
  <c r="N55" i="21"/>
  <c r="N1116" i="20"/>
  <c r="N1052" i="20"/>
  <c r="N294" i="21"/>
  <c r="N317" i="21"/>
  <c r="N276" i="21"/>
  <c r="N221" i="21"/>
  <c r="N158" i="21"/>
  <c r="N1085" i="20"/>
  <c r="N1006" i="20"/>
  <c r="N942" i="20"/>
  <c r="N69" i="21"/>
  <c r="N1130" i="20"/>
  <c r="N1066" i="20"/>
  <c r="N999" i="20"/>
  <c r="N38" i="21"/>
  <c r="N1099" i="20"/>
  <c r="N1035" i="20"/>
  <c r="N968" i="20"/>
  <c r="N904" i="20"/>
  <c r="N840" i="20"/>
  <c r="N19" i="21"/>
  <c r="N1080" i="20"/>
  <c r="N1013" i="20"/>
  <c r="N515" i="21"/>
  <c r="N393" i="21"/>
  <c r="N111" i="21"/>
  <c r="N269" i="21"/>
  <c r="N206" i="21"/>
  <c r="N1101" i="20"/>
  <c r="N1018" i="20"/>
  <c r="N954" i="20"/>
  <c r="N78" i="21"/>
  <c r="N17" i="21"/>
  <c r="N1078" i="20"/>
  <c r="N1011" i="20"/>
  <c r="N50" i="21"/>
  <c r="N1111" i="20"/>
  <c r="N1047" i="20"/>
  <c r="N980" i="20"/>
  <c r="N916" i="20"/>
  <c r="N852" i="20"/>
  <c r="N31" i="21"/>
  <c r="N1092" i="20"/>
  <c r="N1025" i="20"/>
  <c r="N973" i="20"/>
  <c r="N905" i="20"/>
  <c r="N943" i="20"/>
  <c r="N830" i="20"/>
  <c r="N665" i="20"/>
  <c r="N598" i="20"/>
  <c r="N534" i="20"/>
  <c r="N467" i="20"/>
  <c r="N702" i="20"/>
  <c r="N638" i="20"/>
  <c r="N571" i="20"/>
  <c r="N508" i="20"/>
  <c r="N850" i="20"/>
  <c r="N675" i="20"/>
  <c r="N612" i="20"/>
  <c r="N548" i="20"/>
  <c r="N752" i="20"/>
  <c r="N498" i="20"/>
  <c r="N413" i="20"/>
  <c r="N349" i="20"/>
  <c r="N281" i="20"/>
  <c r="N756" i="20"/>
  <c r="N521" i="20"/>
  <c r="N448" i="20"/>
  <c r="N378" i="20"/>
  <c r="N314" i="20"/>
  <c r="N250" i="20"/>
  <c r="N644" i="20"/>
  <c r="N458" i="20"/>
  <c r="N387" i="20"/>
  <c r="N323" i="20"/>
  <c r="N259" i="20"/>
  <c r="N704" i="20"/>
  <c r="N497" i="20"/>
  <c r="N420" i="20"/>
  <c r="N356" i="20"/>
  <c r="N292" i="20"/>
  <c r="N228" i="20"/>
  <c r="N93" i="20"/>
  <c r="N29" i="20"/>
  <c r="N62" i="20"/>
  <c r="N76" i="20"/>
  <c r="N985" i="20"/>
  <c r="N917" i="20"/>
  <c r="N853" i="20"/>
  <c r="N846" i="20"/>
  <c r="N677" i="20"/>
  <c r="N610" i="20"/>
  <c r="N546" i="20"/>
  <c r="N479" i="20"/>
  <c r="N714" i="20"/>
  <c r="N650" i="20"/>
  <c r="N583" i="20"/>
  <c r="N520" i="20"/>
  <c r="N859" i="20"/>
  <c r="N687" i="20"/>
  <c r="N624" i="20"/>
  <c r="N560" i="20"/>
  <c r="N841" i="20"/>
  <c r="N533" i="20"/>
  <c r="N431" i="20"/>
  <c r="N361" i="20"/>
  <c r="N293" i="20"/>
  <c r="N229" i="20"/>
  <c r="N545" i="20"/>
  <c r="N457" i="20"/>
  <c r="N390" i="20"/>
  <c r="N326" i="20"/>
  <c r="N262" i="20"/>
  <c r="N692" i="20"/>
  <c r="N474" i="20"/>
  <c r="N399" i="20"/>
  <c r="N335" i="20"/>
  <c r="N271" i="20"/>
  <c r="N748" i="20"/>
  <c r="N517" i="20"/>
  <c r="N438" i="20"/>
  <c r="N368" i="20"/>
  <c r="N304" i="20"/>
  <c r="N240" i="20"/>
  <c r="N105" i="20"/>
  <c r="N41" i="20"/>
  <c r="N22" i="20"/>
  <c r="N36" i="20"/>
  <c r="N1036" i="20"/>
  <c r="N933" i="20"/>
  <c r="N865" i="20"/>
  <c r="N862" i="20"/>
  <c r="N689" i="20"/>
  <c r="N622" i="20"/>
  <c r="N558" i="20"/>
  <c r="N491" i="20"/>
  <c r="N831" i="20"/>
  <c r="N662" i="20"/>
  <c r="N595" i="20"/>
  <c r="N531" i="20"/>
  <c r="N874" i="20"/>
  <c r="N699" i="20"/>
  <c r="N635" i="20"/>
  <c r="N572" i="20"/>
  <c r="N907" i="20"/>
  <c r="N581" i="20"/>
  <c r="N443" i="20"/>
  <c r="N373" i="20"/>
  <c r="N305" i="20"/>
  <c r="N241" i="20"/>
  <c r="N593" i="20"/>
  <c r="N473" i="20"/>
  <c r="N402" i="20"/>
  <c r="N338" i="20"/>
  <c r="N274" i="20"/>
  <c r="N744" i="20"/>
  <c r="N490" i="20"/>
  <c r="N411" i="20"/>
  <c r="N347" i="20"/>
  <c r="N283" i="20"/>
  <c r="N215" i="20"/>
  <c r="N537" i="20"/>
  <c r="N450" i="20"/>
  <c r="N380" i="20"/>
  <c r="N316" i="20"/>
  <c r="N252" i="20"/>
  <c r="N117" i="20"/>
  <c r="N53" i="20"/>
  <c r="N126" i="20"/>
  <c r="N124" i="20"/>
  <c r="N945" i="20"/>
  <c r="N877" i="20"/>
  <c r="N871" i="20"/>
  <c r="N701" i="20"/>
  <c r="N637" i="20"/>
  <c r="N570" i="20"/>
  <c r="N503" i="20"/>
  <c r="N847" i="20"/>
  <c r="N674" i="20"/>
  <c r="N607" i="20"/>
  <c r="N543" i="20"/>
  <c r="N883" i="20"/>
  <c r="N711" i="20"/>
  <c r="N647" i="20"/>
  <c r="N584" i="20"/>
  <c r="N947" i="20"/>
  <c r="N636" i="20"/>
  <c r="N455" i="20"/>
  <c r="N385" i="20"/>
  <c r="N317" i="20"/>
  <c r="N253" i="20"/>
  <c r="N632" i="20"/>
  <c r="N489" i="20"/>
  <c r="N414" i="20"/>
  <c r="N350" i="20"/>
  <c r="N286" i="20"/>
  <c r="N222" i="20"/>
  <c r="N541" i="20"/>
  <c r="N429" i="20"/>
  <c r="N359" i="20"/>
  <c r="N295" i="20"/>
  <c r="N231" i="20"/>
  <c r="N585" i="20"/>
  <c r="N464" i="20"/>
  <c r="N392" i="20"/>
  <c r="N328" i="20"/>
  <c r="N26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1106" i="20"/>
  <c r="N1053" i="20"/>
  <c r="N223" i="21"/>
  <c r="N52" i="21"/>
  <c r="N129" i="21"/>
  <c r="N180" i="21"/>
  <c r="N227" i="21"/>
  <c r="N424" i="21"/>
  <c r="N717" i="21"/>
  <c r="N230" i="21"/>
  <c r="N84" i="21"/>
  <c r="N135" i="21"/>
  <c r="N441" i="21"/>
  <c r="N572" i="21"/>
  <c r="N154" i="21"/>
  <c r="N217" i="21"/>
  <c r="N272" i="21"/>
  <c r="N313" i="21"/>
  <c r="N278" i="21"/>
  <c r="N401" i="21"/>
  <c r="N460" i="21"/>
  <c r="N298" i="21"/>
  <c r="N544" i="21"/>
  <c r="N638" i="21"/>
  <c r="N262" i="22"/>
  <c r="N364" i="21"/>
  <c r="N419" i="21"/>
  <c r="N462" i="21"/>
  <c r="N551" i="21"/>
  <c r="N688" i="21"/>
  <c r="N455" i="21"/>
  <c r="N484" i="21"/>
  <c r="N619" i="21"/>
  <c r="N56" i="22"/>
  <c r="N546" i="21"/>
  <c r="N593" i="21"/>
  <c r="N722" i="21"/>
  <c r="N712" i="21"/>
  <c r="N228" i="22"/>
  <c r="N684" i="21"/>
  <c r="N517" i="21"/>
  <c r="N767" i="21"/>
  <c r="N757" i="21"/>
  <c r="N84" i="22"/>
  <c r="N615" i="21"/>
  <c r="N666" i="21"/>
  <c r="N707" i="21"/>
  <c r="N697" i="21"/>
  <c r="N54" i="22"/>
  <c r="N290" i="22"/>
  <c r="N61" i="21"/>
  <c r="N126" i="21"/>
  <c r="N379" i="21"/>
  <c r="N146" i="21"/>
  <c r="N209" i="21"/>
  <c r="N264" i="21"/>
  <c r="N305" i="21"/>
  <c r="N459" i="21"/>
  <c r="N40" i="21"/>
  <c r="N117" i="21"/>
  <c r="N168" i="21"/>
  <c r="N215" i="21"/>
  <c r="N400" i="21"/>
  <c r="N791" i="21"/>
  <c r="N234" i="21"/>
  <c r="N88" i="21"/>
  <c r="N139" i="21"/>
  <c r="N445" i="21"/>
  <c r="N588" i="21"/>
  <c r="N503" i="21"/>
  <c r="N335" i="21"/>
  <c r="N378" i="21"/>
  <c r="N628" i="21"/>
  <c r="N743" i="21"/>
  <c r="N389" i="21"/>
  <c r="N448" i="21"/>
  <c r="N286" i="21"/>
  <c r="N532" i="21"/>
  <c r="N590" i="21"/>
  <c r="N288" i="22"/>
  <c r="N322" i="21"/>
  <c r="N568" i="21"/>
  <c r="N525" i="21"/>
  <c r="N575" i="21"/>
  <c r="N626" i="21"/>
  <c r="N671" i="21"/>
  <c r="N802" i="21"/>
  <c r="N792" i="21"/>
  <c r="N250" i="22"/>
  <c r="N550" i="21"/>
  <c r="N597" i="21"/>
  <c r="N726" i="21"/>
  <c r="N716" i="21"/>
  <c r="N244" i="22"/>
  <c r="N490" i="21"/>
  <c r="N537" i="21"/>
  <c r="N787" i="21"/>
  <c r="N777" i="21"/>
  <c r="N181" i="22"/>
  <c r="N1007" i="20"/>
  <c r="N950" i="20"/>
  <c r="N253" i="21"/>
  <c r="N1077" i="20"/>
  <c r="N226" i="21"/>
  <c r="N80" i="21"/>
  <c r="N131" i="21"/>
  <c r="N429" i="21"/>
  <c r="N556" i="21"/>
  <c r="N134" i="21"/>
  <c r="N197" i="21"/>
  <c r="N252" i="21"/>
  <c r="N293" i="21"/>
  <c r="N411" i="21"/>
  <c r="N44" i="21"/>
  <c r="N121" i="21"/>
  <c r="N172" i="21"/>
  <c r="N219" i="21"/>
  <c r="N404" i="21"/>
  <c r="N734" i="21"/>
  <c r="N360" i="21"/>
  <c r="N415" i="21"/>
  <c r="N458" i="21"/>
  <c r="N547" i="21"/>
  <c r="N797" i="21"/>
  <c r="N469" i="21"/>
  <c r="N323" i="21"/>
  <c r="N366" i="21"/>
  <c r="N616" i="21"/>
  <c r="N695" i="21"/>
  <c r="N359" i="21"/>
  <c r="N402" i="21"/>
  <c r="N652" i="21"/>
  <c r="N718" i="21"/>
  <c r="N655" i="21"/>
  <c r="N497" i="21"/>
  <c r="N747" i="21"/>
  <c r="N737" i="21"/>
  <c r="N74" i="22"/>
  <c r="N579" i="21"/>
  <c r="N630" i="21"/>
  <c r="N680" i="21"/>
  <c r="N806" i="21"/>
  <c r="N796" i="21"/>
  <c r="N254" i="22"/>
  <c r="N570" i="21"/>
  <c r="N617" i="21"/>
  <c r="N746" i="21"/>
  <c r="N736" i="21"/>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712" i="21"/>
  <c r="F730" i="21"/>
  <c r="F605" i="21"/>
  <c r="F550" i="21"/>
  <c r="F672" i="21"/>
  <c r="F418" i="21"/>
  <c r="F371" i="21"/>
  <c r="F320" i="21"/>
  <c r="F271" i="21"/>
  <c r="F228" i="21"/>
  <c r="F169" i="21"/>
  <c r="F102" i="21"/>
  <c r="F946" i="20"/>
  <c r="F999" i="20"/>
  <c r="F972" i="20"/>
  <c r="F1092" i="20"/>
  <c r="F895" i="20"/>
  <c r="F519" i="20"/>
  <c r="F50" i="22"/>
  <c r="F685" i="21"/>
  <c r="F711" i="21"/>
  <c r="F662" i="21"/>
  <c r="F615" i="21"/>
  <c r="F524" i="21"/>
  <c r="F503" i="21"/>
  <c r="F436" i="21"/>
  <c r="F381" i="21"/>
  <c r="F127" i="21"/>
  <c r="F76" i="21"/>
  <c r="F214" i="21"/>
  <c r="F1065" i="20"/>
  <c r="F1114" i="20"/>
  <c r="F1087" i="20"/>
  <c r="F81" i="21"/>
  <c r="F945" i="20"/>
  <c r="F637" i="20"/>
  <c r="F674" i="20"/>
  <c r="F805" i="20"/>
  <c r="F776" i="20"/>
  <c r="F289" i="20"/>
  <c r="F66" i="22"/>
  <c r="F717" i="21"/>
  <c r="F743" i="21"/>
  <c r="F493" i="21"/>
  <c r="F647" i="21"/>
  <c r="F556" i="21"/>
  <c r="F306" i="21"/>
  <c r="F468" i="21"/>
  <c r="F413" i="21"/>
  <c r="F159" i="21"/>
  <c r="F112" i="21"/>
  <c r="F246" i="21"/>
  <c r="F1097" i="20"/>
  <c r="F21" i="21"/>
  <c r="F1119" i="20"/>
  <c r="F860" i="20"/>
  <c r="F977" i="20"/>
  <c r="F669" i="20"/>
  <c r="F706" i="20"/>
  <c r="M242" i="22"/>
  <c r="M238" i="22"/>
  <c r="M234" i="22"/>
  <c r="M230" i="22"/>
  <c r="M227" i="22"/>
  <c r="M216" i="22"/>
  <c r="M214" i="22"/>
  <c r="M205" i="22"/>
  <c r="M217" i="22"/>
  <c r="M172" i="22"/>
  <c r="M187" i="22"/>
  <c r="M192" i="22"/>
  <c r="M176" i="22"/>
  <c r="M110" i="22"/>
  <c r="M31" i="22"/>
  <c r="M803" i="21"/>
  <c r="M787" i="21"/>
  <c r="M771" i="21"/>
  <c r="M755" i="21"/>
  <c r="M739" i="21"/>
  <c r="M723" i="21"/>
  <c r="M707" i="21"/>
  <c r="M691" i="21"/>
  <c r="M800" i="21"/>
  <c r="M784" i="21"/>
  <c r="M768" i="21"/>
  <c r="M752" i="21"/>
  <c r="M736" i="21"/>
  <c r="M720" i="21"/>
  <c r="M700" i="21"/>
  <c r="M684" i="21"/>
  <c r="M114" i="22"/>
  <c r="M27" i="22"/>
  <c r="M797" i="21"/>
  <c r="M781" i="21"/>
  <c r="M765" i="21"/>
  <c r="M749" i="21"/>
  <c r="M733" i="21"/>
  <c r="M717" i="21"/>
  <c r="M701" i="21"/>
  <c r="M794" i="21"/>
  <c r="M778" i="21"/>
  <c r="M762" i="21"/>
  <c r="M746" i="21"/>
  <c r="M730" i="21"/>
  <c r="M714" i="21"/>
  <c r="M698" i="21"/>
  <c r="M682" i="21"/>
  <c r="M681" i="21"/>
  <c r="M660" i="21"/>
  <c r="M644" i="21"/>
  <c r="M628" i="21"/>
  <c r="M612" i="21"/>
  <c r="M592" i="21"/>
  <c r="M576" i="21"/>
  <c r="M560" i="21"/>
  <c r="M544" i="21"/>
  <c r="M528" i="21"/>
  <c r="M512" i="21"/>
  <c r="M492" i="21"/>
  <c r="M476" i="21"/>
  <c r="M669" i="21"/>
  <c r="M653" i="21"/>
  <c r="M637" i="21"/>
  <c r="M621" i="21"/>
  <c r="M605" i="21"/>
  <c r="M589" i="21"/>
  <c r="M573" i="21"/>
  <c r="M557" i="21"/>
  <c r="M541" i="21"/>
  <c r="M525" i="21"/>
  <c r="M509" i="21"/>
  <c r="M493" i="21"/>
  <c r="M477" i="21"/>
  <c r="M666" i="21"/>
  <c r="M650" i="21"/>
  <c r="M634" i="21"/>
  <c r="M618" i="21"/>
  <c r="M602" i="21"/>
  <c r="M586" i="21"/>
  <c r="M570" i="21"/>
  <c r="M554" i="21"/>
  <c r="M538" i="21"/>
  <c r="M522" i="21"/>
  <c r="M667" i="21"/>
  <c r="M651" i="21"/>
  <c r="M635" i="21"/>
  <c r="M619" i="21"/>
  <c r="M603" i="21"/>
  <c r="M587" i="21"/>
  <c r="M571" i="21"/>
  <c r="M555" i="21"/>
  <c r="M539" i="21"/>
  <c r="M523" i="21"/>
  <c r="M507" i="21"/>
  <c r="M491" i="21"/>
  <c r="M506" i="21"/>
  <c r="M465" i="21"/>
  <c r="M449" i="21"/>
  <c r="M433" i="21"/>
  <c r="M417" i="21"/>
  <c r="M401" i="21"/>
  <c r="M385" i="21"/>
  <c r="M369" i="21"/>
  <c r="M353" i="21"/>
  <c r="M337" i="21"/>
  <c r="M321" i="21"/>
  <c r="M305" i="21"/>
  <c r="M289" i="21"/>
  <c r="M518" i="21"/>
  <c r="M470" i="21"/>
  <c r="M454" i="21"/>
  <c r="M438" i="21"/>
  <c r="M422" i="21"/>
  <c r="M406" i="21"/>
  <c r="M390" i="21"/>
  <c r="M374" i="21"/>
  <c r="M358" i="21"/>
  <c r="M342" i="21"/>
  <c r="M326" i="21"/>
  <c r="M310" i="21"/>
  <c r="M294" i="21"/>
  <c r="M278" i="21"/>
  <c r="M475" i="21"/>
  <c r="M459" i="21"/>
  <c r="M443" i="21"/>
  <c r="M427" i="21"/>
  <c r="M411" i="21"/>
  <c r="M395" i="21"/>
  <c r="M379" i="21"/>
  <c r="M363" i="21"/>
  <c r="M347" i="21"/>
  <c r="M331" i="21"/>
  <c r="M315" i="21"/>
  <c r="M299" i="21"/>
  <c r="M283" i="21"/>
  <c r="M478" i="21"/>
  <c r="M460" i="21"/>
  <c r="M444" i="21"/>
  <c r="M428" i="21"/>
  <c r="M412" i="21"/>
  <c r="M392" i="21"/>
  <c r="M376" i="21"/>
  <c r="M360" i="21"/>
  <c r="M344" i="21"/>
  <c r="M328" i="21"/>
  <c r="M312" i="21"/>
  <c r="M292" i="21"/>
  <c r="M274" i="21"/>
  <c r="M258" i="21"/>
  <c r="M242" i="21"/>
  <c r="M226" i="21"/>
  <c r="M210" i="21"/>
  <c r="M194" i="21"/>
  <c r="M178" i="21"/>
  <c r="M162" i="21"/>
  <c r="M146" i="21"/>
  <c r="M130" i="21"/>
  <c r="M114" i="21"/>
  <c r="M98" i="21"/>
  <c r="M82" i="21"/>
  <c r="M275" i="21"/>
  <c r="M259" i="21"/>
  <c r="M243" i="21"/>
  <c r="M227" i="21"/>
  <c r="M211" i="21"/>
  <c r="M195" i="21"/>
  <c r="M179" i="21"/>
  <c r="M163" i="21"/>
  <c r="M147" i="21"/>
  <c r="M131" i="21"/>
  <c r="M115" i="21"/>
  <c r="M99" i="21"/>
  <c r="M83" i="21"/>
  <c r="M276" i="21"/>
  <c r="M260" i="21"/>
  <c r="M244" i="21"/>
  <c r="M228" i="21"/>
  <c r="M212" i="21"/>
  <c r="M192" i="21"/>
  <c r="M176" i="21"/>
  <c r="M160" i="21"/>
  <c r="M144" i="21"/>
  <c r="M128" i="21"/>
  <c r="M112" i="21"/>
  <c r="M92" i="21"/>
  <c r="M265" i="21"/>
  <c r="M249" i="21"/>
  <c r="M233" i="21"/>
  <c r="M217" i="21"/>
  <c r="M201" i="21"/>
  <c r="M185" i="21"/>
  <c r="M169" i="21"/>
  <c r="M153" i="21"/>
  <c r="M137" i="21"/>
  <c r="M121" i="21"/>
  <c r="M105" i="21"/>
  <c r="M89" i="21"/>
  <c r="M63" i="21"/>
  <c r="M47" i="21"/>
  <c r="M31" i="21"/>
  <c r="M15" i="21"/>
  <c r="M1124" i="20"/>
  <c r="M1108" i="20"/>
  <c r="M1092" i="20"/>
  <c r="M1076" i="20"/>
  <c r="M1060" i="20"/>
  <c r="M1044" i="20"/>
  <c r="M1025" i="20"/>
  <c r="M1009" i="20"/>
  <c r="M993" i="20"/>
  <c r="M977" i="20"/>
  <c r="M961" i="20"/>
  <c r="M945" i="20"/>
  <c r="M925" i="20"/>
  <c r="M909" i="20"/>
  <c r="M893" i="20"/>
  <c r="M60" i="21"/>
  <c r="M44" i="21"/>
  <c r="M28" i="21"/>
  <c r="M12" i="21"/>
  <c r="M1117" i="20"/>
  <c r="M1101" i="20"/>
  <c r="M1085" i="20"/>
  <c r="M1069" i="20"/>
  <c r="M1053" i="20"/>
  <c r="M1037" i="20"/>
  <c r="M1014" i="20"/>
  <c r="M998" i="20"/>
  <c r="M982" i="20"/>
  <c r="M966" i="20"/>
  <c r="M67" i="21"/>
  <c r="M53" i="21"/>
  <c r="M37" i="21"/>
  <c r="M21" i="21"/>
  <c r="M1130" i="20"/>
  <c r="M1114" i="20"/>
  <c r="M1098" i="20"/>
  <c r="M1082" i="20"/>
  <c r="M1066" i="20"/>
  <c r="M1050" i="20"/>
  <c r="M1034" i="20"/>
  <c r="M1015" i="20"/>
  <c r="M999" i="20"/>
  <c r="M983" i="20"/>
  <c r="M967" i="20"/>
  <c r="M951" i="20"/>
  <c r="M935" i="20"/>
  <c r="M919" i="20"/>
  <c r="M903" i="20"/>
  <c r="M887" i="20"/>
  <c r="M871" i="20"/>
  <c r="M855" i="20"/>
  <c r="M839" i="20"/>
  <c r="M68" i="21"/>
  <c r="M54" i="21"/>
  <c r="M38" i="21"/>
  <c r="M22" i="21"/>
  <c r="M1131" i="20"/>
  <c r="M1115" i="20"/>
  <c r="M1099" i="20"/>
  <c r="M1083" i="20"/>
  <c r="M1067" i="20"/>
  <c r="M1051" i="20"/>
  <c r="M1035" i="20"/>
  <c r="M1016" i="20"/>
  <c r="M1000" i="20"/>
  <c r="M984" i="20"/>
  <c r="M968" i="20"/>
  <c r="M952" i="20"/>
  <c r="M936" i="20"/>
  <c r="M920" i="20"/>
  <c r="M904" i="20"/>
  <c r="M888" i="20"/>
  <c r="M872" i="20"/>
  <c r="M856" i="20"/>
  <c r="M926" i="20"/>
  <c r="M881" i="20"/>
  <c r="M849" i="20"/>
  <c r="M724" i="20"/>
  <c r="M708" i="20"/>
  <c r="M692" i="20"/>
  <c r="M676" i="20"/>
  <c r="M660" i="20"/>
  <c r="M644" i="20"/>
  <c r="M628" i="20"/>
  <c r="M613" i="20"/>
  <c r="M597" i="20"/>
  <c r="M581" i="20"/>
  <c r="M565" i="20"/>
  <c r="M549" i="20"/>
  <c r="M533" i="20"/>
  <c r="M514" i="20"/>
  <c r="M498" i="20"/>
  <c r="M482" i="20"/>
  <c r="M466" i="20"/>
  <c r="M946" i="20"/>
  <c r="M878" i="20"/>
  <c r="M846" i="20"/>
  <c r="M821" i="20"/>
  <c r="M789" i="20"/>
  <c r="M713" i="20"/>
  <c r="M697" i="20"/>
  <c r="M681" i="20"/>
  <c r="M665" i="20"/>
  <c r="M649" i="20"/>
  <c r="M633" i="20"/>
  <c r="M614" i="20"/>
  <c r="M598" i="20"/>
  <c r="M582" i="20"/>
  <c r="M566" i="20"/>
  <c r="M550" i="20"/>
  <c r="M534" i="20"/>
  <c r="M515" i="20"/>
  <c r="M942" i="20"/>
  <c r="M877" i="20"/>
  <c r="M848" i="20"/>
  <c r="M722" i="20"/>
  <c r="M706" i="20"/>
  <c r="M690" i="20"/>
  <c r="M674" i="20"/>
  <c r="M658" i="20"/>
  <c r="M642" i="20"/>
  <c r="M623" i="20"/>
  <c r="M607" i="20"/>
  <c r="M591" i="20"/>
  <c r="M575" i="20"/>
  <c r="M559" i="20"/>
  <c r="M543" i="20"/>
  <c r="M954" i="20"/>
  <c r="M890" i="20"/>
  <c r="M858" i="20"/>
  <c r="M836" i="20"/>
  <c r="M801" i="20"/>
  <c r="M743" i="20"/>
  <c r="M675" i="20"/>
  <c r="M620" i="20"/>
  <c r="M556" i="20"/>
  <c r="M517" i="20"/>
  <c r="M495" i="20"/>
  <c r="M465" i="20"/>
  <c r="M450" i="20"/>
  <c r="M434" i="20"/>
  <c r="M412" i="20"/>
  <c r="M396" i="20"/>
  <c r="M380" i="20"/>
  <c r="M364" i="20"/>
  <c r="M348" i="20"/>
  <c r="M332" i="20"/>
  <c r="M316" i="20"/>
  <c r="M300" i="20"/>
  <c r="M284" i="20"/>
  <c r="M268" i="20"/>
  <c r="M252" i="20"/>
  <c r="M236" i="20"/>
  <c r="M793" i="20"/>
  <c r="M671" i="20"/>
  <c r="M600" i="20"/>
  <c r="M536" i="20"/>
  <c r="M501" i="20"/>
  <c r="M484" i="20"/>
  <c r="M467" i="20"/>
  <c r="M443" i="20"/>
  <c r="M427" i="20"/>
  <c r="M405" i="20"/>
  <c r="M389" i="20"/>
  <c r="M373" i="20"/>
  <c r="M357" i="20"/>
  <c r="M341" i="20"/>
  <c r="M325" i="20"/>
  <c r="M305" i="20"/>
  <c r="M289" i="20"/>
  <c r="M273" i="20"/>
  <c r="M257" i="20"/>
  <c r="M241" i="20"/>
  <c r="M225" i="20"/>
  <c r="M715" i="20"/>
  <c r="M651" i="20"/>
  <c r="M580" i="20"/>
  <c r="M521" i="20"/>
  <c r="M503" i="20"/>
  <c r="M473" i="20"/>
  <c r="M456" i="20"/>
  <c r="M440" i="20"/>
  <c r="M418" i="20"/>
  <c r="M402" i="20"/>
  <c r="M386" i="20"/>
  <c r="M370" i="20"/>
  <c r="M354" i="20"/>
  <c r="M338" i="20"/>
  <c r="M322" i="20"/>
  <c r="M306" i="20"/>
  <c r="M290" i="20"/>
  <c r="M274" i="20"/>
  <c r="M258" i="20"/>
  <c r="M242" i="20"/>
  <c r="M226" i="20"/>
  <c r="M679" i="20"/>
  <c r="M624" i="20"/>
  <c r="M560" i="20"/>
  <c r="M512" i="20"/>
  <c r="M477" i="20"/>
  <c r="M460" i="20"/>
  <c r="M445" i="20"/>
  <c r="M429" i="20"/>
  <c r="M407" i="20"/>
  <c r="M391" i="20"/>
  <c r="M375" i="20"/>
  <c r="M359" i="20"/>
  <c r="M343" i="20"/>
  <c r="M327" i="20"/>
  <c r="M311" i="20"/>
  <c r="M295" i="20"/>
  <c r="M279" i="20"/>
  <c r="M263" i="20"/>
  <c r="M247" i="20"/>
  <c r="M231" i="20"/>
  <c r="M208" i="20"/>
  <c r="M200" i="20"/>
  <c r="M192" i="20"/>
  <c r="M184" i="20"/>
  <c r="M176" i="20"/>
  <c r="M168" i="20"/>
  <c r="M160" i="20"/>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799" i="21"/>
  <c r="M783" i="21"/>
  <c r="M767" i="21"/>
  <c r="M751" i="21"/>
  <c r="M735" i="21"/>
  <c r="M719" i="21"/>
  <c r="M703" i="21"/>
  <c r="M687" i="21"/>
  <c r="M796" i="21"/>
  <c r="M780" i="21"/>
  <c r="M764" i="21"/>
  <c r="M748" i="21"/>
  <c r="M732" i="21"/>
  <c r="M716" i="21"/>
  <c r="M696" i="21"/>
  <c r="M680" i="21"/>
  <c r="M106" i="22"/>
  <c r="M19" i="22"/>
  <c r="M793" i="21"/>
  <c r="M777" i="21"/>
  <c r="M761" i="21"/>
  <c r="M745" i="21"/>
  <c r="M729" i="21"/>
  <c r="M713" i="21"/>
  <c r="M806" i="21"/>
  <c r="M790" i="21"/>
  <c r="M774" i="21"/>
  <c r="M758" i="21"/>
  <c r="M742" i="21"/>
  <c r="M726" i="21"/>
  <c r="M710" i="21"/>
  <c r="M694" i="21"/>
  <c r="M678" i="21"/>
  <c r="M673" i="21"/>
  <c r="M656" i="21"/>
  <c r="M640" i="21"/>
  <c r="M624" i="21"/>
  <c r="M604" i="21"/>
  <c r="M588" i="21"/>
  <c r="M572" i="21"/>
  <c r="M556" i="21"/>
  <c r="M540" i="21"/>
  <c r="M524" i="21"/>
  <c r="M504" i="21"/>
  <c r="M488" i="21"/>
  <c r="M679" i="21"/>
  <c r="M665" i="21"/>
  <c r="M649" i="21"/>
  <c r="M633" i="21"/>
  <c r="M617" i="21"/>
  <c r="M601" i="21"/>
  <c r="M585" i="21"/>
  <c r="M569" i="21"/>
  <c r="M553" i="21"/>
  <c r="M537" i="21"/>
  <c r="M521" i="21"/>
  <c r="M505" i="21"/>
  <c r="M489" i="21"/>
  <c r="M697" i="21"/>
  <c r="M662" i="21"/>
  <c r="M646" i="21"/>
  <c r="M630" i="21"/>
  <c r="M614" i="21"/>
  <c r="M598" i="21"/>
  <c r="M582" i="21"/>
  <c r="M566" i="21"/>
  <c r="M550" i="21"/>
  <c r="M534" i="21"/>
  <c r="M693" i="21"/>
  <c r="M663" i="21"/>
  <c r="M647" i="21"/>
  <c r="M631" i="21"/>
  <c r="M615" i="21"/>
  <c r="M599" i="21"/>
  <c r="M583" i="21"/>
  <c r="M567" i="21"/>
  <c r="M551" i="21"/>
  <c r="M535" i="21"/>
  <c r="M519" i="21"/>
  <c r="M503" i="21"/>
  <c r="M487" i="21"/>
  <c r="M490" i="21"/>
  <c r="M461" i="21"/>
  <c r="M445" i="21"/>
  <c r="M429" i="21"/>
  <c r="M413" i="21"/>
  <c r="M397" i="21"/>
  <c r="M381" i="21"/>
  <c r="M365" i="21"/>
  <c r="M349" i="21"/>
  <c r="M333" i="21"/>
  <c r="M317" i="21"/>
  <c r="M301" i="21"/>
  <c r="M285" i="21"/>
  <c r="M502" i="21"/>
  <c r="M466" i="21"/>
  <c r="M450" i="21"/>
  <c r="M434" i="21"/>
  <c r="M418" i="21"/>
  <c r="M402" i="21"/>
  <c r="M386" i="21"/>
  <c r="M370" i="21"/>
  <c r="M354" i="21"/>
  <c r="M338" i="21"/>
  <c r="M322" i="21"/>
  <c r="M306" i="21"/>
  <c r="M290" i="21"/>
  <c r="M514" i="21"/>
  <c r="M471" i="21"/>
  <c r="M455" i="21"/>
  <c r="M439" i="21"/>
  <c r="M423" i="21"/>
  <c r="M407" i="21"/>
  <c r="M391" i="21"/>
  <c r="M375" i="21"/>
  <c r="M359" i="21"/>
  <c r="M343" i="21"/>
  <c r="M327" i="21"/>
  <c r="M311" i="21"/>
  <c r="M295" i="21"/>
  <c r="M279" i="21"/>
  <c r="M472" i="21"/>
  <c r="M456" i="21"/>
  <c r="M440" i="21"/>
  <c r="M424" i="21"/>
  <c r="M404" i="21"/>
  <c r="M388" i="21"/>
  <c r="M372" i="21"/>
  <c r="M356" i="21"/>
  <c r="M340" i="21"/>
  <c r="M324" i="21"/>
  <c r="M304" i="21"/>
  <c r="M288" i="21"/>
  <c r="M270" i="21"/>
  <c r="M254" i="21"/>
  <c r="M238" i="21"/>
  <c r="M222" i="21"/>
  <c r="M206" i="21"/>
  <c r="M190" i="21"/>
  <c r="M174" i="21"/>
  <c r="M158" i="21"/>
  <c r="M142" i="21"/>
  <c r="M126" i="21"/>
  <c r="M110" i="21"/>
  <c r="M94" i="21"/>
  <c r="M78" i="21"/>
  <c r="M271" i="21"/>
  <c r="M255" i="21"/>
  <c r="M239" i="21"/>
  <c r="M223" i="21"/>
  <c r="M207" i="21"/>
  <c r="M191" i="21"/>
  <c r="M175" i="21"/>
  <c r="M159" i="21"/>
  <c r="M143" i="21"/>
  <c r="M127" i="21"/>
  <c r="M111" i="21"/>
  <c r="M95" i="21"/>
  <c r="M79" i="21"/>
  <c r="M272" i="21"/>
  <c r="M256" i="21"/>
  <c r="M240" i="21"/>
  <c r="M224" i="21"/>
  <c r="M204" i="21"/>
  <c r="M188" i="21"/>
  <c r="M172" i="21"/>
  <c r="M156" i="21"/>
  <c r="M140" i="21"/>
  <c r="M124" i="21"/>
  <c r="M104" i="21"/>
  <c r="M88" i="21"/>
  <c r="M261" i="21"/>
  <c r="M245" i="21"/>
  <c r="M229" i="21"/>
  <c r="M213" i="21"/>
  <c r="M197" i="21"/>
  <c r="M181" i="21"/>
  <c r="M165" i="21"/>
  <c r="M149" i="21"/>
  <c r="M133" i="21"/>
  <c r="M117" i="21"/>
  <c r="M101" i="21"/>
  <c r="M85" i="21"/>
  <c r="M59" i="21"/>
  <c r="M43" i="21"/>
  <c r="M27" i="21"/>
  <c r="M11" i="21"/>
  <c r="M1120" i="20"/>
  <c r="M1104" i="20"/>
  <c r="M1088" i="20"/>
  <c r="M1072" i="20"/>
  <c r="M1056" i="20"/>
  <c r="M1040" i="20"/>
  <c r="M1021" i="20"/>
  <c r="M1005" i="20"/>
  <c r="M989" i="20"/>
  <c r="M973" i="20"/>
  <c r="M957" i="20"/>
  <c r="M941" i="20"/>
  <c r="M921" i="20"/>
  <c r="M905" i="20"/>
  <c r="M80" i="21"/>
  <c r="M56" i="21"/>
  <c r="M40" i="21"/>
  <c r="M24" i="21"/>
  <c r="M1129" i="20"/>
  <c r="M1113" i="20"/>
  <c r="M1097" i="20"/>
  <c r="M1081" i="20"/>
  <c r="M1065" i="20"/>
  <c r="M1049" i="20"/>
  <c r="M1026" i="20"/>
  <c r="M1010" i="20"/>
  <c r="M994" i="20"/>
  <c r="M978" i="20"/>
  <c r="M84" i="21"/>
  <c r="M65" i="21"/>
  <c r="M49" i="21"/>
  <c r="M33" i="21"/>
  <c r="M17" i="21"/>
  <c r="M1126" i="20"/>
  <c r="M1110" i="20"/>
  <c r="M1094" i="20"/>
  <c r="M1078" i="20"/>
  <c r="M1062" i="20"/>
  <c r="M1046" i="20"/>
  <c r="M1027" i="20"/>
  <c r="M1011" i="20"/>
  <c r="M995" i="20"/>
  <c r="M979" i="20"/>
  <c r="M963" i="20"/>
  <c r="M947" i="20"/>
  <c r="M931" i="20"/>
  <c r="M915" i="20"/>
  <c r="M899" i="20"/>
  <c r="M883" i="20"/>
  <c r="M867" i="20"/>
  <c r="M851" i="20"/>
  <c r="M835" i="20"/>
  <c r="M66" i="21"/>
  <c r="M50" i="21"/>
  <c r="M34" i="21"/>
  <c r="M18" i="21"/>
  <c r="M1127" i="20"/>
  <c r="M1111" i="20"/>
  <c r="M1095" i="20"/>
  <c r="M1079" i="20"/>
  <c r="M1063" i="20"/>
  <c r="M1047" i="20"/>
  <c r="M1028" i="20"/>
  <c r="M1012" i="20"/>
  <c r="M996" i="20"/>
  <c r="M980" i="20"/>
  <c r="M964" i="20"/>
  <c r="M948" i="20"/>
  <c r="M932" i="20"/>
  <c r="M916" i="20"/>
  <c r="M900" i="20"/>
  <c r="M884" i="20"/>
  <c r="M868" i="20"/>
  <c r="M852" i="20"/>
  <c r="M910" i="20"/>
  <c r="M873" i="20"/>
  <c r="M842" i="20"/>
  <c r="M720" i="20"/>
  <c r="M704" i="20"/>
  <c r="M688" i="20"/>
  <c r="M672" i="20"/>
  <c r="M656" i="20"/>
  <c r="M640" i="20"/>
  <c r="M625" i="20"/>
  <c r="M609" i="20"/>
  <c r="M593" i="20"/>
  <c r="M577" i="20"/>
  <c r="M561" i="20"/>
  <c r="M545" i="20"/>
  <c r="M529" i="20"/>
  <c r="M510" i="20"/>
  <c r="M494" i="20"/>
  <c r="M478" i="20"/>
  <c r="M462" i="20"/>
  <c r="M922" i="20"/>
  <c r="M870" i="20"/>
  <c r="M845" i="20"/>
  <c r="M813" i="20"/>
  <c r="M725" i="20"/>
  <c r="M709" i="20"/>
  <c r="M693" i="20"/>
  <c r="M677" i="20"/>
  <c r="M661" i="20"/>
  <c r="M645" i="20"/>
  <c r="M629" i="20"/>
  <c r="M610" i="20"/>
  <c r="M594" i="20"/>
  <c r="M578" i="20"/>
  <c r="M562" i="20"/>
  <c r="M546" i="20"/>
  <c r="M530" i="20"/>
  <c r="M511" i="20"/>
  <c r="M918" i="20"/>
  <c r="M869" i="20"/>
  <c r="M834" i="20"/>
  <c r="M718" i="20"/>
  <c r="M702" i="20"/>
  <c r="M686" i="20"/>
  <c r="M670" i="20"/>
  <c r="M654" i="20"/>
  <c r="M638" i="20"/>
  <c r="M619" i="20"/>
  <c r="M603" i="20"/>
  <c r="M587" i="20"/>
  <c r="M571" i="20"/>
  <c r="M555" i="20"/>
  <c r="M539" i="20"/>
  <c r="M938" i="20"/>
  <c r="M882" i="20"/>
  <c r="M850" i="20"/>
  <c r="M825" i="20"/>
  <c r="M785" i="20"/>
  <c r="M723" i="20"/>
  <c r="M659" i="20"/>
  <c r="M604" i="20"/>
  <c r="M540" i="20"/>
  <c r="M509" i="20"/>
  <c r="M481" i="20"/>
  <c r="M464" i="20"/>
  <c r="M446" i="20"/>
  <c r="M430" i="20"/>
  <c r="M408" i="20"/>
  <c r="M392" i="20"/>
  <c r="M376" i="20"/>
  <c r="M360" i="20"/>
  <c r="M344" i="20"/>
  <c r="M328" i="20"/>
  <c r="M312" i="20"/>
  <c r="M296" i="20"/>
  <c r="M280" i="20"/>
  <c r="M264" i="20"/>
  <c r="M248" i="20"/>
  <c r="M232" i="20"/>
  <c r="M719" i="20"/>
  <c r="M655" i="20"/>
  <c r="M584" i="20"/>
  <c r="M524" i="20"/>
  <c r="M500" i="20"/>
  <c r="M483" i="20"/>
  <c r="M455" i="20"/>
  <c r="M439" i="20"/>
  <c r="M417" i="20"/>
  <c r="M401" i="20"/>
  <c r="M385" i="20"/>
  <c r="M369" i="20"/>
  <c r="M353" i="20"/>
  <c r="M337" i="20"/>
  <c r="M317" i="20"/>
  <c r="M301" i="20"/>
  <c r="M285" i="20"/>
  <c r="M269" i="20"/>
  <c r="M253" i="20"/>
  <c r="M237" i="20"/>
  <c r="M767" i="20"/>
  <c r="M699" i="20"/>
  <c r="M635" i="20"/>
  <c r="M564" i="20"/>
  <c r="M513" i="20"/>
  <c r="M489" i="20"/>
  <c r="M472" i="20"/>
  <c r="M452" i="20"/>
  <c r="M436" i="20"/>
  <c r="M414" i="20"/>
  <c r="M398" i="20"/>
  <c r="M382" i="20"/>
  <c r="M366" i="20"/>
  <c r="M350" i="20"/>
  <c r="M334" i="20"/>
  <c r="M318" i="20"/>
  <c r="M302" i="20"/>
  <c r="M286" i="20"/>
  <c r="M270" i="20"/>
  <c r="M254" i="20"/>
  <c r="M238" i="20"/>
  <c r="M222" i="20"/>
  <c r="M663" i="20"/>
  <c r="M608" i="20"/>
  <c r="M544" i="20"/>
  <c r="M493" i="20"/>
  <c r="M476" i="20"/>
  <c r="M459" i="20"/>
  <c r="M441" i="20"/>
  <c r="M419" i="20"/>
  <c r="M403" i="20"/>
  <c r="M387" i="20"/>
  <c r="M371" i="20"/>
  <c r="M355" i="20"/>
  <c r="M339" i="20"/>
  <c r="M323" i="20"/>
  <c r="M307" i="20"/>
  <c r="M291" i="20"/>
  <c r="M275" i="20"/>
  <c r="M259" i="20"/>
  <c r="M243" i="20"/>
  <c r="M22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795" i="21"/>
  <c r="M779" i="21"/>
  <c r="M763" i="21"/>
  <c r="M747" i="21"/>
  <c r="M731" i="21"/>
  <c r="M715" i="21"/>
  <c r="M699" i="21"/>
  <c r="M132" i="22"/>
  <c r="M792" i="21"/>
  <c r="M776" i="21"/>
  <c r="M760" i="21"/>
  <c r="M744" i="21"/>
  <c r="M728" i="21"/>
  <c r="M712" i="21"/>
  <c r="M692" i="21"/>
  <c r="M676" i="21"/>
  <c r="M98" i="22"/>
  <c r="M805" i="21"/>
  <c r="M789" i="21"/>
  <c r="M773" i="21"/>
  <c r="M757" i="21"/>
  <c r="M741" i="21"/>
  <c r="M725" i="21"/>
  <c r="M709" i="21"/>
  <c r="M802" i="21"/>
  <c r="M786" i="21"/>
  <c r="M770" i="21"/>
  <c r="M754" i="21"/>
  <c r="M738" i="21"/>
  <c r="M722" i="21"/>
  <c r="M706" i="21"/>
  <c r="M690" i="21"/>
  <c r="M674" i="21"/>
  <c r="M668" i="21"/>
  <c r="M652" i="21"/>
  <c r="M636" i="21"/>
  <c r="M620" i="21"/>
  <c r="M600" i="21"/>
  <c r="M584" i="21"/>
  <c r="M568" i="21"/>
  <c r="M552" i="21"/>
  <c r="M536" i="21"/>
  <c r="M520" i="21"/>
  <c r="M500" i="21"/>
  <c r="M484" i="21"/>
  <c r="M671" i="21"/>
  <c r="M661" i="21"/>
  <c r="M645" i="21"/>
  <c r="M629" i="21"/>
  <c r="M613" i="21"/>
  <c r="M597" i="21"/>
  <c r="M581" i="21"/>
  <c r="M565" i="21"/>
  <c r="M549" i="21"/>
  <c r="M533" i="21"/>
  <c r="M517" i="21"/>
  <c r="M501" i="21"/>
  <c r="M485" i="21"/>
  <c r="M685" i="21"/>
  <c r="M658" i="21"/>
  <c r="M642" i="21"/>
  <c r="M626" i="21"/>
  <c r="M610" i="21"/>
  <c r="M594" i="21"/>
  <c r="M578" i="21"/>
  <c r="M562" i="21"/>
  <c r="M546" i="21"/>
  <c r="M530" i="21"/>
  <c r="M683" i="21"/>
  <c r="M659" i="21"/>
  <c r="M643" i="21"/>
  <c r="M627" i="21"/>
  <c r="M611" i="21"/>
  <c r="M595" i="21"/>
  <c r="M579" i="21"/>
  <c r="M563" i="21"/>
  <c r="M547" i="21"/>
  <c r="M531" i="21"/>
  <c r="M515" i="21"/>
  <c r="M499" i="21"/>
  <c r="M483" i="21"/>
  <c r="M473" i="21"/>
  <c r="M457" i="21"/>
  <c r="M441" i="21"/>
  <c r="M425" i="21"/>
  <c r="M409" i="21"/>
  <c r="M393" i="21"/>
  <c r="M377" i="21"/>
  <c r="M361" i="21"/>
  <c r="M345" i="21"/>
  <c r="M329" i="21"/>
  <c r="M313" i="21"/>
  <c r="M297" i="21"/>
  <c r="M281" i="21"/>
  <c r="M486" i="21"/>
  <c r="M462" i="21"/>
  <c r="M446" i="21"/>
  <c r="M430" i="21"/>
  <c r="M414" i="21"/>
  <c r="M398" i="21"/>
  <c r="M382" i="21"/>
  <c r="M366" i="21"/>
  <c r="M350" i="21"/>
  <c r="M334" i="21"/>
  <c r="M318" i="21"/>
  <c r="M302" i="21"/>
  <c r="M286" i="21"/>
  <c r="M498" i="21"/>
  <c r="M467" i="21"/>
  <c r="M451" i="21"/>
  <c r="M435" i="21"/>
  <c r="M419" i="21"/>
  <c r="M403" i="21"/>
  <c r="M387" i="21"/>
  <c r="M371" i="21"/>
  <c r="M355" i="21"/>
  <c r="M339" i="21"/>
  <c r="M323" i="21"/>
  <c r="M307" i="21"/>
  <c r="M291" i="21"/>
  <c r="M510" i="21"/>
  <c r="M468" i="21"/>
  <c r="M452" i="21"/>
  <c r="M436" i="21"/>
  <c r="M420" i="21"/>
  <c r="M400" i="21"/>
  <c r="M384" i="21"/>
  <c r="M368" i="21"/>
  <c r="M352" i="21"/>
  <c r="M336" i="21"/>
  <c r="M320" i="21"/>
  <c r="M300" i="21"/>
  <c r="M284" i="21"/>
  <c r="M266" i="21"/>
  <c r="M250" i="21"/>
  <c r="M234" i="21"/>
  <c r="M218" i="21"/>
  <c r="M202" i="21"/>
  <c r="M186" i="21"/>
  <c r="M170" i="21"/>
  <c r="M154" i="21"/>
  <c r="M138" i="21"/>
  <c r="M122" i="21"/>
  <c r="M106" i="21"/>
  <c r="M90" i="21"/>
  <c r="M74" i="21"/>
  <c r="M267" i="21"/>
  <c r="M251" i="21"/>
  <c r="M235" i="21"/>
  <c r="M219" i="21"/>
  <c r="M203" i="21"/>
  <c r="M187" i="21"/>
  <c r="M171" i="21"/>
  <c r="M155" i="21"/>
  <c r="M139" i="21"/>
  <c r="M123" i="21"/>
  <c r="M107" i="21"/>
  <c r="M91" i="21"/>
  <c r="M75" i="21"/>
  <c r="M268" i="21"/>
  <c r="M252" i="21"/>
  <c r="M236" i="21"/>
  <c r="M220" i="21"/>
  <c r="M200" i="21"/>
  <c r="M184" i="21"/>
  <c r="M168" i="21"/>
  <c r="M152" i="21"/>
  <c r="M136" i="21"/>
  <c r="M120" i="21"/>
  <c r="M100" i="21"/>
  <c r="M273" i="21"/>
  <c r="M257" i="21"/>
  <c r="M241" i="21"/>
  <c r="M225" i="21"/>
  <c r="M209" i="21"/>
  <c r="M193" i="21"/>
  <c r="M177" i="21"/>
  <c r="M161" i="21"/>
  <c r="M145" i="21"/>
  <c r="M129" i="21"/>
  <c r="M113" i="21"/>
  <c r="M97" i="21"/>
  <c r="M81" i="21"/>
  <c r="M55" i="21"/>
  <c r="M39" i="21"/>
  <c r="M23" i="21"/>
  <c r="M1132" i="20"/>
  <c r="M1116" i="20"/>
  <c r="M1100" i="20"/>
  <c r="M1084" i="20"/>
  <c r="M1068" i="20"/>
  <c r="M1052" i="20"/>
  <c r="M1036" i="20"/>
  <c r="M1017" i="20"/>
  <c r="M1001" i="20"/>
  <c r="M985" i="20"/>
  <c r="M969" i="20"/>
  <c r="M953" i="20"/>
  <c r="M937" i="20"/>
  <c r="M917" i="20"/>
  <c r="M901" i="20"/>
  <c r="M72" i="21"/>
  <c r="M52" i="21"/>
  <c r="M36" i="21"/>
  <c r="M20" i="21"/>
  <c r="M1125" i="20"/>
  <c r="M1109" i="20"/>
  <c r="M1093" i="20"/>
  <c r="M1077" i="20"/>
  <c r="M1061" i="20"/>
  <c r="M1045" i="20"/>
  <c r="M1022" i="20"/>
  <c r="M1006" i="20"/>
  <c r="M990" i="20"/>
  <c r="M974" i="20"/>
  <c r="M77" i="21"/>
  <c r="M61" i="21"/>
  <c r="M45" i="21"/>
  <c r="M29" i="21"/>
  <c r="M13" i="21"/>
  <c r="M1122" i="20"/>
  <c r="M1106" i="20"/>
  <c r="M1090" i="20"/>
  <c r="M1074" i="20"/>
  <c r="M1058" i="20"/>
  <c r="M1042" i="20"/>
  <c r="M1023" i="20"/>
  <c r="M1007" i="20"/>
  <c r="M991" i="20"/>
  <c r="M975" i="20"/>
  <c r="M959" i="20"/>
  <c r="M943" i="20"/>
  <c r="M927" i="20"/>
  <c r="M911" i="20"/>
  <c r="M895" i="20"/>
  <c r="M879" i="20"/>
  <c r="M863" i="20"/>
  <c r="M847" i="20"/>
  <c r="M831" i="20"/>
  <c r="M62" i="21"/>
  <c r="M46" i="21"/>
  <c r="M30" i="21"/>
  <c r="M14" i="21"/>
  <c r="M1123" i="20"/>
  <c r="M1107" i="20"/>
  <c r="M1091" i="20"/>
  <c r="M1075" i="20"/>
  <c r="M1059" i="20"/>
  <c r="M1043" i="20"/>
  <c r="M1024" i="20"/>
  <c r="M1008" i="20"/>
  <c r="M992" i="20"/>
  <c r="M976" i="20"/>
  <c r="M960" i="20"/>
  <c r="M944" i="20"/>
  <c r="M928" i="20"/>
  <c r="M912" i="20"/>
  <c r="M896" i="20"/>
  <c r="M880" i="20"/>
  <c r="M864" i="20"/>
  <c r="M950" i="20"/>
  <c r="M894" i="20"/>
  <c r="M865" i="20"/>
  <c r="M841" i="20"/>
  <c r="M716" i="20"/>
  <c r="M700" i="20"/>
  <c r="M684" i="20"/>
  <c r="M668" i="20"/>
  <c r="M652" i="20"/>
  <c r="M636" i="20"/>
  <c r="M621" i="20"/>
  <c r="M605" i="20"/>
  <c r="M589" i="20"/>
  <c r="M573" i="20"/>
  <c r="M557" i="20"/>
  <c r="M541" i="20"/>
  <c r="M522" i="20"/>
  <c r="M506" i="20"/>
  <c r="M490" i="20"/>
  <c r="M474" i="20"/>
  <c r="M458" i="20"/>
  <c r="M906" i="20"/>
  <c r="M862" i="20"/>
  <c r="M844" i="20"/>
  <c r="M805" i="20"/>
  <c r="M721" i="20"/>
  <c r="M705" i="20"/>
  <c r="M689" i="20"/>
  <c r="M673" i="20"/>
  <c r="M657" i="20"/>
  <c r="M641" i="20"/>
  <c r="M622" i="20"/>
  <c r="M606" i="20"/>
  <c r="M590" i="20"/>
  <c r="M574" i="20"/>
  <c r="M558" i="20"/>
  <c r="M542" i="20"/>
  <c r="M523" i="20"/>
  <c r="M507" i="20"/>
  <c r="M902" i="20"/>
  <c r="M861" i="20"/>
  <c r="M833" i="20"/>
  <c r="M714" i="20"/>
  <c r="M698" i="20"/>
  <c r="M682" i="20"/>
  <c r="M666" i="20"/>
  <c r="M650" i="20"/>
  <c r="M634" i="20"/>
  <c r="M615" i="20"/>
  <c r="M599" i="20"/>
  <c r="M583" i="20"/>
  <c r="M567" i="20"/>
  <c r="M551" i="20"/>
  <c r="M535" i="20"/>
  <c r="M914" i="20"/>
  <c r="M874" i="20"/>
  <c r="M838" i="20"/>
  <c r="M817" i="20"/>
  <c r="M775" i="20"/>
  <c r="M707" i="20"/>
  <c r="M643" i="20"/>
  <c r="M588" i="20"/>
  <c r="M527" i="20"/>
  <c r="M497" i="20"/>
  <c r="M480" i="20"/>
  <c r="M463" i="20"/>
  <c r="M442" i="20"/>
  <c r="M420" i="20"/>
  <c r="M404" i="20"/>
  <c r="M388" i="20"/>
  <c r="M372" i="20"/>
  <c r="M356" i="20"/>
  <c r="M340" i="20"/>
  <c r="M324" i="20"/>
  <c r="M308" i="20"/>
  <c r="M292" i="20"/>
  <c r="M276" i="20"/>
  <c r="M260" i="20"/>
  <c r="M244" i="20"/>
  <c r="M228" i="20"/>
  <c r="M703" i="20"/>
  <c r="M639" i="20"/>
  <c r="M568" i="20"/>
  <c r="M516" i="20"/>
  <c r="M499" i="20"/>
  <c r="M469" i="20"/>
  <c r="M451" i="20"/>
  <c r="M435" i="20"/>
  <c r="M413" i="20"/>
  <c r="M397" i="20"/>
  <c r="M381" i="20"/>
  <c r="M365" i="20"/>
  <c r="M349" i="20"/>
  <c r="M333" i="20"/>
  <c r="M313" i="20"/>
  <c r="M297" i="20"/>
  <c r="M281" i="20"/>
  <c r="M265" i="20"/>
  <c r="M249" i="20"/>
  <c r="M233" i="20"/>
  <c r="M751" i="20"/>
  <c r="M683" i="20"/>
  <c r="M612" i="20"/>
  <c r="M548" i="20"/>
  <c r="M505" i="20"/>
  <c r="M488" i="20"/>
  <c r="M471" i="20"/>
  <c r="M448" i="20"/>
  <c r="M432" i="20"/>
  <c r="M410" i="20"/>
  <c r="M394" i="20"/>
  <c r="M378" i="20"/>
  <c r="M362" i="20"/>
  <c r="M346" i="20"/>
  <c r="M330" i="20"/>
  <c r="M314" i="20"/>
  <c r="M298" i="20"/>
  <c r="M282" i="20"/>
  <c r="M266" i="20"/>
  <c r="M250" i="20"/>
  <c r="M234" i="20"/>
  <c r="M711" i="20"/>
  <c r="M647" i="20"/>
  <c r="M592" i="20"/>
  <c r="M528" i="20"/>
  <c r="M492" i="20"/>
  <c r="M475" i="20"/>
  <c r="M453" i="20"/>
  <c r="M437" i="20"/>
  <c r="M415" i="20"/>
  <c r="M399" i="20"/>
  <c r="M383" i="20"/>
  <c r="M367" i="20"/>
  <c r="M351" i="20"/>
  <c r="M335" i="20"/>
  <c r="M319" i="20"/>
  <c r="M303" i="20"/>
  <c r="M287" i="20"/>
  <c r="M271" i="20"/>
  <c r="M255" i="20"/>
  <c r="M239" i="20"/>
  <c r="M223"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807" i="21"/>
  <c r="M791" i="21"/>
  <c r="M775" i="21"/>
  <c r="M759" i="21"/>
  <c r="M743" i="21"/>
  <c r="M727" i="21"/>
  <c r="M711" i="21"/>
  <c r="M695" i="21"/>
  <c r="M804" i="21"/>
  <c r="M788" i="21"/>
  <c r="M772" i="21"/>
  <c r="M756" i="21"/>
  <c r="M740" i="21"/>
  <c r="M724" i="21"/>
  <c r="M704" i="21"/>
  <c r="M688" i="21"/>
  <c r="M672" i="21"/>
  <c r="M35" i="22"/>
  <c r="M801" i="21"/>
  <c r="M785" i="21"/>
  <c r="M769" i="21"/>
  <c r="M753" i="21"/>
  <c r="M737" i="21"/>
  <c r="M721" i="21"/>
  <c r="M705" i="21"/>
  <c r="M798" i="21"/>
  <c r="M782" i="21"/>
  <c r="M766" i="21"/>
  <c r="M750" i="21"/>
  <c r="M734" i="21"/>
  <c r="M718" i="21"/>
  <c r="M702" i="21"/>
  <c r="M686" i="21"/>
  <c r="M689" i="21"/>
  <c r="M664" i="21"/>
  <c r="M648" i="21"/>
  <c r="M632" i="21"/>
  <c r="M616" i="21"/>
  <c r="M596" i="21"/>
  <c r="M580" i="21"/>
  <c r="M564" i="21"/>
  <c r="M548" i="21"/>
  <c r="M532" i="21"/>
  <c r="M516" i="21"/>
  <c r="M496" i="21"/>
  <c r="M480" i="21"/>
  <c r="M670" i="21"/>
  <c r="M657" i="21"/>
  <c r="M641" i="21"/>
  <c r="M625" i="21"/>
  <c r="M609" i="21"/>
  <c r="M593" i="21"/>
  <c r="M577" i="21"/>
  <c r="M561" i="21"/>
  <c r="M545" i="21"/>
  <c r="M529" i="21"/>
  <c r="M513" i="21"/>
  <c r="M497" i="21"/>
  <c r="M481" i="21"/>
  <c r="M677" i="21"/>
  <c r="M654" i="21"/>
  <c r="M638" i="21"/>
  <c r="M622" i="21"/>
  <c r="M606" i="21"/>
  <c r="M590" i="21"/>
  <c r="M574" i="21"/>
  <c r="M558" i="21"/>
  <c r="M542" i="21"/>
  <c r="M526" i="21"/>
  <c r="M675" i="21"/>
  <c r="M655" i="21"/>
  <c r="M639" i="21"/>
  <c r="M623" i="21"/>
  <c r="M607" i="21"/>
  <c r="M591" i="21"/>
  <c r="M575" i="21"/>
  <c r="M559" i="21"/>
  <c r="M543" i="21"/>
  <c r="M527" i="21"/>
  <c r="M511" i="21"/>
  <c r="M495" i="21"/>
  <c r="M479" i="21"/>
  <c r="M469" i="21"/>
  <c r="M453" i="21"/>
  <c r="M437" i="21"/>
  <c r="M421" i="21"/>
  <c r="M405" i="21"/>
  <c r="M389" i="21"/>
  <c r="M373" i="21"/>
  <c r="M357" i="21"/>
  <c r="M341" i="21"/>
  <c r="M325" i="21"/>
  <c r="M309" i="21"/>
  <c r="M293" i="21"/>
  <c r="M277" i="21"/>
  <c r="M474" i="21"/>
  <c r="M458" i="21"/>
  <c r="M442" i="21"/>
  <c r="M426" i="21"/>
  <c r="M410" i="21"/>
  <c r="M394" i="21"/>
  <c r="M378" i="21"/>
  <c r="M362" i="21"/>
  <c r="M346" i="21"/>
  <c r="M330" i="21"/>
  <c r="M314" i="21"/>
  <c r="M298" i="21"/>
  <c r="M282" i="21"/>
  <c r="M482" i="21"/>
  <c r="M463" i="21"/>
  <c r="M447" i="21"/>
  <c r="M431" i="21"/>
  <c r="M415" i="21"/>
  <c r="M399" i="21"/>
  <c r="M383" i="21"/>
  <c r="M367" i="21"/>
  <c r="M351" i="21"/>
  <c r="M335" i="21"/>
  <c r="M319" i="21"/>
  <c r="M303" i="21"/>
  <c r="M287" i="21"/>
  <c r="M494" i="21"/>
  <c r="M464" i="21"/>
  <c r="M448" i="21"/>
  <c r="M432" i="21"/>
  <c r="M416" i="21"/>
  <c r="M396" i="21"/>
  <c r="M380" i="21"/>
  <c r="M364" i="21"/>
  <c r="M348" i="21"/>
  <c r="M332" i="21"/>
  <c r="M316" i="21"/>
  <c r="M296" i="21"/>
  <c r="M280" i="21"/>
  <c r="M262" i="21"/>
  <c r="M246" i="21"/>
  <c r="M230" i="21"/>
  <c r="M214" i="21"/>
  <c r="M198" i="21"/>
  <c r="M182" i="21"/>
  <c r="M166" i="21"/>
  <c r="M150" i="21"/>
  <c r="M134" i="21"/>
  <c r="M118" i="21"/>
  <c r="M102" i="21"/>
  <c r="M86" i="21"/>
  <c r="M70" i="21"/>
  <c r="M263" i="21"/>
  <c r="M247" i="21"/>
  <c r="M231" i="21"/>
  <c r="M215" i="21"/>
  <c r="M199" i="21"/>
  <c r="M183" i="21"/>
  <c r="M167" i="21"/>
  <c r="M151" i="21"/>
  <c r="M135" i="21"/>
  <c r="M119" i="21"/>
  <c r="M103" i="21"/>
  <c r="M87" i="21"/>
  <c r="M71" i="21"/>
  <c r="M264" i="21"/>
  <c r="M248" i="21"/>
  <c r="M232" i="21"/>
  <c r="M216" i="21"/>
  <c r="M196" i="21"/>
  <c r="M180" i="21"/>
  <c r="M164" i="21"/>
  <c r="M148" i="21"/>
  <c r="M132" i="21"/>
  <c r="M116" i="21"/>
  <c r="M96" i="21"/>
  <c r="M269" i="21"/>
  <c r="M253" i="21"/>
  <c r="M237" i="21"/>
  <c r="M221" i="21"/>
  <c r="M205" i="21"/>
  <c r="M189" i="21"/>
  <c r="M173" i="21"/>
  <c r="M157" i="21"/>
  <c r="M141" i="21"/>
  <c r="M125" i="21"/>
  <c r="M109" i="21"/>
  <c r="M93" i="21"/>
  <c r="M73" i="21"/>
  <c r="M51" i="21"/>
  <c r="M35" i="21"/>
  <c r="M19" i="21"/>
  <c r="M1128" i="20"/>
  <c r="M1112" i="20"/>
  <c r="M1096" i="20"/>
  <c r="M1080" i="20"/>
  <c r="M1064" i="20"/>
  <c r="M1048" i="20"/>
  <c r="M1029" i="20"/>
  <c r="M1013" i="20"/>
  <c r="M997" i="20"/>
  <c r="M981" i="20"/>
  <c r="M965" i="20"/>
  <c r="M949" i="20"/>
  <c r="M933" i="20"/>
  <c r="M913" i="20"/>
  <c r="M897" i="20"/>
  <c r="M64" i="21"/>
  <c r="M48" i="21"/>
  <c r="M32" i="21"/>
  <c r="M16" i="21"/>
  <c r="M1121" i="20"/>
  <c r="M1105" i="20"/>
  <c r="M1089" i="20"/>
  <c r="M1073" i="20"/>
  <c r="M1057" i="20"/>
  <c r="M1041" i="20"/>
  <c r="M1018" i="20"/>
  <c r="M1002" i="20"/>
  <c r="M986" i="20"/>
  <c r="M970" i="20"/>
  <c r="M69" i="21"/>
  <c r="M57" i="21"/>
  <c r="M41" i="21"/>
  <c r="M25" i="21"/>
  <c r="M9" i="21"/>
  <c r="M1118" i="20"/>
  <c r="M1102" i="20"/>
  <c r="M1086" i="20"/>
  <c r="M1070" i="20"/>
  <c r="M1054" i="20"/>
  <c r="M1038" i="20"/>
  <c r="M1019" i="20"/>
  <c r="M1003" i="20"/>
  <c r="M987" i="20"/>
  <c r="M971" i="20"/>
  <c r="M955" i="20"/>
  <c r="M939" i="20"/>
  <c r="M923" i="20"/>
  <c r="M907" i="20"/>
  <c r="M891" i="20"/>
  <c r="M875" i="20"/>
  <c r="M859" i="20"/>
  <c r="M843" i="20"/>
  <c r="M76" i="21"/>
  <c r="M58" i="21"/>
  <c r="M42" i="21"/>
  <c r="M26" i="21"/>
  <c r="M10" i="21"/>
  <c r="M1119" i="20"/>
  <c r="M1103" i="20"/>
  <c r="M1087" i="20"/>
  <c r="M1071" i="20"/>
  <c r="M1055" i="20"/>
  <c r="M1039" i="20"/>
  <c r="M1020" i="20"/>
  <c r="M1004" i="20"/>
  <c r="M988" i="20"/>
  <c r="M972" i="20"/>
  <c r="M956" i="20"/>
  <c r="M940" i="20"/>
  <c r="M924" i="20"/>
  <c r="M908" i="20"/>
  <c r="M892" i="20"/>
  <c r="M876" i="20"/>
  <c r="M860" i="20"/>
  <c r="M934" i="20"/>
  <c r="M889" i="20"/>
  <c r="M857" i="20"/>
  <c r="M840" i="20"/>
  <c r="M712" i="20"/>
  <c r="M696" i="20"/>
  <c r="M680" i="20"/>
  <c r="M664" i="20"/>
  <c r="M648" i="20"/>
  <c r="M632" i="20"/>
  <c r="M617" i="20"/>
  <c r="M601" i="20"/>
  <c r="M585" i="20"/>
  <c r="M569" i="20"/>
  <c r="M553" i="20"/>
  <c r="M537" i="20"/>
  <c r="M518" i="20"/>
  <c r="M502" i="20"/>
  <c r="M486" i="20"/>
  <c r="M470" i="20"/>
  <c r="M962" i="20"/>
  <c r="M886" i="20"/>
  <c r="M854" i="20"/>
  <c r="M830" i="20"/>
  <c r="M797" i="20"/>
  <c r="M717" i="20"/>
  <c r="M701" i="20"/>
  <c r="M685" i="20"/>
  <c r="M669" i="20"/>
  <c r="M653" i="20"/>
  <c r="M637" i="20"/>
  <c r="M618" i="20"/>
  <c r="M602" i="20"/>
  <c r="M586" i="20"/>
  <c r="M570" i="20"/>
  <c r="M554" i="20"/>
  <c r="M538" i="20"/>
  <c r="M519" i="20"/>
  <c r="M958" i="20"/>
  <c r="M885" i="20"/>
  <c r="M853" i="20"/>
  <c r="M832" i="20"/>
  <c r="M710" i="20"/>
  <c r="M694" i="20"/>
  <c r="M678" i="20"/>
  <c r="M662" i="20"/>
  <c r="M646" i="20"/>
  <c r="M630" i="20"/>
  <c r="M611" i="20"/>
  <c r="M595" i="20"/>
  <c r="M579" i="20"/>
  <c r="M563" i="20"/>
  <c r="M547" i="20"/>
  <c r="M531" i="20"/>
  <c r="M898" i="20"/>
  <c r="M866" i="20"/>
  <c r="M837" i="20"/>
  <c r="M809" i="20"/>
  <c r="M759" i="20"/>
  <c r="M691" i="20"/>
  <c r="M627" i="20"/>
  <c r="M572" i="20"/>
  <c r="M525" i="20"/>
  <c r="M496" i="20"/>
  <c r="M479" i="20"/>
  <c r="M454" i="20"/>
  <c r="M438" i="20"/>
  <c r="M416" i="20"/>
  <c r="M400" i="20"/>
  <c r="M384" i="20"/>
  <c r="M368" i="20"/>
  <c r="M352" i="20"/>
  <c r="M336" i="20"/>
  <c r="M320" i="20"/>
  <c r="M304" i="20"/>
  <c r="M288" i="20"/>
  <c r="M272" i="20"/>
  <c r="M256" i="20"/>
  <c r="M240" i="20"/>
  <c r="M224" i="20"/>
  <c r="M687" i="20"/>
  <c r="M616" i="20"/>
  <c r="M552" i="20"/>
  <c r="M508" i="20"/>
  <c r="M485" i="20"/>
  <c r="M468" i="20"/>
  <c r="M447" i="20"/>
  <c r="M431" i="20"/>
  <c r="M409" i="20"/>
  <c r="M393" i="20"/>
  <c r="M377" i="20"/>
  <c r="M361" i="20"/>
  <c r="M345" i="20"/>
  <c r="M329" i="20"/>
  <c r="M309" i="20"/>
  <c r="M293" i="20"/>
  <c r="M277" i="20"/>
  <c r="M261" i="20"/>
  <c r="M245" i="20"/>
  <c r="M229" i="20"/>
  <c r="M735" i="20"/>
  <c r="M667" i="20"/>
  <c r="M596" i="20"/>
  <c r="M532" i="20"/>
  <c r="M504" i="20"/>
  <c r="M487" i="20"/>
  <c r="M457" i="20"/>
  <c r="M444" i="20"/>
  <c r="M428" i="20"/>
  <c r="M406" i="20"/>
  <c r="M390" i="20"/>
  <c r="M374" i="20"/>
  <c r="M358" i="20"/>
  <c r="M342" i="20"/>
  <c r="M326" i="20"/>
  <c r="M310" i="20"/>
  <c r="M294" i="20"/>
  <c r="M278" i="20"/>
  <c r="M262" i="20"/>
  <c r="M246" i="20"/>
  <c r="M230" i="20"/>
  <c r="M695" i="20"/>
  <c r="M631" i="20"/>
  <c r="M576" i="20"/>
  <c r="M520" i="20"/>
  <c r="M491" i="20"/>
  <c r="M461" i="20"/>
  <c r="M449" i="20"/>
  <c r="M433" i="20"/>
  <c r="M411" i="20"/>
  <c r="M395" i="20"/>
  <c r="M379" i="20"/>
  <c r="M363" i="20"/>
  <c r="M347" i="20"/>
  <c r="M331" i="20"/>
  <c r="M315" i="20"/>
  <c r="M299" i="20"/>
  <c r="M283" i="20"/>
  <c r="M267" i="20"/>
  <c r="M251" i="20"/>
  <c r="M235" i="20"/>
  <c r="M210" i="20"/>
  <c r="M202" i="20"/>
  <c r="M194" i="20"/>
  <c r="M186" i="20"/>
  <c r="M178" i="20"/>
  <c r="M170" i="20"/>
  <c r="M162" i="20"/>
  <c r="M154" i="20"/>
  <c r="M126" i="20"/>
  <c r="M116" i="20"/>
  <c r="M110" i="20"/>
  <c r="M92" i="20"/>
  <c r="M86" i="20"/>
  <c r="M100" i="20"/>
  <c r="M30" i="20"/>
  <c r="M44" i="20"/>
  <c r="L251" i="22"/>
  <c r="L176" i="22"/>
  <c r="L104" i="22"/>
  <c r="L750" i="21"/>
  <c r="L807" i="21"/>
  <c r="L743" i="21"/>
  <c r="L679" i="21"/>
  <c r="L788" i="21"/>
  <c r="L724" i="21"/>
  <c r="L769" i="21"/>
  <c r="L705" i="21"/>
  <c r="L651" i="21"/>
  <c r="L587" i="21"/>
  <c r="L523" i="21"/>
  <c r="L660" i="21"/>
  <c r="L592" i="21"/>
  <c r="L528" i="21"/>
  <c r="L672" i="21"/>
  <c r="L613" i="21"/>
  <c r="L549" i="21"/>
  <c r="L642" i="21"/>
  <c r="L578" i="21"/>
  <c r="L514" i="21"/>
  <c r="L460" i="21"/>
  <c r="L392" i="21"/>
  <c r="L328" i="21"/>
  <c r="L469" i="21"/>
  <c r="L405" i="21"/>
  <c r="L341" i="21"/>
  <c r="L277" i="21"/>
  <c r="L422" i="21"/>
  <c r="L358" i="21"/>
  <c r="L294" i="21"/>
  <c r="L443" i="21"/>
  <c r="L379" i="21"/>
  <c r="L315" i="21"/>
  <c r="L249" i="21"/>
  <c r="L185" i="21"/>
  <c r="L121" i="21"/>
  <c r="L266" i="21"/>
  <c r="L202" i="21"/>
  <c r="L138" i="21"/>
  <c r="L74" i="21"/>
  <c r="L219" i="21"/>
  <c r="L155" i="21"/>
  <c r="L91" i="21"/>
  <c r="L220" i="21"/>
  <c r="L152" i="21"/>
  <c r="L84" i="21"/>
  <c r="L22" i="21"/>
  <c r="L1083" i="20"/>
  <c r="AC1073" i="39" s="1"/>
  <c r="AD1073" i="39" s="1"/>
  <c r="L1016" i="20"/>
  <c r="AC1006" i="39" s="1"/>
  <c r="AD1006" i="39" s="1"/>
  <c r="L952" i="20"/>
  <c r="AC942" i="39" s="1"/>
  <c r="AD942" i="39" s="1"/>
  <c r="L63" i="21"/>
  <c r="L1124" i="20"/>
  <c r="AC1114" i="39" s="1"/>
  <c r="AD1114" i="39" s="1"/>
  <c r="L1060" i="20"/>
  <c r="L993" i="20"/>
  <c r="AC983" i="39" s="1"/>
  <c r="AD983" i="39" s="1"/>
  <c r="L48" i="21"/>
  <c r="L1105" i="20"/>
  <c r="AC1095" i="39" s="1"/>
  <c r="AD1095" i="39" s="1"/>
  <c r="L1041" i="20"/>
  <c r="AC1031" i="39" s="1"/>
  <c r="AD1031" i="39" s="1"/>
  <c r="L970" i="20"/>
  <c r="AC960" i="39" s="1"/>
  <c r="AD960" i="39" s="1"/>
  <c r="L902" i="20"/>
  <c r="AC892" i="39" s="1"/>
  <c r="AD892" i="39" s="1"/>
  <c r="L838" i="20"/>
  <c r="AC828" i="39" s="1"/>
  <c r="AD828" i="39" s="1"/>
  <c r="L17" i="21"/>
  <c r="L1078" i="20"/>
  <c r="AC1068" i="39" s="1"/>
  <c r="AD1068" i="39" s="1"/>
  <c r="L1011" i="20"/>
  <c r="AC1001" i="39" s="1"/>
  <c r="AD1001" i="39" s="1"/>
  <c r="L947" i="20"/>
  <c r="AC937" i="39" s="1"/>
  <c r="AD937" i="39" s="1"/>
  <c r="L883" i="20"/>
  <c r="AC873" i="39" s="1"/>
  <c r="AD873" i="39" s="1"/>
  <c r="L723" i="20"/>
  <c r="AC713" i="39" s="1"/>
  <c r="AD713" i="39" s="1"/>
  <c r="L659" i="20"/>
  <c r="AC649" i="39" s="1"/>
  <c r="AD649" i="39" s="1"/>
  <c r="L596" i="20"/>
  <c r="AC586" i="39" s="1"/>
  <c r="AD586" i="39" s="1"/>
  <c r="L532" i="20"/>
  <c r="AC522" i="39" s="1"/>
  <c r="AD522" i="39" s="1"/>
  <c r="L469" i="20"/>
  <c r="AC459" i="39" s="1"/>
  <c r="AD459" i="39" s="1"/>
  <c r="L857" i="20"/>
  <c r="AC847" i="39" s="1"/>
  <c r="AD847" i="39" s="1"/>
  <c r="L684" i="20"/>
  <c r="AC674" i="39" s="1"/>
  <c r="AD674" i="39" s="1"/>
  <c r="L621" i="20"/>
  <c r="AC611" i="39" s="1"/>
  <c r="AD611" i="39" s="1"/>
  <c r="L557" i="20"/>
  <c r="AC547" i="39" s="1"/>
  <c r="AD547" i="39" s="1"/>
  <c r="L909" i="20"/>
  <c r="AC899" i="39" s="1"/>
  <c r="AD899" i="39" s="1"/>
  <c r="L705" i="20"/>
  <c r="AC695" i="39" s="1"/>
  <c r="AD695" i="39" s="1"/>
  <c r="L641" i="20"/>
  <c r="AC631" i="39" s="1"/>
  <c r="AD631" i="39" s="1"/>
  <c r="L574" i="20"/>
  <c r="AC564" i="39" s="1"/>
  <c r="AD564" i="39" s="1"/>
  <c r="L885" i="20"/>
  <c r="AC875" i="39" s="1"/>
  <c r="AD875" i="39" s="1"/>
  <c r="L807" i="20"/>
  <c r="AC797" i="39" s="1"/>
  <c r="AD797" i="39" s="1"/>
  <c r="L547" i="20"/>
  <c r="L449" i="20"/>
  <c r="AC439" i="39" s="1"/>
  <c r="AD439" i="39" s="1"/>
  <c r="L379" i="20"/>
  <c r="AC369" i="39" s="1"/>
  <c r="AD369" i="39" s="1"/>
  <c r="L315" i="20"/>
  <c r="AC305" i="39" s="1"/>
  <c r="AD305" i="39" s="1"/>
  <c r="L251" i="20"/>
  <c r="AC241" i="39" s="1"/>
  <c r="AD241" i="39" s="1"/>
  <c r="L591" i="20"/>
  <c r="AC581" i="39" s="1"/>
  <c r="AD581" i="39" s="1"/>
  <c r="L446" i="20"/>
  <c r="AC436" i="39" s="1"/>
  <c r="AD436" i="39" s="1"/>
  <c r="L376" i="20"/>
  <c r="AC366" i="39" s="1"/>
  <c r="AD366" i="39" s="1"/>
  <c r="L312" i="20"/>
  <c r="AC302" i="39" s="1"/>
  <c r="AD302" i="39" s="1"/>
  <c r="L248" i="20"/>
  <c r="AC238" i="39" s="1"/>
  <c r="AD238" i="39" s="1"/>
  <c r="L571" i="20"/>
  <c r="AC561" i="39" s="1"/>
  <c r="AD561" i="39" s="1"/>
  <c r="L468" i="20"/>
  <c r="AC458" i="39" s="1"/>
  <c r="AD458" i="39" s="1"/>
  <c r="L393" i="20"/>
  <c r="AC383" i="39" s="1"/>
  <c r="AD383" i="39" s="1"/>
  <c r="L329" i="20"/>
  <c r="AC319" i="39" s="1"/>
  <c r="AD319" i="39" s="1"/>
  <c r="L261" i="20"/>
  <c r="AC251" i="39" s="1"/>
  <c r="AD251" i="39" s="1"/>
  <c r="L686" i="20"/>
  <c r="AC676" i="39" s="1"/>
  <c r="AD676" i="39" s="1"/>
  <c r="L472" i="20"/>
  <c r="AC462" i="39" s="1"/>
  <c r="AD462" i="39" s="1"/>
  <c r="L398" i="20"/>
  <c r="AC388" i="39" s="1"/>
  <c r="AD388" i="39" s="1"/>
  <c r="L334" i="20"/>
  <c r="AC324" i="39" s="1"/>
  <c r="AD324" i="39" s="1"/>
  <c r="L270" i="20"/>
  <c r="AC260" i="39" s="1"/>
  <c r="AD260" i="39" s="1"/>
  <c r="K7" i="14"/>
  <c r="L102" i="20"/>
  <c r="L84" i="20"/>
  <c r="AC74" i="39" s="1"/>
  <c r="AD74" i="39" s="1"/>
  <c r="L243" i="22"/>
  <c r="L168" i="22"/>
  <c r="L96" i="22"/>
  <c r="L746" i="21"/>
  <c r="L803" i="21"/>
  <c r="L739" i="21"/>
  <c r="L675" i="21"/>
  <c r="L784" i="21"/>
  <c r="L720" i="21"/>
  <c r="L765" i="21"/>
  <c r="L701" i="21"/>
  <c r="L647" i="21"/>
  <c r="L583" i="21"/>
  <c r="L519" i="21"/>
  <c r="L656" i="21"/>
  <c r="L588" i="21"/>
  <c r="L524" i="21"/>
  <c r="L670" i="21"/>
  <c r="L609" i="21"/>
  <c r="L545" i="21"/>
  <c r="L638" i="21"/>
  <c r="L574" i="21"/>
  <c r="L510" i="21"/>
  <c r="L456" i="21"/>
  <c r="L388" i="21"/>
  <c r="L324" i="21"/>
  <c r="L465" i="21"/>
  <c r="L401" i="21"/>
  <c r="L337" i="21"/>
  <c r="L505" i="21"/>
  <c r="L418" i="21"/>
  <c r="L354" i="21"/>
  <c r="L290" i="21"/>
  <c r="L439" i="21"/>
  <c r="L375" i="21"/>
  <c r="L311" i="21"/>
  <c r="L245" i="21"/>
  <c r="L181" i="21"/>
  <c r="L117" i="21"/>
  <c r="L262" i="21"/>
  <c r="L198" i="21"/>
  <c r="L134" i="21"/>
  <c r="L70" i="21"/>
  <c r="L215" i="21"/>
  <c r="L151" i="21"/>
  <c r="L87" i="21"/>
  <c r="L216" i="21"/>
  <c r="L148" i="21"/>
  <c r="L83" i="21"/>
  <c r="L18" i="21"/>
  <c r="L1079" i="20"/>
  <c r="AC1069" i="39" s="1"/>
  <c r="AD1069" i="39" s="1"/>
  <c r="L1012" i="20"/>
  <c r="AC1002" i="39" s="1"/>
  <c r="AD1002" i="39" s="1"/>
  <c r="L948" i="20"/>
  <c r="AC938" i="39" s="1"/>
  <c r="AD938" i="39" s="1"/>
  <c r="L59" i="21"/>
  <c r="L1120" i="20"/>
  <c r="AC1110" i="39" s="1"/>
  <c r="AD1110" i="39" s="1"/>
  <c r="L1056" i="20"/>
  <c r="AC1046" i="39" s="1"/>
  <c r="AD1046" i="39" s="1"/>
  <c r="L989" i="20"/>
  <c r="AC979" i="39" s="1"/>
  <c r="AD979" i="39" s="1"/>
  <c r="L44" i="21"/>
  <c r="L1101" i="20"/>
  <c r="L1037" i="20"/>
  <c r="AC1027" i="39" s="1"/>
  <c r="AD1027" i="39" s="1"/>
  <c r="L966" i="20"/>
  <c r="AC956" i="39" s="1"/>
  <c r="AD956" i="39" s="1"/>
  <c r="L898" i="20"/>
  <c r="AC888" i="39" s="1"/>
  <c r="AD888" i="39" s="1"/>
  <c r="L834" i="20"/>
  <c r="AC824" i="39" s="1"/>
  <c r="AD824" i="39" s="1"/>
  <c r="L13" i="21"/>
  <c r="L1074" i="20"/>
  <c r="L1007" i="20"/>
  <c r="AC997" i="39" s="1"/>
  <c r="AD997" i="39" s="1"/>
  <c r="L943" i="20"/>
  <c r="L879" i="20"/>
  <c r="AC869" i="39" s="1"/>
  <c r="AD869" i="39" s="1"/>
  <c r="L719" i="20"/>
  <c r="AC709" i="39" s="1"/>
  <c r="AD709" i="39" s="1"/>
  <c r="L655" i="20"/>
  <c r="AC645" i="39" s="1"/>
  <c r="AD645" i="39" s="1"/>
  <c r="L592" i="20"/>
  <c r="AC582" i="39" s="1"/>
  <c r="AD582" i="39" s="1"/>
  <c r="L528" i="20"/>
  <c r="AC518" i="39" s="1"/>
  <c r="AD518" i="39" s="1"/>
  <c r="L465" i="20"/>
  <c r="AC455" i="39" s="1"/>
  <c r="AD455" i="39" s="1"/>
  <c r="L856" i="20"/>
  <c r="AC846" i="39" s="1"/>
  <c r="AD846" i="39" s="1"/>
  <c r="L680" i="20"/>
  <c r="AC670" i="39" s="1"/>
  <c r="AD670" i="39" s="1"/>
  <c r="L617" i="20"/>
  <c r="AC607" i="39" s="1"/>
  <c r="AD607" i="39" s="1"/>
  <c r="L553" i="20"/>
  <c r="AC543" i="39" s="1"/>
  <c r="AD543" i="39" s="1"/>
  <c r="L893" i="20"/>
  <c r="AC883" i="39" s="1"/>
  <c r="AD883" i="39" s="1"/>
  <c r="L701" i="20"/>
  <c r="AC691" i="39" s="1"/>
  <c r="AD691" i="39" s="1"/>
  <c r="L637" i="20"/>
  <c r="AC627" i="39" s="1"/>
  <c r="AD627" i="39" s="1"/>
  <c r="L570" i="20"/>
  <c r="AC560" i="39" s="1"/>
  <c r="AD560" i="39" s="1"/>
  <c r="L884" i="20"/>
  <c r="AC874" i="39" s="1"/>
  <c r="AD874" i="39" s="1"/>
  <c r="L799" i="20"/>
  <c r="AC789" i="39" s="1"/>
  <c r="AD789" i="39" s="1"/>
  <c r="L531" i="20"/>
  <c r="AC521" i="39" s="1"/>
  <c r="AD521" i="39" s="1"/>
  <c r="L445" i="20"/>
  <c r="AC435" i="39" s="1"/>
  <c r="AD435" i="39" s="1"/>
  <c r="L375" i="20"/>
  <c r="AC365" i="39" s="1"/>
  <c r="AD365" i="39" s="1"/>
  <c r="L311" i="20"/>
  <c r="AC301" i="39" s="1"/>
  <c r="AD301" i="39" s="1"/>
  <c r="L247" i="20"/>
  <c r="AC237" i="39" s="1"/>
  <c r="AD237" i="39" s="1"/>
  <c r="L575" i="20"/>
  <c r="AC565" i="39" s="1"/>
  <c r="AD565" i="39" s="1"/>
  <c r="L442" i="20"/>
  <c r="AC432" i="39" s="1"/>
  <c r="AD432" i="39" s="1"/>
  <c r="L372" i="20"/>
  <c r="AC362" i="39" s="1"/>
  <c r="AD362" i="39" s="1"/>
  <c r="L308" i="20"/>
  <c r="AC298" i="39" s="1"/>
  <c r="AD298" i="39" s="1"/>
  <c r="L244" i="20"/>
  <c r="AC234" i="39" s="1"/>
  <c r="AD234" i="39" s="1"/>
  <c r="L555" i="20"/>
  <c r="AC545" i="39" s="1"/>
  <c r="AD545" i="39" s="1"/>
  <c r="L467" i="20"/>
  <c r="AC457" i="39" s="1"/>
  <c r="AD457" i="39" s="1"/>
  <c r="L389" i="20"/>
  <c r="AC379" i="39" s="1"/>
  <c r="AD379" i="39" s="1"/>
  <c r="L325" i="20"/>
  <c r="AC315" i="39" s="1"/>
  <c r="AD315" i="39" s="1"/>
  <c r="L257" i="20"/>
  <c r="AC247" i="39" s="1"/>
  <c r="AD247" i="39" s="1"/>
  <c r="L670" i="20"/>
  <c r="AC660" i="39" s="1"/>
  <c r="AD660" i="39" s="1"/>
  <c r="L471" i="20"/>
  <c r="AC461" i="39" s="1"/>
  <c r="AD461" i="39" s="1"/>
  <c r="L394" i="20"/>
  <c r="AC384" i="39" s="1"/>
  <c r="AD384" i="39" s="1"/>
  <c r="L330" i="20"/>
  <c r="AC320" i="39" s="1"/>
  <c r="AD320" i="39" s="1"/>
  <c r="L266" i="20"/>
  <c r="AC256" i="39" s="1"/>
  <c r="AD256" i="39" s="1"/>
  <c r="K15" i="14"/>
  <c r="L110" i="20"/>
  <c r="L92" i="20"/>
  <c r="L263" i="22"/>
  <c r="L128" i="22"/>
  <c r="L790" i="21"/>
  <c r="L726" i="21"/>
  <c r="L783" i="21"/>
  <c r="L719" i="21"/>
  <c r="L34" i="22"/>
  <c r="L764" i="21"/>
  <c r="L120" i="22"/>
  <c r="L745" i="21"/>
  <c r="L681" i="21"/>
  <c r="L627" i="21"/>
  <c r="L563" i="21"/>
  <c r="L499" i="21"/>
  <c r="L636" i="21"/>
  <c r="L568" i="21"/>
  <c r="L500" i="21"/>
  <c r="L653" i="21"/>
  <c r="L589" i="21"/>
  <c r="L525" i="21"/>
  <c r="L618" i="21"/>
  <c r="L554" i="21"/>
  <c r="L490" i="21"/>
  <c r="L436" i="21"/>
  <c r="L368" i="21"/>
  <c r="L300" i="21"/>
  <c r="L445" i="21"/>
  <c r="L381" i="21"/>
  <c r="L317" i="21"/>
  <c r="L462" i="21"/>
  <c r="L398" i="21"/>
  <c r="L334" i="21"/>
  <c r="L501" i="21"/>
  <c r="L419" i="21"/>
  <c r="L355" i="21"/>
  <c r="L291" i="21"/>
  <c r="L225" i="21"/>
  <c r="L161" i="21"/>
  <c r="L97" i="21"/>
  <c r="L242" i="21"/>
  <c r="L178" i="21"/>
  <c r="L114" i="21"/>
  <c r="L259" i="21"/>
  <c r="L195" i="21"/>
  <c r="L131" i="21"/>
  <c r="L260" i="21"/>
  <c r="L192" i="21"/>
  <c r="L128" i="21"/>
  <c r="L62" i="21"/>
  <c r="L1123" i="20"/>
  <c r="AC1113" i="39" s="1"/>
  <c r="AD1113" i="39" s="1"/>
  <c r="L1059" i="20"/>
  <c r="AC1049" i="39" s="1"/>
  <c r="AD1049" i="39" s="1"/>
  <c r="L992" i="20"/>
  <c r="AC982" i="39" s="1"/>
  <c r="AD982" i="39" s="1"/>
  <c r="L928" i="20"/>
  <c r="AC918" i="39" s="1"/>
  <c r="AD918" i="39" s="1"/>
  <c r="L39" i="21"/>
  <c r="L1100" i="20"/>
  <c r="AC1090" i="39" s="1"/>
  <c r="AD1090" i="39" s="1"/>
  <c r="L1036" i="20"/>
  <c r="AC1026" i="39" s="1"/>
  <c r="AD1026" i="39" s="1"/>
  <c r="L969" i="20"/>
  <c r="AC959" i="39" s="1"/>
  <c r="AD959" i="39" s="1"/>
  <c r="L24" i="21"/>
  <c r="L1081" i="20"/>
  <c r="AC1071" i="39" s="1"/>
  <c r="AD1071" i="39" s="1"/>
  <c r="L1010" i="20"/>
  <c r="AC1000" i="39" s="1"/>
  <c r="AD1000" i="39" s="1"/>
  <c r="L946" i="20"/>
  <c r="AC936" i="39" s="1"/>
  <c r="AD936" i="39" s="1"/>
  <c r="L878" i="20"/>
  <c r="AC868" i="39" s="1"/>
  <c r="AD868" i="39" s="1"/>
  <c r="L57" i="21"/>
  <c r="L1118" i="20"/>
  <c r="AC1108" i="39" s="1"/>
  <c r="AD1108" i="39" s="1"/>
  <c r="L1054" i="20"/>
  <c r="AC1044" i="39" s="1"/>
  <c r="AD1044" i="39" s="1"/>
  <c r="L987" i="20"/>
  <c r="AC977" i="39" s="1"/>
  <c r="AD977" i="39" s="1"/>
  <c r="L923" i="20"/>
  <c r="AC913" i="39" s="1"/>
  <c r="AD913" i="39" s="1"/>
  <c r="L859" i="20"/>
  <c r="AC849" i="39" s="1"/>
  <c r="AD849" i="39" s="1"/>
  <c r="L699" i="20"/>
  <c r="AC689" i="39" s="1"/>
  <c r="AD689" i="39" s="1"/>
  <c r="L635" i="20"/>
  <c r="AC625" i="39" s="1"/>
  <c r="AD625" i="39" s="1"/>
  <c r="L572" i="20"/>
  <c r="AC562" i="39" s="1"/>
  <c r="AD562" i="39" s="1"/>
  <c r="L509" i="20"/>
  <c r="AC499" i="39" s="1"/>
  <c r="AD499" i="39" s="1"/>
  <c r="L913" i="20"/>
  <c r="AC903" i="39" s="1"/>
  <c r="AD903" i="39" s="1"/>
  <c r="L724" i="20"/>
  <c r="AC714" i="39" s="1"/>
  <c r="AD714" i="39" s="1"/>
  <c r="L660" i="20"/>
  <c r="AC650" i="39" s="1"/>
  <c r="AD650" i="39" s="1"/>
  <c r="L597" i="20"/>
  <c r="AC587" i="39" s="1"/>
  <c r="AD587" i="39" s="1"/>
  <c r="L533" i="20"/>
  <c r="AC523" i="39" s="1"/>
  <c r="AD523" i="39" s="1"/>
  <c r="L821" i="20"/>
  <c r="AC811" i="39" s="1"/>
  <c r="AD811" i="39" s="1"/>
  <c r="L681" i="20"/>
  <c r="AC671" i="39" s="1"/>
  <c r="AD671" i="39" s="1"/>
  <c r="L614" i="20"/>
  <c r="AC604" i="39" s="1"/>
  <c r="AD604" i="39" s="1"/>
  <c r="L550" i="20"/>
  <c r="AC540" i="39" s="1"/>
  <c r="AD540" i="39" s="1"/>
  <c r="L861" i="20"/>
  <c r="L714" i="20"/>
  <c r="AC704" i="39" s="1"/>
  <c r="AD704" i="39" s="1"/>
  <c r="L494" i="20"/>
  <c r="AC484" i="39" s="1"/>
  <c r="AD484" i="39" s="1"/>
  <c r="L419" i="20"/>
  <c r="AC409" i="39" s="1"/>
  <c r="AD409" i="39" s="1"/>
  <c r="L355" i="20"/>
  <c r="AC345" i="39" s="1"/>
  <c r="AD345" i="39" s="1"/>
  <c r="L291" i="20"/>
  <c r="AC281" i="39" s="1"/>
  <c r="AD281" i="39" s="1"/>
  <c r="L227" i="20"/>
  <c r="AC217" i="39" s="1"/>
  <c r="AD217" i="39" s="1"/>
  <c r="L496" i="20"/>
  <c r="AC486" i="39" s="1"/>
  <c r="AD486" i="39" s="1"/>
  <c r="L416" i="20"/>
  <c r="AC406" i="39" s="1"/>
  <c r="AD406" i="39" s="1"/>
  <c r="L352" i="20"/>
  <c r="L288" i="20"/>
  <c r="L224" i="20"/>
  <c r="AC214" i="39" s="1"/>
  <c r="AD214" i="39" s="1"/>
  <c r="L515" i="20"/>
  <c r="AC505" i="39" s="1"/>
  <c r="AD505" i="39" s="1"/>
  <c r="L439" i="20"/>
  <c r="AC429" i="39" s="1"/>
  <c r="AD429" i="39" s="1"/>
  <c r="L369" i="20"/>
  <c r="AC359" i="39" s="1"/>
  <c r="AD359" i="39" s="1"/>
  <c r="L301" i="20"/>
  <c r="AC291" i="39" s="1"/>
  <c r="AD291" i="39" s="1"/>
  <c r="L237" i="20"/>
  <c r="AC227" i="39" s="1"/>
  <c r="AD227" i="39" s="1"/>
  <c r="L583" i="20"/>
  <c r="AC573" i="39" s="1"/>
  <c r="AD573" i="39" s="1"/>
  <c r="L444" i="20"/>
  <c r="L374" i="20"/>
  <c r="AC364" i="39" s="1"/>
  <c r="AD364" i="39" s="1"/>
  <c r="L310" i="20"/>
  <c r="L246" i="20"/>
  <c r="L22" i="20"/>
  <c r="AC12" i="39" s="1"/>
  <c r="AD12" i="39" s="1"/>
  <c r="L36" i="20"/>
  <c r="AC26" i="39" s="1"/>
  <c r="AD26" i="39" s="1"/>
  <c r="L209" i="20"/>
  <c r="AC199" i="39" s="1"/>
  <c r="AD199" i="39" s="1"/>
  <c r="L225" i="22"/>
  <c r="L152" i="22"/>
  <c r="L802" i="21"/>
  <c r="L738" i="21"/>
  <c r="L795" i="21"/>
  <c r="L731" i="21"/>
  <c r="L100" i="22"/>
  <c r="L776" i="21"/>
  <c r="L712" i="21"/>
  <c r="L757" i="21"/>
  <c r="L693" i="21"/>
  <c r="L639" i="21"/>
  <c r="L575" i="21"/>
  <c r="L511" i="21"/>
  <c r="L648" i="21"/>
  <c r="L580" i="21"/>
  <c r="L516" i="21"/>
  <c r="L665" i="21"/>
  <c r="L601" i="21"/>
  <c r="L537" i="21"/>
  <c r="L630" i="21"/>
  <c r="L566" i="21"/>
  <c r="L502" i="21"/>
  <c r="L448" i="21"/>
  <c r="L380" i="21"/>
  <c r="L316" i="21"/>
  <c r="L457" i="21"/>
  <c r="L393" i="21"/>
  <c r="L329" i="21"/>
  <c r="L474" i="21"/>
  <c r="L410" i="21"/>
  <c r="L346" i="21"/>
  <c r="L282" i="21"/>
  <c r="L431" i="21"/>
  <c r="L367" i="21"/>
  <c r="L303" i="21"/>
  <c r="L237" i="21"/>
  <c r="L173" i="21"/>
  <c r="L109" i="21"/>
  <c r="L254" i="21"/>
  <c r="L190" i="21"/>
  <c r="L126" i="21"/>
  <c r="L271" i="21"/>
  <c r="L207" i="21"/>
  <c r="L143" i="21"/>
  <c r="L272" i="21"/>
  <c r="L204" i="21"/>
  <c r="L140" i="21"/>
  <c r="L75" i="21"/>
  <c r="L10" i="21"/>
  <c r="L1071" i="20"/>
  <c r="AC1061" i="39" s="1"/>
  <c r="AD1061" i="39" s="1"/>
  <c r="L1004" i="20"/>
  <c r="AC994" i="39" s="1"/>
  <c r="AD994" i="39" s="1"/>
  <c r="L940" i="20"/>
  <c r="AC930" i="39" s="1"/>
  <c r="AD930" i="39" s="1"/>
  <c r="L51" i="21"/>
  <c r="L1112" i="20"/>
  <c r="AC1102" i="39" s="1"/>
  <c r="AD1102" i="39" s="1"/>
  <c r="L1048" i="20"/>
  <c r="AC1038" i="39" s="1"/>
  <c r="AD1038" i="39" s="1"/>
  <c r="L981" i="20"/>
  <c r="AC971" i="39" s="1"/>
  <c r="AD971" i="39" s="1"/>
  <c r="L36" i="21"/>
  <c r="L1093" i="20"/>
  <c r="AC1083" i="39" s="1"/>
  <c r="AD1083" i="39" s="1"/>
  <c r="L1022" i="20"/>
  <c r="AC1012" i="39" s="1"/>
  <c r="AD1012" i="39" s="1"/>
  <c r="L958" i="20"/>
  <c r="AC948" i="39" s="1"/>
  <c r="AD948" i="39" s="1"/>
  <c r="L890" i="20"/>
  <c r="AC880" i="39" s="1"/>
  <c r="AD880" i="39" s="1"/>
  <c r="L67" i="21"/>
  <c r="L1130" i="20"/>
  <c r="AC1120" i="39" s="1"/>
  <c r="AD1120" i="39" s="1"/>
  <c r="L1066" i="20"/>
  <c r="AC1056" i="39" s="1"/>
  <c r="AD1056" i="39" s="1"/>
  <c r="L999" i="20"/>
  <c r="AC989" i="39" s="1"/>
  <c r="AD989" i="39" s="1"/>
  <c r="L935" i="20"/>
  <c r="AC925" i="39" s="1"/>
  <c r="AD925" i="39" s="1"/>
  <c r="L871" i="20"/>
  <c r="AC861" i="39" s="1"/>
  <c r="AD861" i="39" s="1"/>
  <c r="L711" i="20"/>
  <c r="AC701" i="39" s="1"/>
  <c r="AD701" i="39" s="1"/>
  <c r="L647" i="20"/>
  <c r="AC637" i="39" s="1"/>
  <c r="AD637" i="39" s="1"/>
  <c r="L584" i="20"/>
  <c r="L521" i="20"/>
  <c r="AC511" i="39" s="1"/>
  <c r="AD511" i="39" s="1"/>
  <c r="L457" i="20"/>
  <c r="AC447" i="39" s="1"/>
  <c r="AD447" i="39" s="1"/>
  <c r="L843" i="20"/>
  <c r="AC833" i="39" s="1"/>
  <c r="AD833" i="39" s="1"/>
  <c r="L672" i="20"/>
  <c r="AC662" i="39" s="1"/>
  <c r="AD662" i="39" s="1"/>
  <c r="L609" i="20"/>
  <c r="AC599" i="39" s="1"/>
  <c r="AD599" i="39" s="1"/>
  <c r="L545" i="20"/>
  <c r="AC535" i="39" s="1"/>
  <c r="AD535" i="39" s="1"/>
  <c r="L845" i="20"/>
  <c r="L693" i="20"/>
  <c r="AC683" i="39" s="1"/>
  <c r="AD683" i="39" s="1"/>
  <c r="L629" i="20"/>
  <c r="AC619" i="39" s="1"/>
  <c r="AD619" i="39" s="1"/>
  <c r="L562" i="20"/>
  <c r="AC552" i="39" s="1"/>
  <c r="AD552" i="39" s="1"/>
  <c r="L876" i="20"/>
  <c r="AC866" i="39" s="1"/>
  <c r="AD866" i="39" s="1"/>
  <c r="L770" i="20"/>
  <c r="AC760" i="39" s="1"/>
  <c r="AD760" i="39" s="1"/>
  <c r="L519" i="20"/>
  <c r="AC509" i="39" s="1"/>
  <c r="AD509" i="39" s="1"/>
  <c r="L437" i="20"/>
  <c r="AC427" i="39" s="1"/>
  <c r="AD427" i="39" s="1"/>
  <c r="L367" i="20"/>
  <c r="L303" i="20"/>
  <c r="AC293" i="39" s="1"/>
  <c r="AD293" i="39" s="1"/>
  <c r="L239" i="20"/>
  <c r="AC229" i="39" s="1"/>
  <c r="AD229" i="39" s="1"/>
  <c r="L543" i="20"/>
  <c r="AC533" i="39" s="1"/>
  <c r="AD533" i="39" s="1"/>
  <c r="L434" i="20"/>
  <c r="AC424" i="39" s="1"/>
  <c r="AD424" i="39" s="1"/>
  <c r="L364" i="20"/>
  <c r="AC354" i="39" s="1"/>
  <c r="AD354" i="39" s="1"/>
  <c r="L300" i="20"/>
  <c r="AC290" i="39" s="1"/>
  <c r="AD290" i="39" s="1"/>
  <c r="L236" i="20"/>
  <c r="AC226" i="39" s="1"/>
  <c r="AD226" i="39" s="1"/>
  <c r="L524" i="20"/>
  <c r="AC514" i="39" s="1"/>
  <c r="AD514" i="39" s="1"/>
  <c r="L451" i="20"/>
  <c r="AC441" i="39" s="1"/>
  <c r="AD441" i="39" s="1"/>
  <c r="L381" i="20"/>
  <c r="AC371" i="39" s="1"/>
  <c r="AD371" i="39" s="1"/>
  <c r="L313" i="20"/>
  <c r="AC303" i="39" s="1"/>
  <c r="AD303" i="39" s="1"/>
  <c r="L249" i="20"/>
  <c r="AC239" i="39" s="1"/>
  <c r="AD239" i="39" s="1"/>
  <c r="L638" i="20"/>
  <c r="AC628" i="39" s="1"/>
  <c r="AD628" i="39" s="1"/>
  <c r="L456" i="20"/>
  <c r="AC446" i="39" s="1"/>
  <c r="AD446" i="39" s="1"/>
  <c r="L386" i="20"/>
  <c r="AC376" i="39" s="1"/>
  <c r="AD376" i="39" s="1"/>
  <c r="L322" i="20"/>
  <c r="L258" i="20"/>
  <c r="AC248" i="39" s="1"/>
  <c r="AD248" i="39" s="1"/>
  <c r="L150" i="20"/>
  <c r="L140" i="20"/>
  <c r="L221" i="22"/>
  <c r="L144" i="22"/>
  <c r="L798" i="21"/>
  <c r="L734" i="21"/>
  <c r="L791" i="21"/>
  <c r="L727" i="21"/>
  <c r="L92" i="22"/>
  <c r="L772" i="21"/>
  <c r="L704" i="21"/>
  <c r="L753" i="21"/>
  <c r="L689" i="21"/>
  <c r="L635" i="21"/>
  <c r="L571" i="21"/>
  <c r="L507" i="21"/>
  <c r="L644" i="21"/>
  <c r="L576" i="21"/>
  <c r="L512" i="21"/>
  <c r="L661" i="21"/>
  <c r="L597" i="21"/>
  <c r="L533" i="21"/>
  <c r="L626" i="21"/>
  <c r="L562" i="21"/>
  <c r="L498" i="21"/>
  <c r="L444" i="21"/>
  <c r="L376" i="21"/>
  <c r="L312" i="21"/>
  <c r="L453" i="21"/>
  <c r="L389" i="21"/>
  <c r="L325" i="21"/>
  <c r="L470" i="21"/>
  <c r="L406" i="21"/>
  <c r="L342" i="21"/>
  <c r="L278" i="21"/>
  <c r="L427" i="21"/>
  <c r="L363" i="21"/>
  <c r="L299" i="21"/>
  <c r="L233" i="21"/>
  <c r="L169" i="21"/>
  <c r="L105" i="21"/>
  <c r="L250" i="21"/>
  <c r="L186" i="21"/>
  <c r="L122" i="21"/>
  <c r="L267" i="21"/>
  <c r="L203" i="21"/>
  <c r="L139" i="21"/>
  <c r="L268" i="21"/>
  <c r="L200" i="21"/>
  <c r="L136" i="21"/>
  <c r="L68" i="21"/>
  <c r="L1131" i="20"/>
  <c r="AC1121" i="39" s="1"/>
  <c r="AD1121" i="39" s="1"/>
  <c r="L1067" i="20"/>
  <c r="AC1057" i="39" s="1"/>
  <c r="AD1057" i="39" s="1"/>
  <c r="L1000" i="20"/>
  <c r="AC990" i="39" s="1"/>
  <c r="AD990" i="39" s="1"/>
  <c r="L936" i="20"/>
  <c r="AC926" i="39" s="1"/>
  <c r="AD926" i="39" s="1"/>
  <c r="L47" i="21"/>
  <c r="L1108" i="20"/>
  <c r="L1044" i="20"/>
  <c r="AC1034" i="39" s="1"/>
  <c r="AD1034" i="39" s="1"/>
  <c r="L977" i="20"/>
  <c r="L32" i="21"/>
  <c r="L1089" i="20"/>
  <c r="AC1079" i="39" s="1"/>
  <c r="AD1079" i="39" s="1"/>
  <c r="L1018" i="20"/>
  <c r="AC1008" i="39" s="1"/>
  <c r="AD1008" i="39" s="1"/>
  <c r="L954" i="20"/>
  <c r="L886" i="20"/>
  <c r="AC876" i="39" s="1"/>
  <c r="AD876" i="39" s="1"/>
  <c r="L65" i="21"/>
  <c r="L1126" i="20"/>
  <c r="AC1116" i="39" s="1"/>
  <c r="AD1116" i="39" s="1"/>
  <c r="L1062" i="20"/>
  <c r="AC1052" i="39" s="1"/>
  <c r="AD1052" i="39" s="1"/>
  <c r="L995" i="20"/>
  <c r="AC985" i="39" s="1"/>
  <c r="AD985" i="39" s="1"/>
  <c r="L931" i="20"/>
  <c r="L867" i="20"/>
  <c r="AC857" i="39" s="1"/>
  <c r="AD857" i="39" s="1"/>
  <c r="L707" i="20"/>
  <c r="AC697" i="39" s="1"/>
  <c r="AD697" i="39" s="1"/>
  <c r="L643" i="20"/>
  <c r="AC633" i="39" s="1"/>
  <c r="AD633" i="39" s="1"/>
  <c r="L580" i="20"/>
  <c r="AC570" i="39" s="1"/>
  <c r="AD570" i="39" s="1"/>
  <c r="L517" i="20"/>
  <c r="AC507" i="39" s="1"/>
  <c r="AD507" i="39" s="1"/>
  <c r="L953" i="20"/>
  <c r="AC943" i="39" s="1"/>
  <c r="AD943" i="39" s="1"/>
  <c r="L841" i="20"/>
  <c r="AC831" i="39" s="1"/>
  <c r="AD831" i="39" s="1"/>
  <c r="L668" i="20"/>
  <c r="AC658" i="39" s="1"/>
  <c r="AD658" i="39" s="1"/>
  <c r="L605" i="20"/>
  <c r="AC595" i="39" s="1"/>
  <c r="AD595" i="39" s="1"/>
  <c r="L541" i="20"/>
  <c r="AC531" i="39" s="1"/>
  <c r="AD531" i="39" s="1"/>
  <c r="L844" i="20"/>
  <c r="AC834" i="39" s="1"/>
  <c r="AD834" i="39" s="1"/>
  <c r="L689" i="20"/>
  <c r="AC679" i="39" s="1"/>
  <c r="AD679" i="39" s="1"/>
  <c r="L622" i="20"/>
  <c r="AC612" i="39" s="1"/>
  <c r="AD612" i="39" s="1"/>
  <c r="L558" i="20"/>
  <c r="AC548" i="39" s="1"/>
  <c r="AD548" i="39" s="1"/>
  <c r="L869" i="20"/>
  <c r="AC859" i="39" s="1"/>
  <c r="AD859" i="39" s="1"/>
  <c r="L754" i="20"/>
  <c r="AC744" i="39" s="1"/>
  <c r="AD744" i="39" s="1"/>
  <c r="L512" i="20"/>
  <c r="AC502" i="39" s="1"/>
  <c r="AD502" i="39" s="1"/>
  <c r="L433" i="20"/>
  <c r="AC423" i="39" s="1"/>
  <c r="AD423" i="39" s="1"/>
  <c r="L363" i="20"/>
  <c r="AC353" i="39" s="1"/>
  <c r="AD353" i="39" s="1"/>
  <c r="L299" i="20"/>
  <c r="AC289" i="39" s="1"/>
  <c r="AD289" i="39" s="1"/>
  <c r="L235" i="20"/>
  <c r="AC225" i="39" s="1"/>
  <c r="AD225" i="39" s="1"/>
  <c r="L527" i="20"/>
  <c r="L430" i="20"/>
  <c r="AC420" i="39" s="1"/>
  <c r="AD420" i="39" s="1"/>
  <c r="L360" i="20"/>
  <c r="AC350" i="39" s="1"/>
  <c r="AD350" i="39" s="1"/>
  <c r="L296" i="20"/>
  <c r="AC286" i="39" s="1"/>
  <c r="AD286" i="39" s="1"/>
  <c r="L232" i="20"/>
  <c r="AC222" i="39" s="1"/>
  <c r="AD222" i="39" s="1"/>
  <c r="L523" i="20"/>
  <c r="AC513" i="39" s="1"/>
  <c r="AD513" i="39" s="1"/>
  <c r="L447" i="20"/>
  <c r="AC437" i="39" s="1"/>
  <c r="AD437" i="39" s="1"/>
  <c r="L377" i="20"/>
  <c r="AC367" i="39" s="1"/>
  <c r="AD367" i="39" s="1"/>
  <c r="L309" i="20"/>
  <c r="AC299" i="39" s="1"/>
  <c r="AD299" i="39" s="1"/>
  <c r="L245" i="20"/>
  <c r="AC235" i="39" s="1"/>
  <c r="AD235" i="39" s="1"/>
  <c r="L615" i="20"/>
  <c r="AC605" i="39" s="1"/>
  <c r="AD605" i="39" s="1"/>
  <c r="L452" i="20"/>
  <c r="AC442" i="39" s="1"/>
  <c r="AD442" i="39" s="1"/>
  <c r="L382" i="20"/>
  <c r="AC372" i="39" s="1"/>
  <c r="AD372" i="39" s="1"/>
  <c r="L318" i="20"/>
  <c r="AC308" i="39" s="1"/>
  <c r="AD308" i="39" s="1"/>
  <c r="L254" i="20"/>
  <c r="AC244" i="39" s="1"/>
  <c r="AD244" i="39" s="1"/>
  <c r="L126" i="20"/>
  <c r="L116" i="20"/>
  <c r="L217" i="22"/>
  <c r="L136" i="22"/>
  <c r="L794" i="21"/>
  <c r="L730" i="21"/>
  <c r="L787" i="21"/>
  <c r="L723" i="21"/>
  <c r="L41" i="22"/>
  <c r="L768" i="21"/>
  <c r="L700" i="21"/>
  <c r="L749" i="21"/>
  <c r="L685" i="21"/>
  <c r="L631" i="21"/>
  <c r="L567" i="21"/>
  <c r="L503" i="21"/>
  <c r="L640" i="21"/>
  <c r="L572" i="21"/>
  <c r="L504" i="21"/>
  <c r="L657" i="21"/>
  <c r="L593" i="21"/>
  <c r="L529" i="21"/>
  <c r="L622" i="21"/>
  <c r="L558" i="21"/>
  <c r="L494" i="21"/>
  <c r="L440" i="21"/>
  <c r="L372" i="21"/>
  <c r="L304" i="21"/>
  <c r="L449" i="21"/>
  <c r="L385" i="21"/>
  <c r="L321" i="21"/>
  <c r="L466" i="21"/>
  <c r="L402" i="21"/>
  <c r="L338" i="21"/>
  <c r="L517" i="21"/>
  <c r="L423" i="21"/>
  <c r="L359" i="21"/>
  <c r="L295" i="21"/>
  <c r="L229" i="21"/>
  <c r="L165" i="21"/>
  <c r="L101" i="21"/>
  <c r="L246" i="21"/>
  <c r="L182" i="21"/>
  <c r="L118" i="21"/>
  <c r="L263" i="21"/>
  <c r="L199" i="21"/>
  <c r="L135" i="21"/>
  <c r="L264" i="21"/>
  <c r="L196" i="21"/>
  <c r="L132" i="21"/>
  <c r="L66" i="21"/>
  <c r="L1127" i="20"/>
  <c r="AC1117" i="39" s="1"/>
  <c r="AD1117" i="39" s="1"/>
  <c r="L1063" i="20"/>
  <c r="AC1053" i="39" s="1"/>
  <c r="AD1053" i="39" s="1"/>
  <c r="L996" i="20"/>
  <c r="AC986" i="39" s="1"/>
  <c r="AD986" i="39" s="1"/>
  <c r="L932" i="20"/>
  <c r="AC922" i="39" s="1"/>
  <c r="AD922" i="39" s="1"/>
  <c r="L43" i="21"/>
  <c r="L1104" i="20"/>
  <c r="AC1094" i="39" s="1"/>
  <c r="AD1094" i="39" s="1"/>
  <c r="L1040" i="20"/>
  <c r="AC1030" i="39" s="1"/>
  <c r="AD1030" i="39" s="1"/>
  <c r="L973" i="20"/>
  <c r="AC963" i="39" s="1"/>
  <c r="AD963" i="39" s="1"/>
  <c r="L28" i="21"/>
  <c r="L1085" i="20"/>
  <c r="AC1075" i="39" s="1"/>
  <c r="AD1075" i="39" s="1"/>
  <c r="L1014" i="20"/>
  <c r="L950" i="20"/>
  <c r="AC940" i="39" s="1"/>
  <c r="AD940" i="39" s="1"/>
  <c r="L882" i="20"/>
  <c r="AC872" i="39" s="1"/>
  <c r="AD872" i="39" s="1"/>
  <c r="L61" i="21"/>
  <c r="L1122" i="20"/>
  <c r="L1058" i="20"/>
  <c r="AC1048" i="39" s="1"/>
  <c r="AD1048" i="39" s="1"/>
  <c r="L991" i="20"/>
  <c r="L927" i="20"/>
  <c r="L863" i="20"/>
  <c r="L703" i="20"/>
  <c r="AC693" i="39" s="1"/>
  <c r="AD693" i="39" s="1"/>
  <c r="L639" i="20"/>
  <c r="AC629" i="39" s="1"/>
  <c r="AD629" i="39" s="1"/>
  <c r="L576" i="20"/>
  <c r="AC566" i="39" s="1"/>
  <c r="AD566" i="39" s="1"/>
  <c r="L513" i="20"/>
  <c r="AC503" i="39" s="1"/>
  <c r="AD503" i="39" s="1"/>
  <c r="L937" i="20"/>
  <c r="AC927" i="39" s="1"/>
  <c r="AD927" i="39" s="1"/>
  <c r="L840" i="20"/>
  <c r="AC830" i="39" s="1"/>
  <c r="AD830" i="39" s="1"/>
  <c r="L664" i="20"/>
  <c r="L601" i="20"/>
  <c r="AC591" i="39" s="1"/>
  <c r="AD591" i="39" s="1"/>
  <c r="L537" i="20"/>
  <c r="AC527" i="39" s="1"/>
  <c r="AD527" i="39" s="1"/>
  <c r="L831" i="20"/>
  <c r="AC821" i="39" s="1"/>
  <c r="AD821" i="39" s="1"/>
  <c r="L685" i="20"/>
  <c r="L618" i="20"/>
  <c r="AC608" i="39" s="1"/>
  <c r="AD608" i="39" s="1"/>
  <c r="L554" i="20"/>
  <c r="L868" i="20"/>
  <c r="AC858" i="39" s="1"/>
  <c r="AD858" i="39" s="1"/>
  <c r="L738" i="20"/>
  <c r="AC728" i="39" s="1"/>
  <c r="AD728" i="39" s="1"/>
  <c r="L511" i="20"/>
  <c r="AC501" i="39" s="1"/>
  <c r="AD501" i="39" s="1"/>
  <c r="L429" i="20"/>
  <c r="AC419" i="39" s="1"/>
  <c r="AD419" i="39" s="1"/>
  <c r="L359" i="20"/>
  <c r="AC349" i="39" s="1"/>
  <c r="AD349" i="39" s="1"/>
  <c r="L295" i="20"/>
  <c r="AC285" i="39" s="1"/>
  <c r="AD285" i="39" s="1"/>
  <c r="L231" i="20"/>
  <c r="AC221" i="39" s="1"/>
  <c r="AD221" i="39" s="1"/>
  <c r="L498" i="20"/>
  <c r="AC488" i="39" s="1"/>
  <c r="AD488" i="39" s="1"/>
  <c r="L420" i="20"/>
  <c r="AC410" i="39" s="1"/>
  <c r="AD410" i="39" s="1"/>
  <c r="L356" i="20"/>
  <c r="AC346" i="39" s="1"/>
  <c r="AD346" i="39" s="1"/>
  <c r="L292" i="20"/>
  <c r="AC282" i="39" s="1"/>
  <c r="AD282" i="39" s="1"/>
  <c r="L228" i="20"/>
  <c r="AC218" i="39" s="1"/>
  <c r="AD218" i="39" s="1"/>
  <c r="L516" i="20"/>
  <c r="AC506" i="39" s="1"/>
  <c r="AD506" i="39" s="1"/>
  <c r="L443" i="20"/>
  <c r="AC433" i="39" s="1"/>
  <c r="AD433" i="39" s="1"/>
  <c r="L373" i="20"/>
  <c r="AC363" i="39" s="1"/>
  <c r="AD363" i="39" s="1"/>
  <c r="L305" i="20"/>
  <c r="AC295" i="39" s="1"/>
  <c r="AD295" i="39" s="1"/>
  <c r="L241" i="20"/>
  <c r="AC231" i="39" s="1"/>
  <c r="AD231" i="39" s="1"/>
  <c r="L599" i="20"/>
  <c r="AC589" i="39" s="1"/>
  <c r="AD589" i="39" s="1"/>
  <c r="L448" i="20"/>
  <c r="AC438" i="39" s="1"/>
  <c r="AD438" i="39" s="1"/>
  <c r="L378" i="20"/>
  <c r="AC368" i="39" s="1"/>
  <c r="AD368" i="39" s="1"/>
  <c r="L314" i="20"/>
  <c r="AC304" i="39" s="1"/>
  <c r="AD304" i="39" s="1"/>
  <c r="L250" i="20"/>
  <c r="AC240" i="39" s="1"/>
  <c r="AD240" i="39" s="1"/>
  <c r="L134" i="20"/>
  <c r="L124" i="20"/>
  <c r="L195" i="22"/>
  <c r="L142" i="22"/>
  <c r="L774" i="21"/>
  <c r="L710" i="21"/>
  <c r="L767" i="21"/>
  <c r="L703" i="21"/>
  <c r="L18" i="22"/>
  <c r="L748" i="21"/>
  <c r="L793" i="21"/>
  <c r="L729" i="21"/>
  <c r="L682" i="21"/>
  <c r="L611" i="21"/>
  <c r="L547" i="21"/>
  <c r="L483" i="21"/>
  <c r="L620" i="21"/>
  <c r="L552" i="21"/>
  <c r="L484" i="21"/>
  <c r="L637" i="21"/>
  <c r="L573" i="21"/>
  <c r="L666" i="21"/>
  <c r="L602" i="21"/>
  <c r="L538" i="21"/>
  <c r="L513" i="21"/>
  <c r="L420" i="21"/>
  <c r="L352" i="21"/>
  <c r="L284" i="21"/>
  <c r="L429" i="21"/>
  <c r="L365" i="21"/>
  <c r="L301" i="21"/>
  <c r="L446" i="21"/>
  <c r="L382" i="21"/>
  <c r="L318" i="21"/>
  <c r="L467" i="21"/>
  <c r="L403" i="21"/>
  <c r="L339" i="21"/>
  <c r="L273" i="21"/>
  <c r="L209" i="21"/>
  <c r="L145" i="21"/>
  <c r="L81" i="21"/>
  <c r="L226" i="21"/>
  <c r="L162" i="21"/>
  <c r="L98" i="21"/>
  <c r="L243" i="21"/>
  <c r="L179" i="21"/>
  <c r="L115" i="21"/>
  <c r="L244" i="21"/>
  <c r="L176" i="21"/>
  <c r="L112" i="21"/>
  <c r="L46" i="21"/>
  <c r="L1107" i="20"/>
  <c r="AC1097" i="39" s="1"/>
  <c r="AD1097" i="39" s="1"/>
  <c r="L1043" i="20"/>
  <c r="AC1033" i="39" s="1"/>
  <c r="AD1033" i="39" s="1"/>
  <c r="L976" i="20"/>
  <c r="AC966" i="39" s="1"/>
  <c r="AD966" i="39" s="1"/>
  <c r="L912" i="20"/>
  <c r="AC902" i="39" s="1"/>
  <c r="AD902" i="39" s="1"/>
  <c r="L23" i="21"/>
  <c r="L1084" i="20"/>
  <c r="AC1074" i="39" s="1"/>
  <c r="AD1074" i="39" s="1"/>
  <c r="L1017" i="20"/>
  <c r="AC1007" i="39" s="1"/>
  <c r="AD1007" i="39" s="1"/>
  <c r="L72" i="21"/>
  <c r="L1129" i="20"/>
  <c r="AC1119" i="39" s="1"/>
  <c r="AD1119" i="39" s="1"/>
  <c r="L1065" i="20"/>
  <c r="AC1055" i="39" s="1"/>
  <c r="AD1055" i="39" s="1"/>
  <c r="L994" i="20"/>
  <c r="AC984" i="39" s="1"/>
  <c r="AD984" i="39" s="1"/>
  <c r="L926" i="20"/>
  <c r="AC916" i="39" s="1"/>
  <c r="AD916" i="39" s="1"/>
  <c r="L862" i="20"/>
  <c r="AC852" i="39" s="1"/>
  <c r="AD852" i="39" s="1"/>
  <c r="L41" i="21"/>
  <c r="L1102" i="20"/>
  <c r="AC1092" i="39" s="1"/>
  <c r="AD1092" i="39" s="1"/>
  <c r="L1038" i="20"/>
  <c r="AC1028" i="39" s="1"/>
  <c r="AD1028" i="39" s="1"/>
  <c r="L971" i="20"/>
  <c r="AC961" i="39" s="1"/>
  <c r="AD961" i="39" s="1"/>
  <c r="L907" i="20"/>
  <c r="AC897" i="39" s="1"/>
  <c r="AD897" i="39" s="1"/>
  <c r="L941" i="20"/>
  <c r="AC931" i="39" s="1"/>
  <c r="AD931" i="39" s="1"/>
  <c r="L683" i="20"/>
  <c r="L620" i="20"/>
  <c r="AC610" i="39" s="1"/>
  <c r="AD610" i="39" s="1"/>
  <c r="L556" i="20"/>
  <c r="L493" i="20"/>
  <c r="L881" i="20"/>
  <c r="AC871" i="39" s="1"/>
  <c r="AD871" i="39" s="1"/>
  <c r="L708" i="20"/>
  <c r="AC698" i="39" s="1"/>
  <c r="AD698" i="39" s="1"/>
  <c r="L644" i="20"/>
  <c r="AC634" i="39" s="1"/>
  <c r="AD634" i="39" s="1"/>
  <c r="L581" i="20"/>
  <c r="AC571" i="39" s="1"/>
  <c r="AD571" i="39" s="1"/>
  <c r="L514" i="20"/>
  <c r="AC504" i="39" s="1"/>
  <c r="AD504" i="39" s="1"/>
  <c r="L789" i="20"/>
  <c r="AC779" i="39" s="1"/>
  <c r="AD779" i="39" s="1"/>
  <c r="L665" i="20"/>
  <c r="AC655" i="39" s="1"/>
  <c r="AD655" i="39" s="1"/>
  <c r="L598" i="20"/>
  <c r="AC588" i="39" s="1"/>
  <c r="AD588" i="39" s="1"/>
  <c r="L534" i="20"/>
  <c r="AC524" i="39" s="1"/>
  <c r="AD524" i="39" s="1"/>
  <c r="L848" i="20"/>
  <c r="AC838" i="39" s="1"/>
  <c r="AD838" i="39" s="1"/>
  <c r="L650" i="20"/>
  <c r="AC640" i="39" s="1"/>
  <c r="AD640" i="39" s="1"/>
  <c r="L476" i="20"/>
  <c r="L403" i="20"/>
  <c r="AC393" i="39" s="1"/>
  <c r="AD393" i="39" s="1"/>
  <c r="L339" i="20"/>
  <c r="AC329" i="39" s="1"/>
  <c r="AD329" i="39" s="1"/>
  <c r="L275" i="20"/>
  <c r="AC265" i="39" s="1"/>
  <c r="AD265" i="39" s="1"/>
  <c r="L678" i="20"/>
  <c r="AC668" i="39" s="1"/>
  <c r="AD668" i="39" s="1"/>
  <c r="L479" i="20"/>
  <c r="AC469" i="39" s="1"/>
  <c r="AD469" i="39" s="1"/>
  <c r="L400" i="20"/>
  <c r="L336" i="20"/>
  <c r="L272" i="20"/>
  <c r="AC262" i="39" s="1"/>
  <c r="AD262" i="39" s="1"/>
  <c r="L674" i="20"/>
  <c r="AC664" i="39" s="1"/>
  <c r="AD664" i="39" s="1"/>
  <c r="L500" i="20"/>
  <c r="AC490" i="39" s="1"/>
  <c r="AD490" i="39" s="1"/>
  <c r="L417" i="20"/>
  <c r="AC407" i="39" s="1"/>
  <c r="AD407" i="39" s="1"/>
  <c r="L353" i="20"/>
  <c r="AC343" i="39" s="1"/>
  <c r="AD343" i="39" s="1"/>
  <c r="L285" i="20"/>
  <c r="AC275" i="39" s="1"/>
  <c r="AD275" i="39" s="1"/>
  <c r="L783" i="20"/>
  <c r="AC773" i="39" s="1"/>
  <c r="AD773" i="39" s="1"/>
  <c r="L504" i="20"/>
  <c r="AC494" i="39" s="1"/>
  <c r="AD494" i="39" s="1"/>
  <c r="L428" i="20"/>
  <c r="AC418" i="39" s="1"/>
  <c r="AD418" i="39" s="1"/>
  <c r="L358" i="20"/>
  <c r="AC348" i="39" s="1"/>
  <c r="AD348" i="39" s="1"/>
  <c r="L294" i="20"/>
  <c r="L230" i="20"/>
  <c r="L54" i="20"/>
  <c r="L68" i="20"/>
  <c r="L42" i="20"/>
  <c r="AC32" i="39" s="1"/>
  <c r="AD32" i="39" s="1"/>
  <c r="L255" i="22"/>
  <c r="L180" i="22"/>
  <c r="L786" i="21"/>
  <c r="L722" i="21"/>
  <c r="L779" i="21"/>
  <c r="L715" i="21"/>
  <c r="L33" i="22"/>
  <c r="L760" i="21"/>
  <c r="L805" i="21"/>
  <c r="L741" i="21"/>
  <c r="L677" i="21"/>
  <c r="L623" i="21"/>
  <c r="L559" i="21"/>
  <c r="L495" i="21"/>
  <c r="L632" i="21"/>
  <c r="L564" i="21"/>
  <c r="L496" i="21"/>
  <c r="L649" i="21"/>
  <c r="L585" i="21"/>
  <c r="L521" i="21"/>
  <c r="L614" i="21"/>
  <c r="L550" i="21"/>
  <c r="L486" i="21"/>
  <c r="L432" i="21"/>
  <c r="L364" i="21"/>
  <c r="L296" i="21"/>
  <c r="L441" i="21"/>
  <c r="L377" i="21"/>
  <c r="L313" i="21"/>
  <c r="L458" i="21"/>
  <c r="L394" i="21"/>
  <c r="L330" i="21"/>
  <c r="L485" i="21"/>
  <c r="L415" i="21"/>
  <c r="L351" i="21"/>
  <c r="L287" i="21"/>
  <c r="L221" i="21"/>
  <c r="L157" i="21"/>
  <c r="L93" i="21"/>
  <c r="L238" i="21"/>
  <c r="L174" i="21"/>
  <c r="L110" i="21"/>
  <c r="L255" i="21"/>
  <c r="L191" i="21"/>
  <c r="L127" i="21"/>
  <c r="L256" i="21"/>
  <c r="L188" i="21"/>
  <c r="L124" i="21"/>
  <c r="L58" i="21"/>
  <c r="L1119" i="20"/>
  <c r="AC1109" i="39" s="1"/>
  <c r="AD1109" i="39" s="1"/>
  <c r="L1055" i="20"/>
  <c r="L988" i="20"/>
  <c r="AC978" i="39" s="1"/>
  <c r="AD978" i="39" s="1"/>
  <c r="L924" i="20"/>
  <c r="L35" i="21"/>
  <c r="L1096" i="20"/>
  <c r="AC1086" i="39" s="1"/>
  <c r="AD1086" i="39" s="1"/>
  <c r="L1029" i="20"/>
  <c r="AC1019" i="39" s="1"/>
  <c r="AD1019" i="39" s="1"/>
  <c r="L965" i="20"/>
  <c r="AC955" i="39" s="1"/>
  <c r="AD955" i="39" s="1"/>
  <c r="L20" i="21"/>
  <c r="L1077" i="20"/>
  <c r="AC1067" i="39" s="1"/>
  <c r="AD1067" i="39" s="1"/>
  <c r="L1006" i="20"/>
  <c r="AC996" i="39" s="1"/>
  <c r="AD996" i="39" s="1"/>
  <c r="L942" i="20"/>
  <c r="AC932" i="39" s="1"/>
  <c r="AD932" i="39" s="1"/>
  <c r="L874" i="20"/>
  <c r="AC864" i="39" s="1"/>
  <c r="AD864" i="39" s="1"/>
  <c r="L53" i="21"/>
  <c r="L1114" i="20"/>
  <c r="AC1104" i="39" s="1"/>
  <c r="AD1104" i="39" s="1"/>
  <c r="L1050" i="20"/>
  <c r="AC1040" i="39" s="1"/>
  <c r="AD1040" i="39" s="1"/>
  <c r="L983" i="20"/>
  <c r="AC973" i="39" s="1"/>
  <c r="AD973" i="39" s="1"/>
  <c r="L919" i="20"/>
  <c r="AC909" i="39" s="1"/>
  <c r="AD909" i="39" s="1"/>
  <c r="L855" i="20"/>
  <c r="AC845" i="39" s="1"/>
  <c r="AD845" i="39" s="1"/>
  <c r="L695" i="20"/>
  <c r="AC685" i="39" s="1"/>
  <c r="AD685" i="39" s="1"/>
  <c r="L631" i="20"/>
  <c r="AC621" i="39" s="1"/>
  <c r="AD621" i="39" s="1"/>
  <c r="L568" i="20"/>
  <c r="AC558" i="39" s="1"/>
  <c r="AD558" i="39" s="1"/>
  <c r="L505" i="20"/>
  <c r="AC495" i="39" s="1"/>
  <c r="AD495" i="39" s="1"/>
  <c r="L897" i="20"/>
  <c r="AC887" i="39" s="1"/>
  <c r="AD887" i="39" s="1"/>
  <c r="L720" i="20"/>
  <c r="AC710" i="39" s="1"/>
  <c r="AD710" i="39" s="1"/>
  <c r="L656" i="20"/>
  <c r="AC646" i="39" s="1"/>
  <c r="AD646" i="39" s="1"/>
  <c r="L593" i="20"/>
  <c r="AC583" i="39" s="1"/>
  <c r="AD583" i="39" s="1"/>
  <c r="L529" i="20"/>
  <c r="AC519" i="39" s="1"/>
  <c r="AD519" i="39" s="1"/>
  <c r="L813" i="20"/>
  <c r="AC803" i="39" s="1"/>
  <c r="AD803" i="39" s="1"/>
  <c r="L677" i="20"/>
  <c r="AC667" i="39" s="1"/>
  <c r="AD667" i="39" s="1"/>
  <c r="L610" i="20"/>
  <c r="AC600" i="39" s="1"/>
  <c r="AD600" i="39" s="1"/>
  <c r="L546" i="20"/>
  <c r="AC536" i="39" s="1"/>
  <c r="AD536" i="39" s="1"/>
  <c r="L860" i="20"/>
  <c r="AC850" i="39" s="1"/>
  <c r="AD850" i="39" s="1"/>
  <c r="L698" i="20"/>
  <c r="AC688" i="39" s="1"/>
  <c r="AD688" i="39" s="1"/>
  <c r="L492" i="20"/>
  <c r="AC482" i="39" s="1"/>
  <c r="AD482" i="39" s="1"/>
  <c r="L415" i="20"/>
  <c r="AC405" i="39" s="1"/>
  <c r="AD405" i="39" s="1"/>
  <c r="L351" i="20"/>
  <c r="AC341" i="39" s="1"/>
  <c r="AD341" i="39" s="1"/>
  <c r="L287" i="20"/>
  <c r="AC277" i="39" s="1"/>
  <c r="AD277" i="39" s="1"/>
  <c r="L223" i="20"/>
  <c r="AC213" i="39" s="1"/>
  <c r="AD213" i="39" s="1"/>
  <c r="L495" i="20"/>
  <c r="AC485" i="39" s="1"/>
  <c r="AD485" i="39" s="1"/>
  <c r="L412" i="20"/>
  <c r="AC402" i="39" s="1"/>
  <c r="AD402" i="39" s="1"/>
  <c r="L348" i="20"/>
  <c r="AC338" i="39" s="1"/>
  <c r="AD338" i="39" s="1"/>
  <c r="L284" i="20"/>
  <c r="AC274" i="39" s="1"/>
  <c r="AD274" i="39" s="1"/>
  <c r="L722" i="20"/>
  <c r="AC712" i="39" s="1"/>
  <c r="AD712" i="39" s="1"/>
  <c r="L508" i="20"/>
  <c r="AC498" i="39" s="1"/>
  <c r="AD498" i="39" s="1"/>
  <c r="L435" i="20"/>
  <c r="AC425" i="39" s="1"/>
  <c r="AD425" i="39" s="1"/>
  <c r="L365" i="20"/>
  <c r="AC355" i="39" s="1"/>
  <c r="AD355" i="39" s="1"/>
  <c r="L297" i="20"/>
  <c r="AC287" i="39" s="1"/>
  <c r="AD287" i="39" s="1"/>
  <c r="L233" i="20"/>
  <c r="AC223" i="39" s="1"/>
  <c r="AD223" i="39" s="1"/>
  <c r="L567" i="20"/>
  <c r="AC557" i="39" s="1"/>
  <c r="AD557" i="39" s="1"/>
  <c r="L440" i="20"/>
  <c r="AC430" i="39" s="1"/>
  <c r="AD430" i="39" s="1"/>
  <c r="L370" i="20"/>
  <c r="AC360" i="39" s="1"/>
  <c r="AD360" i="39" s="1"/>
  <c r="L306" i="20"/>
  <c r="AC296" i="39" s="1"/>
  <c r="AD296" i="39" s="1"/>
  <c r="L242" i="20"/>
  <c r="AC232" i="39" s="1"/>
  <c r="AD232" i="39" s="1"/>
  <c r="L30" i="20"/>
  <c r="AC20" i="39" s="1"/>
  <c r="AD20" i="39" s="1"/>
  <c r="L44" i="20"/>
  <c r="AC34" i="39" s="1"/>
  <c r="AD34" i="39" s="1"/>
  <c r="L247" i="22"/>
  <c r="L174" i="22"/>
  <c r="L782" i="21"/>
  <c r="L718" i="21"/>
  <c r="L775" i="21"/>
  <c r="L711" i="21"/>
  <c r="L26" i="22"/>
  <c r="L756" i="21"/>
  <c r="L801" i="21"/>
  <c r="L737" i="21"/>
  <c r="L673" i="21"/>
  <c r="L619" i="21"/>
  <c r="L555" i="21"/>
  <c r="L491" i="21"/>
  <c r="L628" i="21"/>
  <c r="L560" i="21"/>
  <c r="L492" i="21"/>
  <c r="L645" i="21"/>
  <c r="L581" i="21"/>
  <c r="L684" i="21"/>
  <c r="L610" i="21"/>
  <c r="L546" i="21"/>
  <c r="L482" i="21"/>
  <c r="L428" i="21"/>
  <c r="L360" i="21"/>
  <c r="L292" i="21"/>
  <c r="L437" i="21"/>
  <c r="L373" i="21"/>
  <c r="L309" i="21"/>
  <c r="L454" i="21"/>
  <c r="L390" i="21"/>
  <c r="L326" i="21"/>
  <c r="L475" i="21"/>
  <c r="L411" i="21"/>
  <c r="L347" i="21"/>
  <c r="L283" i="21"/>
  <c r="L217" i="21"/>
  <c r="L153" i="21"/>
  <c r="L89" i="21"/>
  <c r="L234" i="21"/>
  <c r="L170" i="21"/>
  <c r="L106" i="21"/>
  <c r="L251" i="21"/>
  <c r="L187" i="21"/>
  <c r="L123" i="21"/>
  <c r="L252" i="21"/>
  <c r="L184" i="21"/>
  <c r="L120" i="21"/>
  <c r="L54" i="21"/>
  <c r="L1115" i="20"/>
  <c r="AC1105" i="39" s="1"/>
  <c r="AD1105" i="39" s="1"/>
  <c r="L1051" i="20"/>
  <c r="AC1041" i="39" s="1"/>
  <c r="AD1041" i="39" s="1"/>
  <c r="L984" i="20"/>
  <c r="AC974" i="39" s="1"/>
  <c r="AD974" i="39" s="1"/>
  <c r="L920" i="20"/>
  <c r="AC910" i="39" s="1"/>
  <c r="AD910" i="39" s="1"/>
  <c r="L31" i="21"/>
  <c r="L1092" i="20"/>
  <c r="AC1082" i="39" s="1"/>
  <c r="AD1082" i="39" s="1"/>
  <c r="L1025" i="20"/>
  <c r="AC1015" i="39" s="1"/>
  <c r="AD1015" i="39" s="1"/>
  <c r="L80" i="21"/>
  <c r="L16" i="21"/>
  <c r="L1073" i="20"/>
  <c r="AC1063" i="39" s="1"/>
  <c r="AD1063" i="39" s="1"/>
  <c r="L1002" i="20"/>
  <c r="AC992" i="39" s="1"/>
  <c r="AD992" i="39" s="1"/>
  <c r="L938" i="20"/>
  <c r="AC928" i="39" s="1"/>
  <c r="AD928" i="39" s="1"/>
  <c r="L870" i="20"/>
  <c r="AC860" i="39" s="1"/>
  <c r="AD860" i="39" s="1"/>
  <c r="L49" i="21"/>
  <c r="L1110" i="20"/>
  <c r="AC1100" i="39" s="1"/>
  <c r="AD1100" i="39" s="1"/>
  <c r="L1046" i="20"/>
  <c r="AC1036" i="39" s="1"/>
  <c r="AD1036" i="39" s="1"/>
  <c r="L979" i="20"/>
  <c r="AC969" i="39" s="1"/>
  <c r="AD969" i="39" s="1"/>
  <c r="L915" i="20"/>
  <c r="AC905" i="39" s="1"/>
  <c r="AD905" i="39" s="1"/>
  <c r="L851" i="20"/>
  <c r="AC841" i="39" s="1"/>
  <c r="AD841" i="39" s="1"/>
  <c r="L691" i="20"/>
  <c r="AC681" i="39" s="1"/>
  <c r="AD681" i="39" s="1"/>
  <c r="L627" i="20"/>
  <c r="L564" i="20"/>
  <c r="AC554" i="39" s="1"/>
  <c r="AD554" i="39" s="1"/>
  <c r="L501" i="20"/>
  <c r="AC491" i="39" s="1"/>
  <c r="AD491" i="39" s="1"/>
  <c r="L889" i="20"/>
  <c r="AC879" i="39" s="1"/>
  <c r="AD879" i="39" s="1"/>
  <c r="L716" i="20"/>
  <c r="AC706" i="39" s="1"/>
  <c r="AD706" i="39" s="1"/>
  <c r="L652" i="20"/>
  <c r="AC642" i="39" s="1"/>
  <c r="AD642" i="39" s="1"/>
  <c r="L589" i="20"/>
  <c r="AC579" i="39" s="1"/>
  <c r="AD579" i="39" s="1"/>
  <c r="L522" i="20"/>
  <c r="AC512" i="39" s="1"/>
  <c r="AD512" i="39" s="1"/>
  <c r="L805" i="20"/>
  <c r="AC795" i="39" s="1"/>
  <c r="AD795" i="39" s="1"/>
  <c r="L673" i="20"/>
  <c r="AC663" i="39" s="1"/>
  <c r="AD663" i="39" s="1"/>
  <c r="L606" i="20"/>
  <c r="AC596" i="39" s="1"/>
  <c r="AD596" i="39" s="1"/>
  <c r="L542" i="20"/>
  <c r="AC532" i="39" s="1"/>
  <c r="AD532" i="39" s="1"/>
  <c r="L853" i="20"/>
  <c r="AC843" i="39" s="1"/>
  <c r="AD843" i="39" s="1"/>
  <c r="L682" i="20"/>
  <c r="AC672" i="39" s="1"/>
  <c r="AD672" i="39" s="1"/>
  <c r="L491" i="20"/>
  <c r="AC481" i="39" s="1"/>
  <c r="AD481" i="39" s="1"/>
  <c r="L411" i="20"/>
  <c r="AC401" i="39" s="1"/>
  <c r="AD401" i="39" s="1"/>
  <c r="L347" i="20"/>
  <c r="AC337" i="39" s="1"/>
  <c r="AD337" i="39" s="1"/>
  <c r="L283" i="20"/>
  <c r="AC273" i="39" s="1"/>
  <c r="AD273" i="39" s="1"/>
  <c r="L710" i="20"/>
  <c r="AC700" i="39" s="1"/>
  <c r="AD700" i="39" s="1"/>
  <c r="L482" i="20"/>
  <c r="AC472" i="39" s="1"/>
  <c r="AD472" i="39" s="1"/>
  <c r="L408" i="20"/>
  <c r="AC398" i="39" s="1"/>
  <c r="AD398" i="39" s="1"/>
  <c r="L344" i="20"/>
  <c r="AC334" i="39" s="1"/>
  <c r="AD334" i="39" s="1"/>
  <c r="L280" i="20"/>
  <c r="AC270" i="39" s="1"/>
  <c r="AD270" i="39" s="1"/>
  <c r="L706" i="20"/>
  <c r="AC696" i="39" s="1"/>
  <c r="AD696" i="39" s="1"/>
  <c r="L507" i="20"/>
  <c r="AC497" i="39" s="1"/>
  <c r="AD497" i="39" s="1"/>
  <c r="L431" i="20"/>
  <c r="AC421" i="39" s="1"/>
  <c r="AD421" i="39" s="1"/>
  <c r="L361" i="20"/>
  <c r="AC351" i="39" s="1"/>
  <c r="AD351" i="39" s="1"/>
  <c r="L293" i="20"/>
  <c r="AC283" i="39" s="1"/>
  <c r="AD283" i="39" s="1"/>
  <c r="L229" i="20"/>
  <c r="AC219" i="39" s="1"/>
  <c r="AD219" i="39" s="1"/>
  <c r="L551" i="20"/>
  <c r="AC541" i="39" s="1"/>
  <c r="AD541" i="39" s="1"/>
  <c r="L436" i="20"/>
  <c r="AC426" i="39" s="1"/>
  <c r="AD426" i="39" s="1"/>
  <c r="L366" i="20"/>
  <c r="AC356" i="39" s="1"/>
  <c r="AD356" i="39" s="1"/>
  <c r="L302" i="20"/>
  <c r="AC292" i="39" s="1"/>
  <c r="AD292" i="39" s="1"/>
  <c r="L238" i="20"/>
  <c r="AC228" i="39" s="1"/>
  <c r="AD228" i="39" s="1"/>
  <c r="L38" i="20"/>
  <c r="AC28" i="39" s="1"/>
  <c r="AD28" i="39" s="1"/>
  <c r="L20" i="20"/>
  <c r="AC10" i="39" s="1"/>
  <c r="AD10" i="39" s="1"/>
  <c r="L148" i="20"/>
  <c r="L209" i="22"/>
  <c r="L158" i="22"/>
  <c r="L778" i="21"/>
  <c r="L714" i="21"/>
  <c r="L771" i="21"/>
  <c r="L707" i="21"/>
  <c r="L25" i="22"/>
  <c r="L752" i="21"/>
  <c r="L797" i="21"/>
  <c r="L733" i="21"/>
  <c r="L696" i="21"/>
  <c r="L615" i="21"/>
  <c r="L551" i="21"/>
  <c r="L487" i="21"/>
  <c r="L624" i="21"/>
  <c r="L556" i="21"/>
  <c r="L488" i="21"/>
  <c r="L641" i="21"/>
  <c r="L577" i="21"/>
  <c r="L676" i="21"/>
  <c r="L606" i="21"/>
  <c r="L542" i="21"/>
  <c r="L478" i="21"/>
  <c r="L424" i="21"/>
  <c r="L356" i="21"/>
  <c r="L288" i="21"/>
  <c r="L433" i="21"/>
  <c r="L369" i="21"/>
  <c r="L305" i="21"/>
  <c r="L450" i="21"/>
  <c r="L386" i="21"/>
  <c r="L322" i="21"/>
  <c r="L471" i="21"/>
  <c r="L407" i="21"/>
  <c r="L343" i="21"/>
  <c r="L279" i="21"/>
  <c r="L213" i="21"/>
  <c r="L149" i="21"/>
  <c r="L85" i="21"/>
  <c r="L230" i="21"/>
  <c r="L166" i="21"/>
  <c r="L102" i="21"/>
  <c r="L247" i="21"/>
  <c r="L183" i="21"/>
  <c r="L119" i="21"/>
  <c r="L248" i="21"/>
  <c r="L180" i="21"/>
  <c r="L116" i="21"/>
  <c r="L50" i="21"/>
  <c r="L1111" i="20"/>
  <c r="AC1101" i="39" s="1"/>
  <c r="AD1101" i="39" s="1"/>
  <c r="L1047" i="20"/>
  <c r="AC1037" i="39" s="1"/>
  <c r="AD1037" i="39" s="1"/>
  <c r="L980" i="20"/>
  <c r="AC970" i="39" s="1"/>
  <c r="AD970" i="39" s="1"/>
  <c r="L916" i="20"/>
  <c r="AC906" i="39" s="1"/>
  <c r="AD906" i="39" s="1"/>
  <c r="L27" i="21"/>
  <c r="L1088" i="20"/>
  <c r="AC1078" i="39" s="1"/>
  <c r="AD1078" i="39" s="1"/>
  <c r="L1021" i="20"/>
  <c r="AC1011" i="39" s="1"/>
  <c r="AD1011" i="39" s="1"/>
  <c r="L79" i="21"/>
  <c r="L12" i="21"/>
  <c r="L1069" i="20"/>
  <c r="AC1059" i="39" s="1"/>
  <c r="AD1059" i="39" s="1"/>
  <c r="L998" i="20"/>
  <c r="AC988" i="39" s="1"/>
  <c r="AD988" i="39" s="1"/>
  <c r="L934" i="20"/>
  <c r="AC924" i="39" s="1"/>
  <c r="AD924" i="39" s="1"/>
  <c r="L866" i="20"/>
  <c r="L45" i="21"/>
  <c r="L1106" i="20"/>
  <c r="AC1096" i="39" s="1"/>
  <c r="AD1096" i="39" s="1"/>
  <c r="L1042" i="20"/>
  <c r="AC1032" i="39" s="1"/>
  <c r="AD1032" i="39" s="1"/>
  <c r="L975" i="20"/>
  <c r="AC965" i="39" s="1"/>
  <c r="AD965" i="39" s="1"/>
  <c r="L911" i="20"/>
  <c r="AC901" i="39" s="1"/>
  <c r="AD901" i="39" s="1"/>
  <c r="L957" i="20"/>
  <c r="AC947" i="39" s="1"/>
  <c r="AD947" i="39" s="1"/>
  <c r="L687" i="20"/>
  <c r="AC677" i="39" s="1"/>
  <c r="AD677" i="39" s="1"/>
  <c r="L624" i="20"/>
  <c r="AC614" i="39" s="1"/>
  <c r="AD614" i="39" s="1"/>
  <c r="L560" i="20"/>
  <c r="AC550" i="39" s="1"/>
  <c r="AD550" i="39" s="1"/>
  <c r="L497" i="20"/>
  <c r="L888" i="20"/>
  <c r="AC878" i="39" s="1"/>
  <c r="AD878" i="39" s="1"/>
  <c r="L712" i="20"/>
  <c r="L648" i="20"/>
  <c r="AC638" i="39" s="1"/>
  <c r="AD638" i="39" s="1"/>
  <c r="L585" i="20"/>
  <c r="AC575" i="39" s="1"/>
  <c r="AD575" i="39" s="1"/>
  <c r="L518" i="20"/>
  <c r="AC508" i="39" s="1"/>
  <c r="AD508" i="39" s="1"/>
  <c r="L797" i="20"/>
  <c r="AC787" i="39" s="1"/>
  <c r="AD787" i="39" s="1"/>
  <c r="L669" i="20"/>
  <c r="AC659" i="39" s="1"/>
  <c r="AD659" i="39" s="1"/>
  <c r="L602" i="20"/>
  <c r="AC592" i="39" s="1"/>
  <c r="AD592" i="39" s="1"/>
  <c r="L538" i="20"/>
  <c r="L852" i="20"/>
  <c r="AC842" i="39" s="1"/>
  <c r="AD842" i="39" s="1"/>
  <c r="L666" i="20"/>
  <c r="AC656" i="39" s="1"/>
  <c r="AD656" i="39" s="1"/>
  <c r="L478" i="20"/>
  <c r="AC468" i="39" s="1"/>
  <c r="AD468" i="39" s="1"/>
  <c r="L407" i="20"/>
  <c r="AC397" i="39" s="1"/>
  <c r="AD397" i="39" s="1"/>
  <c r="L343" i="20"/>
  <c r="AC333" i="39" s="1"/>
  <c r="AD333" i="39" s="1"/>
  <c r="L279" i="20"/>
  <c r="AC269" i="39" s="1"/>
  <c r="AD269" i="39" s="1"/>
  <c r="L694" i="20"/>
  <c r="AC684" i="39" s="1"/>
  <c r="AD684" i="39" s="1"/>
  <c r="L480" i="20"/>
  <c r="AC470" i="39" s="1"/>
  <c r="AD470" i="39" s="1"/>
  <c r="L404" i="20"/>
  <c r="AC394" i="39" s="1"/>
  <c r="AD394" i="39" s="1"/>
  <c r="L340" i="20"/>
  <c r="AC330" i="39" s="1"/>
  <c r="AD330" i="39" s="1"/>
  <c r="L276" i="20"/>
  <c r="AC266" i="39" s="1"/>
  <c r="AD266" i="39" s="1"/>
  <c r="L690" i="20"/>
  <c r="AC680" i="39" s="1"/>
  <c r="AD680" i="39" s="1"/>
  <c r="L502" i="20"/>
  <c r="AC492" i="39" s="1"/>
  <c r="AD492" i="39" s="1"/>
  <c r="L427" i="20"/>
  <c r="L357" i="20"/>
  <c r="L289" i="20"/>
  <c r="AC279" i="39" s="1"/>
  <c r="AD279" i="39" s="1"/>
  <c r="L225" i="20"/>
  <c r="AC215" i="39" s="1"/>
  <c r="AD215" i="39" s="1"/>
  <c r="L535" i="20"/>
  <c r="AC525" i="39" s="1"/>
  <c r="AD525" i="39" s="1"/>
  <c r="L432" i="20"/>
  <c r="AC422" i="39" s="1"/>
  <c r="AD422" i="39" s="1"/>
  <c r="L362" i="20"/>
  <c r="AC352" i="39" s="1"/>
  <c r="AD352" i="39" s="1"/>
  <c r="L298" i="20"/>
  <c r="AC288" i="39" s="1"/>
  <c r="AD288" i="39" s="1"/>
  <c r="L234" i="20"/>
  <c r="AC224" i="39" s="1"/>
  <c r="AD224" i="39" s="1"/>
  <c r="L46" i="20"/>
  <c r="AC36" i="39" s="1"/>
  <c r="AD36" i="39" s="1"/>
  <c r="L28" i="20"/>
  <c r="AC18" i="39" s="1"/>
  <c r="AD18" i="39" s="1"/>
  <c r="L302" i="22"/>
  <c r="L196" i="22"/>
  <c r="L134" i="22"/>
  <c r="L758" i="21"/>
  <c r="L694" i="21"/>
  <c r="L751" i="21"/>
  <c r="L687" i="21"/>
  <c r="L796" i="21"/>
  <c r="L732" i="21"/>
  <c r="L777" i="21"/>
  <c r="L713" i="21"/>
  <c r="L659" i="21"/>
  <c r="L595" i="21"/>
  <c r="L531" i="21"/>
  <c r="L668" i="21"/>
  <c r="L600" i="21"/>
  <c r="L536" i="21"/>
  <c r="L686" i="21"/>
  <c r="L621" i="21"/>
  <c r="L557" i="21"/>
  <c r="L650" i="21"/>
  <c r="L586" i="21"/>
  <c r="L522" i="21"/>
  <c r="L468" i="21"/>
  <c r="L400" i="21"/>
  <c r="L336" i="21"/>
  <c r="L477" i="21"/>
  <c r="L413" i="21"/>
  <c r="L349" i="21"/>
  <c r="L285" i="21"/>
  <c r="L430" i="21"/>
  <c r="L366" i="21"/>
  <c r="L302" i="21"/>
  <c r="L451" i="21"/>
  <c r="L387" i="21"/>
  <c r="L323" i="21"/>
  <c r="L257" i="21"/>
  <c r="L193" i="21"/>
  <c r="L129" i="21"/>
  <c r="L274" i="21"/>
  <c r="L210" i="21"/>
  <c r="L146" i="21"/>
  <c r="L82" i="21"/>
  <c r="L227" i="21"/>
  <c r="L163" i="21"/>
  <c r="L99" i="21"/>
  <c r="L228" i="21"/>
  <c r="L160" i="21"/>
  <c r="L92" i="21"/>
  <c r="L30" i="21"/>
  <c r="L1091" i="20"/>
  <c r="AC1081" i="39" s="1"/>
  <c r="AD1081" i="39" s="1"/>
  <c r="L1024" i="20"/>
  <c r="AC1014" i="39" s="1"/>
  <c r="AD1014" i="39" s="1"/>
  <c r="L960" i="20"/>
  <c r="AC950" i="39" s="1"/>
  <c r="AD950" i="39" s="1"/>
  <c r="L896" i="20"/>
  <c r="AC886" i="39" s="1"/>
  <c r="AD886" i="39" s="1"/>
  <c r="L1132" i="20"/>
  <c r="AC1122" i="39" s="1"/>
  <c r="AD1122" i="39" s="1"/>
  <c r="L1068" i="20"/>
  <c r="AC1058" i="39" s="1"/>
  <c r="AD1058" i="39" s="1"/>
  <c r="L1001" i="20"/>
  <c r="AC991" i="39" s="1"/>
  <c r="AD991" i="39" s="1"/>
  <c r="L56" i="21"/>
  <c r="L1113" i="20"/>
  <c r="AC1103" i="39" s="1"/>
  <c r="AD1103" i="39" s="1"/>
  <c r="L1049" i="20"/>
  <c r="AC1039" i="39" s="1"/>
  <c r="AD1039" i="39" s="1"/>
  <c r="L978" i="20"/>
  <c r="AC968" i="39" s="1"/>
  <c r="AD968" i="39" s="1"/>
  <c r="L910" i="20"/>
  <c r="AC900" i="39" s="1"/>
  <c r="AD900" i="39" s="1"/>
  <c r="L846" i="20"/>
  <c r="AC836" i="39" s="1"/>
  <c r="AD836" i="39" s="1"/>
  <c r="L25" i="21"/>
  <c r="L1086" i="20"/>
  <c r="AC1076" i="39" s="1"/>
  <c r="AD1076" i="39" s="1"/>
  <c r="L1019" i="20"/>
  <c r="AC1009" i="39" s="1"/>
  <c r="AD1009" i="39" s="1"/>
  <c r="L955" i="20"/>
  <c r="AC945" i="39" s="1"/>
  <c r="AD945" i="39" s="1"/>
  <c r="L891" i="20"/>
  <c r="AC881" i="39" s="1"/>
  <c r="AD881" i="39" s="1"/>
  <c r="L837" i="20"/>
  <c r="AC827" i="39" s="1"/>
  <c r="AD827" i="39" s="1"/>
  <c r="L667" i="20"/>
  <c r="AC657" i="39" s="1"/>
  <c r="AD657" i="39" s="1"/>
  <c r="L604" i="20"/>
  <c r="AC594" i="39" s="1"/>
  <c r="AD594" i="39" s="1"/>
  <c r="L540" i="20"/>
  <c r="AC530" i="39" s="1"/>
  <c r="AD530" i="39" s="1"/>
  <c r="L477" i="20"/>
  <c r="AC467" i="39" s="1"/>
  <c r="AD467" i="39" s="1"/>
  <c r="L865" i="20"/>
  <c r="AC855" i="39" s="1"/>
  <c r="AD855" i="39" s="1"/>
  <c r="L692" i="20"/>
  <c r="AC682" i="39" s="1"/>
  <c r="AD682" i="39" s="1"/>
  <c r="L628" i="20"/>
  <c r="AC618" i="39" s="1"/>
  <c r="AD618" i="39" s="1"/>
  <c r="L565" i="20"/>
  <c r="AC555" i="39" s="1"/>
  <c r="AD555" i="39" s="1"/>
  <c r="L933" i="20"/>
  <c r="AC923" i="39" s="1"/>
  <c r="AD923" i="39" s="1"/>
  <c r="L713" i="20"/>
  <c r="AC703" i="39" s="1"/>
  <c r="AD703" i="39" s="1"/>
  <c r="L649" i="20"/>
  <c r="AC639" i="39" s="1"/>
  <c r="AD639" i="39" s="1"/>
  <c r="L582" i="20"/>
  <c r="AC572" i="39" s="1"/>
  <c r="AD572" i="39" s="1"/>
  <c r="L921" i="20"/>
  <c r="AC911" i="39" s="1"/>
  <c r="AD911" i="39" s="1"/>
  <c r="L823" i="20"/>
  <c r="AC813" i="39" s="1"/>
  <c r="AD813" i="39" s="1"/>
  <c r="L579" i="20"/>
  <c r="AC569" i="39" s="1"/>
  <c r="AD569" i="39" s="1"/>
  <c r="L459" i="20"/>
  <c r="AC449" i="39" s="1"/>
  <c r="AD449" i="39" s="1"/>
  <c r="L387" i="20"/>
  <c r="AC377" i="39" s="1"/>
  <c r="AD377" i="39" s="1"/>
  <c r="L323" i="20"/>
  <c r="AC313" i="39" s="1"/>
  <c r="AD313" i="39" s="1"/>
  <c r="L259" i="20"/>
  <c r="AC249" i="39" s="1"/>
  <c r="AD249" i="39" s="1"/>
  <c r="L623" i="20"/>
  <c r="AC613" i="39" s="1"/>
  <c r="AD613" i="39" s="1"/>
  <c r="L454" i="20"/>
  <c r="AC444" i="39" s="1"/>
  <c r="AD444" i="39" s="1"/>
  <c r="L384" i="20"/>
  <c r="AC374" i="39" s="1"/>
  <c r="AD374" i="39" s="1"/>
  <c r="L320" i="20"/>
  <c r="AC310" i="39" s="1"/>
  <c r="AD310" i="39" s="1"/>
  <c r="L256" i="20"/>
  <c r="AC246" i="39" s="1"/>
  <c r="AD246" i="39" s="1"/>
  <c r="L603" i="20"/>
  <c r="AC593" i="39" s="1"/>
  <c r="AD593" i="39" s="1"/>
  <c r="L483" i="20"/>
  <c r="AC473" i="39" s="1"/>
  <c r="AD473" i="39" s="1"/>
  <c r="L401" i="20"/>
  <c r="AC391" i="39" s="1"/>
  <c r="AD391" i="39" s="1"/>
  <c r="L337" i="20"/>
  <c r="AC327" i="39" s="1"/>
  <c r="AD327" i="39" s="1"/>
  <c r="L269" i="20"/>
  <c r="AC259" i="39" s="1"/>
  <c r="AD259" i="39" s="1"/>
  <c r="L718" i="20"/>
  <c r="AC708" i="39" s="1"/>
  <c r="AD708" i="39" s="1"/>
  <c r="L487" i="20"/>
  <c r="AC477" i="39" s="1"/>
  <c r="AD477" i="39" s="1"/>
  <c r="L406" i="20"/>
  <c r="AC396" i="39" s="1"/>
  <c r="AD396" i="39" s="1"/>
  <c r="L342" i="20"/>
  <c r="AC332" i="39" s="1"/>
  <c r="AD332" i="39" s="1"/>
  <c r="L278" i="20"/>
  <c r="AC268" i="39" s="1"/>
  <c r="AD268" i="39" s="1"/>
  <c r="L86" i="20"/>
  <c r="L100" i="20"/>
  <c r="L74" i="20"/>
  <c r="L194" i="22"/>
  <c r="L179" i="22"/>
  <c r="L770" i="21"/>
  <c r="L706" i="21"/>
  <c r="L763" i="21"/>
  <c r="L699" i="21"/>
  <c r="L17" i="22"/>
  <c r="L744" i="21"/>
  <c r="L789" i="21"/>
  <c r="L725" i="21"/>
  <c r="L674" i="21"/>
  <c r="L607" i="21"/>
  <c r="L543" i="21"/>
  <c r="L479" i="21"/>
  <c r="L616" i="21"/>
  <c r="L548" i="21"/>
  <c r="L480" i="21"/>
  <c r="L633" i="21"/>
  <c r="L569" i="21"/>
  <c r="L662" i="21"/>
  <c r="L598" i="21"/>
  <c r="L534" i="21"/>
  <c r="L497" i="21"/>
  <c r="L416" i="21"/>
  <c r="L348" i="21"/>
  <c r="L280" i="21"/>
  <c r="L425" i="21"/>
  <c r="L361" i="21"/>
  <c r="L297" i="21"/>
  <c r="L442" i="21"/>
  <c r="L378" i="21"/>
  <c r="L314" i="21"/>
  <c r="L463" i="21"/>
  <c r="L399" i="21"/>
  <c r="L335" i="21"/>
  <c r="L269" i="21"/>
  <c r="L205" i="21"/>
  <c r="L141" i="21"/>
  <c r="L77" i="21"/>
  <c r="L222" i="21"/>
  <c r="L158" i="21"/>
  <c r="L94" i="21"/>
  <c r="L239" i="21"/>
  <c r="L175" i="21"/>
  <c r="L111" i="21"/>
  <c r="L240" i="21"/>
  <c r="L172" i="21"/>
  <c r="L104" i="21"/>
  <c r="L42" i="21"/>
  <c r="L1103" i="20"/>
  <c r="AC1093" i="39" s="1"/>
  <c r="AD1093" i="39" s="1"/>
  <c r="L1039" i="20"/>
  <c r="L972" i="20"/>
  <c r="L908" i="20"/>
  <c r="AC898" i="39" s="1"/>
  <c r="AD898" i="39" s="1"/>
  <c r="L19" i="21"/>
  <c r="L1080" i="20"/>
  <c r="AC1070" i="39" s="1"/>
  <c r="AD1070" i="39" s="1"/>
  <c r="L1013" i="20"/>
  <c r="AC1003" i="39" s="1"/>
  <c r="AD1003" i="39" s="1"/>
  <c r="L71" i="21"/>
  <c r="L1125" i="20"/>
  <c r="AC1115" i="39" s="1"/>
  <c r="AD1115" i="39" s="1"/>
  <c r="L1061" i="20"/>
  <c r="AC1051" i="39" s="1"/>
  <c r="AD1051" i="39" s="1"/>
  <c r="L990" i="20"/>
  <c r="AC980" i="39" s="1"/>
  <c r="AD980" i="39" s="1"/>
  <c r="L922" i="20"/>
  <c r="AC912" i="39" s="1"/>
  <c r="AD912" i="39" s="1"/>
  <c r="L858" i="20"/>
  <c r="AC848" i="39" s="1"/>
  <c r="AD848" i="39" s="1"/>
  <c r="L37" i="21"/>
  <c r="L1098" i="20"/>
  <c r="AC1088" i="39" s="1"/>
  <c r="AD1088" i="39" s="1"/>
  <c r="L1034" i="20"/>
  <c r="L967" i="20"/>
  <c r="AC957" i="39" s="1"/>
  <c r="AD957" i="39" s="1"/>
  <c r="L903" i="20"/>
  <c r="AC893" i="39" s="1"/>
  <c r="AD893" i="39" s="1"/>
  <c r="L917" i="20"/>
  <c r="AC907" i="39" s="1"/>
  <c r="AD907" i="39" s="1"/>
  <c r="L679" i="20"/>
  <c r="AC669" i="39" s="1"/>
  <c r="AD669" i="39" s="1"/>
  <c r="L616" i="20"/>
  <c r="AC606" i="39" s="1"/>
  <c r="AD606" i="39" s="1"/>
  <c r="L552" i="20"/>
  <c r="AC542" i="39" s="1"/>
  <c r="AD542" i="39" s="1"/>
  <c r="L489" i="20"/>
  <c r="AC479" i="39" s="1"/>
  <c r="AD479" i="39" s="1"/>
  <c r="L880" i="20"/>
  <c r="AC870" i="39" s="1"/>
  <c r="AD870" i="39" s="1"/>
  <c r="L704" i="20"/>
  <c r="AC694" i="39" s="1"/>
  <c r="AD694" i="39" s="1"/>
  <c r="L640" i="20"/>
  <c r="AC630" i="39" s="1"/>
  <c r="AD630" i="39" s="1"/>
  <c r="L577" i="20"/>
  <c r="AC567" i="39" s="1"/>
  <c r="AD567" i="39" s="1"/>
  <c r="L510" i="20"/>
  <c r="AC500" i="39" s="1"/>
  <c r="AD500" i="39" s="1"/>
  <c r="L725" i="20"/>
  <c r="AC715" i="39" s="1"/>
  <c r="AD715" i="39" s="1"/>
  <c r="L661" i="20"/>
  <c r="AC651" i="39" s="1"/>
  <c r="AD651" i="39" s="1"/>
  <c r="L594" i="20"/>
  <c r="AC584" i="39" s="1"/>
  <c r="AD584" i="39" s="1"/>
  <c r="L530" i="20"/>
  <c r="AC520" i="39" s="1"/>
  <c r="AD520" i="39" s="1"/>
  <c r="L835" i="20"/>
  <c r="AC825" i="39" s="1"/>
  <c r="AD825" i="39" s="1"/>
  <c r="L634" i="20"/>
  <c r="AC624" i="39" s="1"/>
  <c r="AD624" i="39" s="1"/>
  <c r="L475" i="20"/>
  <c r="AC465" i="39" s="1"/>
  <c r="AD465" i="39" s="1"/>
  <c r="L399" i="20"/>
  <c r="AC389" i="39" s="1"/>
  <c r="AD389" i="39" s="1"/>
  <c r="L335" i="20"/>
  <c r="AC325" i="39" s="1"/>
  <c r="AD325" i="39" s="1"/>
  <c r="L271" i="20"/>
  <c r="AC261" i="39" s="1"/>
  <c r="AD261" i="39" s="1"/>
  <c r="L662" i="20"/>
  <c r="AC652" i="39" s="1"/>
  <c r="AD652" i="39" s="1"/>
  <c r="L466" i="20"/>
  <c r="AC456" i="39" s="1"/>
  <c r="AD456" i="39" s="1"/>
  <c r="L396" i="20"/>
  <c r="AC386" i="39" s="1"/>
  <c r="AD386" i="39" s="1"/>
  <c r="L332" i="20"/>
  <c r="AC322" i="39" s="1"/>
  <c r="AD322" i="39" s="1"/>
  <c r="L268" i="20"/>
  <c r="AC258" i="39" s="1"/>
  <c r="AD258" i="39" s="1"/>
  <c r="L658" i="20"/>
  <c r="AC648" i="39" s="1"/>
  <c r="AD648" i="39" s="1"/>
  <c r="L499" i="20"/>
  <c r="AC489" i="39" s="1"/>
  <c r="AD489" i="39" s="1"/>
  <c r="L413" i="20"/>
  <c r="AC403" i="39" s="1"/>
  <c r="AD403" i="39" s="1"/>
  <c r="L349" i="20"/>
  <c r="AC339" i="39" s="1"/>
  <c r="AD339" i="39" s="1"/>
  <c r="L281" i="20"/>
  <c r="AC271" i="39" s="1"/>
  <c r="AD271" i="39" s="1"/>
  <c r="L766" i="20"/>
  <c r="AC756" i="39" s="1"/>
  <c r="AD756" i="39" s="1"/>
  <c r="L503" i="20"/>
  <c r="AC493" i="39" s="1"/>
  <c r="AD493" i="39" s="1"/>
  <c r="L418" i="20"/>
  <c r="AC408" i="39" s="1"/>
  <c r="AD408" i="39" s="1"/>
  <c r="L354" i="20"/>
  <c r="AC344" i="39" s="1"/>
  <c r="AD344" i="39" s="1"/>
  <c r="L290" i="20"/>
  <c r="AC280" i="39" s="1"/>
  <c r="AD280" i="39" s="1"/>
  <c r="L226" i="20"/>
  <c r="AC216" i="39" s="1"/>
  <c r="AD216" i="39" s="1"/>
  <c r="L62" i="20"/>
  <c r="L76" i="20"/>
  <c r="L306" i="22"/>
  <c r="L188" i="22"/>
  <c r="L166" i="22"/>
  <c r="L766" i="21"/>
  <c r="L702" i="21"/>
  <c r="L759" i="21"/>
  <c r="L695" i="21"/>
  <c r="L804" i="21"/>
  <c r="L740" i="21"/>
  <c r="L785" i="21"/>
  <c r="L721" i="21"/>
  <c r="L667" i="21"/>
  <c r="L603" i="21"/>
  <c r="L539" i="21"/>
  <c r="L692" i="21"/>
  <c r="L612" i="21"/>
  <c r="L544" i="21"/>
  <c r="L476" i="21"/>
  <c r="L629" i="21"/>
  <c r="L565" i="21"/>
  <c r="L658" i="21"/>
  <c r="L594" i="21"/>
  <c r="L530" i="21"/>
  <c r="L481" i="21"/>
  <c r="L412" i="21"/>
  <c r="L344" i="21"/>
  <c r="L509" i="21"/>
  <c r="L421" i="21"/>
  <c r="L357" i="21"/>
  <c r="L293" i="21"/>
  <c r="L438" i="21"/>
  <c r="L374" i="21"/>
  <c r="L310" i="21"/>
  <c r="L459" i="21"/>
  <c r="L395" i="21"/>
  <c r="L331" i="21"/>
  <c r="L265" i="21"/>
  <c r="L201" i="21"/>
  <c r="L137" i="21"/>
  <c r="L73" i="21"/>
  <c r="L218" i="21"/>
  <c r="L154" i="21"/>
  <c r="L90" i="21"/>
  <c r="L235" i="21"/>
  <c r="L171" i="21"/>
  <c r="L107" i="21"/>
  <c r="L236" i="21"/>
  <c r="L168" i="21"/>
  <c r="L100" i="21"/>
  <c r="L38" i="21"/>
  <c r="L1099" i="20"/>
  <c r="AC1089" i="39" s="1"/>
  <c r="AD1089" i="39" s="1"/>
  <c r="L1035" i="20"/>
  <c r="AC1025" i="39" s="1"/>
  <c r="AD1025" i="39" s="1"/>
  <c r="L968" i="20"/>
  <c r="AC958" i="39" s="1"/>
  <c r="AD958" i="39" s="1"/>
  <c r="L904" i="20"/>
  <c r="AC894" i="39" s="1"/>
  <c r="AD894" i="39" s="1"/>
  <c r="L15" i="21"/>
  <c r="L1076" i="20"/>
  <c r="AC1066" i="39" s="1"/>
  <c r="AD1066" i="39" s="1"/>
  <c r="L1009" i="20"/>
  <c r="AC999" i="39" s="1"/>
  <c r="AD999" i="39" s="1"/>
  <c r="L64" i="21"/>
  <c r="L1121" i="20"/>
  <c r="AC1111" i="39" s="1"/>
  <c r="AD1111" i="39" s="1"/>
  <c r="L1057" i="20"/>
  <c r="AC1047" i="39" s="1"/>
  <c r="AD1047" i="39" s="1"/>
  <c r="L986" i="20"/>
  <c r="AC976" i="39" s="1"/>
  <c r="AD976" i="39" s="1"/>
  <c r="L918" i="20"/>
  <c r="AC908" i="39" s="1"/>
  <c r="AD908" i="39" s="1"/>
  <c r="L854" i="20"/>
  <c r="AC844" i="39" s="1"/>
  <c r="AD844" i="39" s="1"/>
  <c r="L33" i="21"/>
  <c r="L1094" i="20"/>
  <c r="AC1084" i="39" s="1"/>
  <c r="AD1084" i="39" s="1"/>
  <c r="L1027" i="20"/>
  <c r="AC1017" i="39" s="1"/>
  <c r="AD1017" i="39" s="1"/>
  <c r="L963" i="20"/>
  <c r="AC953" i="39" s="1"/>
  <c r="AD953" i="39" s="1"/>
  <c r="L899" i="20"/>
  <c r="AC889" i="39" s="1"/>
  <c r="AD889" i="39" s="1"/>
  <c r="L901" i="20"/>
  <c r="AC891" i="39" s="1"/>
  <c r="AD891" i="39" s="1"/>
  <c r="L675" i="20"/>
  <c r="AC665" i="39" s="1"/>
  <c r="AD665" i="39" s="1"/>
  <c r="L612" i="20"/>
  <c r="AC602" i="39" s="1"/>
  <c r="AD602" i="39" s="1"/>
  <c r="L548" i="20"/>
  <c r="AC538" i="39" s="1"/>
  <c r="AD538" i="39" s="1"/>
  <c r="L485" i="20"/>
  <c r="AC475" i="39" s="1"/>
  <c r="AD475" i="39" s="1"/>
  <c r="L873" i="20"/>
  <c r="AC863" i="39" s="1"/>
  <c r="AD863" i="39" s="1"/>
  <c r="L700" i="20"/>
  <c r="AC690" i="39" s="1"/>
  <c r="AD690" i="39" s="1"/>
  <c r="L636" i="20"/>
  <c r="AC626" i="39" s="1"/>
  <c r="AD626" i="39" s="1"/>
  <c r="L573" i="20"/>
  <c r="AC563" i="39" s="1"/>
  <c r="AD563" i="39" s="1"/>
  <c r="L506" i="20"/>
  <c r="AC496" i="39" s="1"/>
  <c r="AD496" i="39" s="1"/>
  <c r="L721" i="20"/>
  <c r="AC711" i="39" s="1"/>
  <c r="AD711" i="39" s="1"/>
  <c r="L657" i="20"/>
  <c r="AC647" i="39" s="1"/>
  <c r="AD647" i="39" s="1"/>
  <c r="L590" i="20"/>
  <c r="AC580" i="39" s="1"/>
  <c r="AD580" i="39" s="1"/>
  <c r="L961" i="20"/>
  <c r="AC951" i="39" s="1"/>
  <c r="AD951" i="39" s="1"/>
  <c r="L833" i="20"/>
  <c r="AC823" i="39" s="1"/>
  <c r="AD823" i="39" s="1"/>
  <c r="L611" i="20"/>
  <c r="AC601" i="39" s="1"/>
  <c r="AD601" i="39" s="1"/>
  <c r="L462" i="20"/>
  <c r="AC452" i="39" s="1"/>
  <c r="AD452" i="39" s="1"/>
  <c r="L395" i="20"/>
  <c r="AC385" i="39" s="1"/>
  <c r="AD385" i="39" s="1"/>
  <c r="L331" i="20"/>
  <c r="AC321" i="39" s="1"/>
  <c r="AD321" i="39" s="1"/>
  <c r="L267" i="20"/>
  <c r="AC257" i="39" s="1"/>
  <c r="AD257" i="39" s="1"/>
  <c r="L646" i="20"/>
  <c r="AC636" i="39" s="1"/>
  <c r="AD636" i="39" s="1"/>
  <c r="L464" i="20"/>
  <c r="AC454" i="39" s="1"/>
  <c r="AD454" i="39" s="1"/>
  <c r="L392" i="20"/>
  <c r="AC382" i="39" s="1"/>
  <c r="AD382" i="39" s="1"/>
  <c r="L328" i="20"/>
  <c r="AC318" i="39" s="1"/>
  <c r="AD318" i="39" s="1"/>
  <c r="L264" i="20"/>
  <c r="AC254" i="39" s="1"/>
  <c r="AD254" i="39" s="1"/>
  <c r="L642" i="20"/>
  <c r="AC632" i="39" s="1"/>
  <c r="AD632" i="39" s="1"/>
  <c r="L486" i="20"/>
  <c r="AC476" i="39" s="1"/>
  <c r="AD476" i="39" s="1"/>
  <c r="L409" i="20"/>
  <c r="AC399" i="39" s="1"/>
  <c r="AD399" i="39" s="1"/>
  <c r="L345" i="20"/>
  <c r="AC335" i="39" s="1"/>
  <c r="AD335" i="39" s="1"/>
  <c r="L277" i="20"/>
  <c r="AC267" i="39" s="1"/>
  <c r="AD267" i="39" s="1"/>
  <c r="L750" i="20"/>
  <c r="AC740" i="39" s="1"/>
  <c r="AD740" i="39" s="1"/>
  <c r="L490" i="20"/>
  <c r="AC480" i="39" s="1"/>
  <c r="AD480" i="39" s="1"/>
  <c r="L414" i="20"/>
  <c r="AC404" i="39" s="1"/>
  <c r="AD404" i="39" s="1"/>
  <c r="L350" i="20"/>
  <c r="AC340" i="39" s="1"/>
  <c r="AD340" i="39" s="1"/>
  <c r="L286" i="20"/>
  <c r="AC276" i="39" s="1"/>
  <c r="AD276" i="39" s="1"/>
  <c r="L222" i="20"/>
  <c r="L70" i="20"/>
  <c r="L52" i="20"/>
  <c r="L304" i="22"/>
  <c r="L213" i="22"/>
  <c r="L150" i="22"/>
  <c r="L762" i="21"/>
  <c r="L698" i="21"/>
  <c r="L755" i="21"/>
  <c r="L691" i="21"/>
  <c r="L800" i="21"/>
  <c r="L736" i="21"/>
  <c r="L781" i="21"/>
  <c r="L717" i="21"/>
  <c r="L663" i="21"/>
  <c r="L599" i="21"/>
  <c r="L535" i="21"/>
  <c r="L680" i="21"/>
  <c r="L604" i="21"/>
  <c r="L540" i="21"/>
  <c r="L688" i="21"/>
  <c r="L625" i="21"/>
  <c r="L561" i="21"/>
  <c r="L654" i="21"/>
  <c r="L590" i="21"/>
  <c r="L526" i="21"/>
  <c r="L472" i="21"/>
  <c r="L404" i="21"/>
  <c r="L340" i="21"/>
  <c r="L493" i="21"/>
  <c r="L417" i="21"/>
  <c r="L353" i="21"/>
  <c r="L289" i="21"/>
  <c r="L434" i="21"/>
  <c r="L370" i="21"/>
  <c r="L306" i="21"/>
  <c r="L455" i="21"/>
  <c r="L391" i="21"/>
  <c r="L327" i="21"/>
  <c r="L261" i="21"/>
  <c r="L197" i="21"/>
  <c r="L133" i="21"/>
  <c r="L69" i="21"/>
  <c r="L214" i="21"/>
  <c r="L150" i="21"/>
  <c r="L86" i="21"/>
  <c r="L231" i="21"/>
  <c r="L167" i="21"/>
  <c r="L103" i="21"/>
  <c r="L232" i="21"/>
  <c r="L164" i="21"/>
  <c r="L96" i="21"/>
  <c r="L34" i="21"/>
  <c r="L1095" i="20"/>
  <c r="AC1085" i="39" s="1"/>
  <c r="AD1085" i="39" s="1"/>
  <c r="L1028" i="20"/>
  <c r="AC1018" i="39" s="1"/>
  <c r="AD1018" i="39" s="1"/>
  <c r="L964" i="20"/>
  <c r="AC954" i="39" s="1"/>
  <c r="AD954" i="39" s="1"/>
  <c r="L900" i="20"/>
  <c r="AC890" i="39" s="1"/>
  <c r="AD890" i="39" s="1"/>
  <c r="L11" i="21"/>
  <c r="L1072" i="20"/>
  <c r="AC1062" i="39" s="1"/>
  <c r="AD1062" i="39" s="1"/>
  <c r="L1005" i="20"/>
  <c r="AC995" i="39" s="1"/>
  <c r="AD995" i="39" s="1"/>
  <c r="L60" i="21"/>
  <c r="L1117" i="20"/>
  <c r="AC1107" i="39" s="1"/>
  <c r="AD1107" i="39" s="1"/>
  <c r="L1053" i="20"/>
  <c r="AC1043" i="39" s="1"/>
  <c r="AD1043" i="39" s="1"/>
  <c r="L982" i="20"/>
  <c r="AC972" i="39" s="1"/>
  <c r="AD972" i="39" s="1"/>
  <c r="L914" i="20"/>
  <c r="AC904" i="39" s="1"/>
  <c r="AD904" i="39" s="1"/>
  <c r="L850" i="20"/>
  <c r="AC840" i="39" s="1"/>
  <c r="AD840" i="39" s="1"/>
  <c r="L29" i="21"/>
  <c r="L1090" i="20"/>
  <c r="AC1080" i="39" s="1"/>
  <c r="AD1080" i="39" s="1"/>
  <c r="L1023" i="20"/>
  <c r="AC1013" i="39" s="1"/>
  <c r="AD1013" i="39" s="1"/>
  <c r="L959" i="20"/>
  <c r="AC949" i="39" s="1"/>
  <c r="AD949" i="39" s="1"/>
  <c r="L895" i="20"/>
  <c r="AC885" i="39" s="1"/>
  <c r="AD885" i="39" s="1"/>
  <c r="L839" i="20"/>
  <c r="AC829" i="39" s="1"/>
  <c r="AD829" i="39" s="1"/>
  <c r="L671" i="20"/>
  <c r="AC661" i="39" s="1"/>
  <c r="AD661" i="39" s="1"/>
  <c r="L608" i="20"/>
  <c r="AC598" i="39" s="1"/>
  <c r="AD598" i="39" s="1"/>
  <c r="L544" i="20"/>
  <c r="AC534" i="39" s="1"/>
  <c r="AD534" i="39" s="1"/>
  <c r="L481" i="20"/>
  <c r="AC471" i="39" s="1"/>
  <c r="AD471" i="39" s="1"/>
  <c r="L872" i="20"/>
  <c r="AC862" i="39" s="1"/>
  <c r="AD862" i="39" s="1"/>
  <c r="L696" i="20"/>
  <c r="AC686" i="39" s="1"/>
  <c r="AD686" i="39" s="1"/>
  <c r="L632" i="20"/>
  <c r="AC622" i="39" s="1"/>
  <c r="AD622" i="39" s="1"/>
  <c r="L569" i="20"/>
  <c r="AC559" i="39" s="1"/>
  <c r="AD559" i="39" s="1"/>
  <c r="L949" i="20"/>
  <c r="AC939" i="39" s="1"/>
  <c r="AD939" i="39" s="1"/>
  <c r="L717" i="20"/>
  <c r="AC707" i="39" s="1"/>
  <c r="AD707" i="39" s="1"/>
  <c r="L653" i="20"/>
  <c r="AC643" i="39" s="1"/>
  <c r="AD643" i="39" s="1"/>
  <c r="L586" i="20"/>
  <c r="AC576" i="39" s="1"/>
  <c r="AD576" i="39" s="1"/>
  <c r="L945" i="20"/>
  <c r="AC935" i="39" s="1"/>
  <c r="AD935" i="39" s="1"/>
  <c r="L832" i="20"/>
  <c r="L595" i="20"/>
  <c r="AC585" i="39" s="1"/>
  <c r="AD585" i="39" s="1"/>
  <c r="L460" i="20"/>
  <c r="AC450" i="39" s="1"/>
  <c r="AD450" i="39" s="1"/>
  <c r="L391" i="20"/>
  <c r="AC381" i="39" s="1"/>
  <c r="AD381" i="39" s="1"/>
  <c r="L327" i="20"/>
  <c r="AC317" i="39" s="1"/>
  <c r="AD317" i="39" s="1"/>
  <c r="L263" i="20"/>
  <c r="AC253" i="39" s="1"/>
  <c r="AD253" i="39" s="1"/>
  <c r="L630" i="20"/>
  <c r="AC620" i="39" s="1"/>
  <c r="AD620" i="39" s="1"/>
  <c r="L463" i="20"/>
  <c r="AC453" i="39" s="1"/>
  <c r="AD453" i="39" s="1"/>
  <c r="L388" i="20"/>
  <c r="AC378" i="39" s="1"/>
  <c r="AD378" i="39" s="1"/>
  <c r="L324" i="20"/>
  <c r="AC314" i="39" s="1"/>
  <c r="AD314" i="39" s="1"/>
  <c r="L260" i="20"/>
  <c r="AC250" i="39" s="1"/>
  <c r="AD250" i="39" s="1"/>
  <c r="L619" i="20"/>
  <c r="AC609" i="39" s="1"/>
  <c r="AD609" i="39" s="1"/>
  <c r="L484" i="20"/>
  <c r="AC474" i="39" s="1"/>
  <c r="AD474" i="39" s="1"/>
  <c r="L405" i="20"/>
  <c r="AC395" i="39" s="1"/>
  <c r="AD395" i="39" s="1"/>
  <c r="L341" i="20"/>
  <c r="AC331" i="39" s="1"/>
  <c r="AD331" i="39" s="1"/>
  <c r="L273" i="20"/>
  <c r="AC263" i="39" s="1"/>
  <c r="AD263" i="39" s="1"/>
  <c r="L734" i="20"/>
  <c r="L488" i="20"/>
  <c r="AC478" i="39" s="1"/>
  <c r="AD478" i="39" s="1"/>
  <c r="L410" i="20"/>
  <c r="AC400" i="39" s="1"/>
  <c r="AD400" i="39" s="1"/>
  <c r="L346" i="20"/>
  <c r="AC336" i="39" s="1"/>
  <c r="AD336" i="39" s="1"/>
  <c r="L282" i="20"/>
  <c r="AC272" i="39" s="1"/>
  <c r="AD272" i="39" s="1"/>
  <c r="L153" i="20"/>
  <c r="L78" i="20"/>
  <c r="L60" i="20"/>
  <c r="L229" i="22"/>
  <c r="L160" i="22"/>
  <c r="L806" i="21"/>
  <c r="L742" i="21"/>
  <c r="L799" i="21"/>
  <c r="L735" i="21"/>
  <c r="L671" i="21"/>
  <c r="L780" i="21"/>
  <c r="L716" i="21"/>
  <c r="L761" i="21"/>
  <c r="L697" i="21"/>
  <c r="L643" i="21"/>
  <c r="L579" i="21"/>
  <c r="L515" i="21"/>
  <c r="L652" i="21"/>
  <c r="L584" i="21"/>
  <c r="L520" i="21"/>
  <c r="L669" i="21"/>
  <c r="L605" i="21"/>
  <c r="L541" i="21"/>
  <c r="L634" i="21"/>
  <c r="L570" i="21"/>
  <c r="L506" i="21"/>
  <c r="L452" i="21"/>
  <c r="L384" i="21"/>
  <c r="L320" i="21"/>
  <c r="L461" i="21"/>
  <c r="L397" i="21"/>
  <c r="L333" i="21"/>
  <c r="L489" i="21"/>
  <c r="L414" i="21"/>
  <c r="L350" i="21"/>
  <c r="L286" i="21"/>
  <c r="L435" i="21"/>
  <c r="L371" i="21"/>
  <c r="L307" i="21"/>
  <c r="L241" i="21"/>
  <c r="L177" i="21"/>
  <c r="L113" i="21"/>
  <c r="L258" i="21"/>
  <c r="L194" i="21"/>
  <c r="L130" i="21"/>
  <c r="L275" i="21"/>
  <c r="L211" i="21"/>
  <c r="L147" i="21"/>
  <c r="L276" i="21"/>
  <c r="L212" i="21"/>
  <c r="L144" i="21"/>
  <c r="L76" i="21"/>
  <c r="L14" i="21"/>
  <c r="L1075" i="20"/>
  <c r="AC1065" i="39" s="1"/>
  <c r="AD1065" i="39" s="1"/>
  <c r="L1008" i="20"/>
  <c r="AC998" i="39" s="1"/>
  <c r="AD998" i="39" s="1"/>
  <c r="L944" i="20"/>
  <c r="AC934" i="39" s="1"/>
  <c r="AD934" i="39" s="1"/>
  <c r="L55" i="21"/>
  <c r="L1116" i="20"/>
  <c r="AC1106" i="39" s="1"/>
  <c r="AD1106" i="39" s="1"/>
  <c r="L1052" i="20"/>
  <c r="AC1042" i="39" s="1"/>
  <c r="AD1042" i="39" s="1"/>
  <c r="L985" i="20"/>
  <c r="AC975" i="39" s="1"/>
  <c r="AD975" i="39" s="1"/>
  <c r="L40" i="21"/>
  <c r="L1097" i="20"/>
  <c r="AC1087" i="39" s="1"/>
  <c r="AD1087" i="39" s="1"/>
  <c r="L1026" i="20"/>
  <c r="AC1016" i="39" s="1"/>
  <c r="AD1016" i="39" s="1"/>
  <c r="L962" i="20"/>
  <c r="AC952" i="39" s="1"/>
  <c r="AD952" i="39" s="1"/>
  <c r="L894" i="20"/>
  <c r="L830" i="20"/>
  <c r="L9" i="21"/>
  <c r="L1070" i="20"/>
  <c r="AC1060" i="39" s="1"/>
  <c r="AD1060" i="39" s="1"/>
  <c r="L1003" i="20"/>
  <c r="AC993" i="39" s="1"/>
  <c r="AD993" i="39" s="1"/>
  <c r="L939" i="20"/>
  <c r="AC929" i="39" s="1"/>
  <c r="AD929" i="39" s="1"/>
  <c r="L875" i="20"/>
  <c r="AC865" i="39" s="1"/>
  <c r="AD865" i="39" s="1"/>
  <c r="L715" i="20"/>
  <c r="AC705" i="39" s="1"/>
  <c r="AD705" i="39" s="1"/>
  <c r="L651" i="20"/>
  <c r="AC641" i="39" s="1"/>
  <c r="AD641" i="39" s="1"/>
  <c r="L588" i="20"/>
  <c r="AC578" i="39" s="1"/>
  <c r="AD578" i="39" s="1"/>
  <c r="L525" i="20"/>
  <c r="AC515" i="39" s="1"/>
  <c r="AD515" i="39" s="1"/>
  <c r="L461" i="20"/>
  <c r="AC451" i="39" s="1"/>
  <c r="AD451" i="39" s="1"/>
  <c r="L849" i="20"/>
  <c r="AC839" i="39" s="1"/>
  <c r="AD839" i="39" s="1"/>
  <c r="L676" i="20"/>
  <c r="AC666" i="39" s="1"/>
  <c r="AD666" i="39" s="1"/>
  <c r="L613" i="20"/>
  <c r="AC603" i="39" s="1"/>
  <c r="AD603" i="39" s="1"/>
  <c r="L549" i="20"/>
  <c r="AC539" i="39" s="1"/>
  <c r="AD539" i="39" s="1"/>
  <c r="L847" i="20"/>
  <c r="AC837" i="39" s="1"/>
  <c r="AD837" i="39" s="1"/>
  <c r="L697" i="20"/>
  <c r="AC687" i="39" s="1"/>
  <c r="AD687" i="39" s="1"/>
  <c r="L633" i="20"/>
  <c r="AC623" i="39" s="1"/>
  <c r="AD623" i="39" s="1"/>
  <c r="L566" i="20"/>
  <c r="AC556" i="39" s="1"/>
  <c r="AD556" i="39" s="1"/>
  <c r="L877" i="20"/>
  <c r="AC867" i="39" s="1"/>
  <c r="AD867" i="39" s="1"/>
  <c r="L791" i="20"/>
  <c r="AC781" i="39" s="1"/>
  <c r="AD781" i="39" s="1"/>
  <c r="L520" i="20"/>
  <c r="AC510" i="39" s="1"/>
  <c r="AD510" i="39" s="1"/>
  <c r="L441" i="20"/>
  <c r="AC431" i="39" s="1"/>
  <c r="AD431" i="39" s="1"/>
  <c r="L371" i="20"/>
  <c r="AC361" i="39" s="1"/>
  <c r="AD361" i="39" s="1"/>
  <c r="L307" i="20"/>
  <c r="AC297" i="39" s="1"/>
  <c r="AD297" i="39" s="1"/>
  <c r="L243" i="20"/>
  <c r="AC233" i="39" s="1"/>
  <c r="AD233" i="39" s="1"/>
  <c r="L559" i="20"/>
  <c r="AC549" i="39" s="1"/>
  <c r="AD549" i="39" s="1"/>
  <c r="L438" i="20"/>
  <c r="AC428" i="39" s="1"/>
  <c r="AD428" i="39" s="1"/>
  <c r="L368" i="20"/>
  <c r="AC358" i="39" s="1"/>
  <c r="AD358" i="39" s="1"/>
  <c r="L304" i="20"/>
  <c r="AC294" i="39" s="1"/>
  <c r="AD294" i="39" s="1"/>
  <c r="L240" i="20"/>
  <c r="AC230" i="39" s="1"/>
  <c r="AD230" i="39" s="1"/>
  <c r="L539" i="20"/>
  <c r="AC529" i="39" s="1"/>
  <c r="AD529" i="39" s="1"/>
  <c r="L455" i="20"/>
  <c r="AC445" i="39" s="1"/>
  <c r="AD445" i="39" s="1"/>
  <c r="L385" i="20"/>
  <c r="AC375" i="39" s="1"/>
  <c r="AD375" i="39" s="1"/>
  <c r="L317" i="20"/>
  <c r="AC307" i="39" s="1"/>
  <c r="AD307" i="39" s="1"/>
  <c r="L253" i="20"/>
  <c r="AC243" i="39" s="1"/>
  <c r="AD243" i="39" s="1"/>
  <c r="L654" i="20"/>
  <c r="AC644" i="39" s="1"/>
  <c r="AD644" i="39" s="1"/>
  <c r="L458" i="20"/>
  <c r="AC448" i="39" s="1"/>
  <c r="AD448" i="39" s="1"/>
  <c r="L390" i="20"/>
  <c r="AC380" i="39" s="1"/>
  <c r="AD380" i="39" s="1"/>
  <c r="L326" i="20"/>
  <c r="AC316" i="39" s="1"/>
  <c r="AD316" i="39" s="1"/>
  <c r="L262" i="20"/>
  <c r="AC252" i="39" s="1"/>
  <c r="AD252" i="39" s="1"/>
  <c r="L142" i="20"/>
  <c r="L132" i="20"/>
  <c r="L259" i="22"/>
  <c r="L204" i="22"/>
  <c r="L112" i="22"/>
  <c r="L754" i="21"/>
  <c r="L690" i="21"/>
  <c r="L747" i="21"/>
  <c r="L683" i="21"/>
  <c r="L792" i="21"/>
  <c r="L728" i="21"/>
  <c r="L773" i="21"/>
  <c r="L709" i="21"/>
  <c r="L655" i="21"/>
  <c r="L591" i="21"/>
  <c r="L527" i="21"/>
  <c r="L664" i="21"/>
  <c r="L596" i="21"/>
  <c r="L532" i="21"/>
  <c r="L678" i="21"/>
  <c r="L617" i="21"/>
  <c r="L553" i="21"/>
  <c r="L646" i="21"/>
  <c r="L582" i="21"/>
  <c r="L518" i="21"/>
  <c r="L464" i="21"/>
  <c r="L396" i="21"/>
  <c r="L332" i="21"/>
  <c r="L473" i="21"/>
  <c r="L409" i="21"/>
  <c r="L345" i="21"/>
  <c r="L281" i="21"/>
  <c r="L426" i="21"/>
  <c r="L362" i="21"/>
  <c r="L298" i="21"/>
  <c r="L447" i="21"/>
  <c r="L383" i="21"/>
  <c r="L319" i="21"/>
  <c r="L253" i="21"/>
  <c r="L189" i="21"/>
  <c r="L125" i="21"/>
  <c r="L270" i="21"/>
  <c r="L206" i="21"/>
  <c r="L142" i="21"/>
  <c r="L78" i="21"/>
  <c r="L223" i="21"/>
  <c r="L159" i="21"/>
  <c r="L95" i="21"/>
  <c r="L224" i="21"/>
  <c r="L156" i="21"/>
  <c r="L88" i="21"/>
  <c r="L26" i="21"/>
  <c r="L1087" i="20"/>
  <c r="AC1077" i="39" s="1"/>
  <c r="AD1077" i="39" s="1"/>
  <c r="L1020" i="20"/>
  <c r="AC1010" i="39" s="1"/>
  <c r="AD1010" i="39" s="1"/>
  <c r="L956" i="20"/>
  <c r="AC946" i="39" s="1"/>
  <c r="AD946" i="39" s="1"/>
  <c r="L892" i="20"/>
  <c r="AC882" i="39" s="1"/>
  <c r="AD882" i="39" s="1"/>
  <c r="L1128" i="20"/>
  <c r="AC1118" i="39" s="1"/>
  <c r="AD1118" i="39" s="1"/>
  <c r="L1064" i="20"/>
  <c r="AC1054" i="39" s="1"/>
  <c r="AD1054" i="39" s="1"/>
  <c r="L997" i="20"/>
  <c r="AC987" i="39" s="1"/>
  <c r="AD987" i="39" s="1"/>
  <c r="L52" i="21"/>
  <c r="L1109" i="20"/>
  <c r="AC1099" i="39" s="1"/>
  <c r="AD1099" i="39" s="1"/>
  <c r="L1045" i="20"/>
  <c r="AC1035" i="39" s="1"/>
  <c r="AD1035" i="39" s="1"/>
  <c r="L974" i="20"/>
  <c r="AC964" i="39" s="1"/>
  <c r="AD964" i="39" s="1"/>
  <c r="L906" i="20"/>
  <c r="AC896" i="39" s="1"/>
  <c r="AD896" i="39" s="1"/>
  <c r="L842" i="20"/>
  <c r="AC832" i="39" s="1"/>
  <c r="AD832" i="39" s="1"/>
  <c r="L21" i="21"/>
  <c r="L1082" i="20"/>
  <c r="AC1072" i="39" s="1"/>
  <c r="AD1072" i="39" s="1"/>
  <c r="L1015" i="20"/>
  <c r="AC1005" i="39" s="1"/>
  <c r="AD1005" i="39" s="1"/>
  <c r="L951" i="20"/>
  <c r="AC941" i="39" s="1"/>
  <c r="AD941" i="39" s="1"/>
  <c r="L887" i="20"/>
  <c r="AC877" i="39" s="1"/>
  <c r="AD877" i="39" s="1"/>
  <c r="L836" i="20"/>
  <c r="AC826" i="39" s="1"/>
  <c r="AD826" i="39" s="1"/>
  <c r="L663" i="20"/>
  <c r="AC653" i="39" s="1"/>
  <c r="AD653" i="39" s="1"/>
  <c r="L600" i="20"/>
  <c r="AC590" i="39" s="1"/>
  <c r="AD590" i="39" s="1"/>
  <c r="L536" i="20"/>
  <c r="AC526" i="39" s="1"/>
  <c r="AD526" i="39" s="1"/>
  <c r="L473" i="20"/>
  <c r="AC463" i="39" s="1"/>
  <c r="AD463" i="39" s="1"/>
  <c r="L864" i="20"/>
  <c r="AC854" i="39" s="1"/>
  <c r="AD854" i="39" s="1"/>
  <c r="L688" i="20"/>
  <c r="AC678" i="39" s="1"/>
  <c r="AD678" i="39" s="1"/>
  <c r="L625" i="20"/>
  <c r="AC615" i="39" s="1"/>
  <c r="AD615" i="39" s="1"/>
  <c r="L561" i="20"/>
  <c r="AC551" i="39" s="1"/>
  <c r="AD551" i="39" s="1"/>
  <c r="L925" i="20"/>
  <c r="AC915" i="39" s="1"/>
  <c r="AD915" i="39" s="1"/>
  <c r="L709" i="20"/>
  <c r="AC699" i="39" s="1"/>
  <c r="AD699" i="39" s="1"/>
  <c r="L645" i="20"/>
  <c r="AC635" i="39" s="1"/>
  <c r="AD635" i="39" s="1"/>
  <c r="L578" i="20"/>
  <c r="AC568" i="39" s="1"/>
  <c r="AD568" i="39" s="1"/>
  <c r="L905" i="20"/>
  <c r="AC895" i="39" s="1"/>
  <c r="AD895" i="39" s="1"/>
  <c r="L815" i="20"/>
  <c r="AC805" i="39" s="1"/>
  <c r="AD805" i="39" s="1"/>
  <c r="L563" i="20"/>
  <c r="L453" i="20"/>
  <c r="AC443" i="39" s="1"/>
  <c r="AD443" i="39" s="1"/>
  <c r="L383" i="20"/>
  <c r="AC373" i="39" s="1"/>
  <c r="AD373" i="39" s="1"/>
  <c r="L319" i="20"/>
  <c r="L255" i="20"/>
  <c r="AC245" i="39" s="1"/>
  <c r="AD245" i="39" s="1"/>
  <c r="L607" i="20"/>
  <c r="AC597" i="39" s="1"/>
  <c r="AD597" i="39" s="1"/>
  <c r="L450" i="20"/>
  <c r="AC440" i="39" s="1"/>
  <c r="AD440" i="39" s="1"/>
  <c r="L380" i="20"/>
  <c r="AC370" i="39" s="1"/>
  <c r="AD370" i="39" s="1"/>
  <c r="L316" i="20"/>
  <c r="AC306" i="39" s="1"/>
  <c r="AD306" i="39" s="1"/>
  <c r="L252" i="20"/>
  <c r="AC242" i="39" s="1"/>
  <c r="AD242" i="39" s="1"/>
  <c r="L587" i="20"/>
  <c r="AC577" i="39" s="1"/>
  <c r="AD577" i="39" s="1"/>
  <c r="L470" i="20"/>
  <c r="AC460" i="39" s="1"/>
  <c r="AD460" i="39" s="1"/>
  <c r="L397" i="20"/>
  <c r="AC387" i="39" s="1"/>
  <c r="AD387" i="39" s="1"/>
  <c r="L333" i="20"/>
  <c r="AC323" i="39" s="1"/>
  <c r="AD323" i="39" s="1"/>
  <c r="L265" i="20"/>
  <c r="AC255" i="39" s="1"/>
  <c r="AD255" i="39" s="1"/>
  <c r="L702" i="20"/>
  <c r="AC692" i="39" s="1"/>
  <c r="AD692" i="39" s="1"/>
  <c r="L474" i="20"/>
  <c r="AC464" i="39" s="1"/>
  <c r="AD464" i="39" s="1"/>
  <c r="L402" i="20"/>
  <c r="AC392" i="39" s="1"/>
  <c r="AD392" i="39" s="1"/>
  <c r="L338" i="20"/>
  <c r="AC328" i="39" s="1"/>
  <c r="AD328" i="39" s="1"/>
  <c r="L274" i="20"/>
  <c r="AC264" i="39" s="1"/>
  <c r="AD264" i="39" s="1"/>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02" i="21"/>
  <c r="P786" i="21"/>
  <c r="P770" i="21"/>
  <c r="P754" i="21"/>
  <c r="P738" i="21"/>
  <c r="P722" i="21"/>
  <c r="P706" i="21"/>
  <c r="P690" i="21"/>
  <c r="P795" i="21"/>
  <c r="P779" i="21"/>
  <c r="P763" i="21"/>
  <c r="P747" i="21"/>
  <c r="P731" i="21"/>
  <c r="P715" i="21"/>
  <c r="P699" i="21"/>
  <c r="P683" i="21"/>
  <c r="P804" i="21"/>
  <c r="P788" i="21"/>
  <c r="P772" i="21"/>
  <c r="P756" i="21"/>
  <c r="P740" i="21"/>
  <c r="P724" i="21"/>
  <c r="P704" i="21"/>
  <c r="P88" i="22"/>
  <c r="P80" i="22"/>
  <c r="P72" i="22"/>
  <c r="P64" i="22"/>
  <c r="P56" i="22"/>
  <c r="P48" i="22"/>
  <c r="P805" i="21"/>
  <c r="P789" i="21"/>
  <c r="P773" i="21"/>
  <c r="P757" i="21"/>
  <c r="P741" i="21"/>
  <c r="P725" i="21"/>
  <c r="P709" i="21"/>
  <c r="P693" i="21"/>
  <c r="P677" i="21"/>
  <c r="P678" i="21"/>
  <c r="P655" i="21"/>
  <c r="P639" i="21"/>
  <c r="P623" i="21"/>
  <c r="P607" i="21"/>
  <c r="P591" i="21"/>
  <c r="P575" i="21"/>
  <c r="P559" i="21"/>
  <c r="P543" i="21"/>
  <c r="P527" i="21"/>
  <c r="P511" i="21"/>
  <c r="P495" i="21"/>
  <c r="P479" i="21"/>
  <c r="P668" i="21"/>
  <c r="P652" i="21"/>
  <c r="P636" i="21"/>
  <c r="P620" i="21"/>
  <c r="P600" i="21"/>
  <c r="P584" i="21"/>
  <c r="P568" i="21"/>
  <c r="P552" i="21"/>
  <c r="P536" i="21"/>
  <c r="P520" i="21"/>
  <c r="P500" i="21"/>
  <c r="P484" i="21"/>
  <c r="P674" i="21"/>
  <c r="P653" i="21"/>
  <c r="P637" i="21"/>
  <c r="P621" i="21"/>
  <c r="P605" i="21"/>
  <c r="P589" i="21"/>
  <c r="P573" i="21"/>
  <c r="P557" i="21"/>
  <c r="P541" i="21"/>
  <c r="P525" i="21"/>
  <c r="P672" i="21"/>
  <c r="P662" i="21"/>
  <c r="P646" i="21"/>
  <c r="P630" i="21"/>
  <c r="P614" i="21"/>
  <c r="P598" i="21"/>
  <c r="P582" i="21"/>
  <c r="P566" i="21"/>
  <c r="P550" i="21"/>
  <c r="P534" i="21"/>
  <c r="P518" i="21"/>
  <c r="P502" i="21"/>
  <c r="P486" i="21"/>
  <c r="P493" i="21"/>
  <c r="P464" i="21"/>
  <c r="P448" i="21"/>
  <c r="P432" i="21"/>
  <c r="P416" i="21"/>
  <c r="P396" i="21"/>
  <c r="P380" i="21"/>
  <c r="P364" i="21"/>
  <c r="P348" i="21"/>
  <c r="P332" i="21"/>
  <c r="P316" i="21"/>
  <c r="P296" i="21"/>
  <c r="P280" i="21"/>
  <c r="P469" i="21"/>
  <c r="P453" i="21"/>
  <c r="P437" i="21"/>
  <c r="P421" i="21"/>
  <c r="P405" i="21"/>
  <c r="P389" i="21"/>
  <c r="P373" i="21"/>
  <c r="P357" i="21"/>
  <c r="P341" i="21"/>
  <c r="P325" i="21"/>
  <c r="P309" i="21"/>
  <c r="P293" i="21"/>
  <c r="P277" i="21"/>
  <c r="P474" i="21"/>
  <c r="P458" i="21"/>
  <c r="P442" i="21"/>
  <c r="P426" i="21"/>
  <c r="P410" i="21"/>
  <c r="P394" i="21"/>
  <c r="P378" i="21"/>
  <c r="P362" i="21"/>
  <c r="P346" i="21"/>
  <c r="P330" i="21"/>
  <c r="P314" i="21"/>
  <c r="P298" i="21"/>
  <c r="P282" i="21"/>
  <c r="P481" i="21"/>
  <c r="P463" i="21"/>
  <c r="P447" i="21"/>
  <c r="P431" i="21"/>
  <c r="P415" i="21"/>
  <c r="P399" i="21"/>
  <c r="P383" i="21"/>
  <c r="P367" i="21"/>
  <c r="P351" i="21"/>
  <c r="P335" i="21"/>
  <c r="P319" i="21"/>
  <c r="P303" i="21"/>
  <c r="P287" i="21"/>
  <c r="P273" i="21"/>
  <c r="P257" i="21"/>
  <c r="P241" i="21"/>
  <c r="P225" i="21"/>
  <c r="P209" i="21"/>
  <c r="P193" i="21"/>
  <c r="P177" i="21"/>
  <c r="P161" i="21"/>
  <c r="P145" i="21"/>
  <c r="P129" i="21"/>
  <c r="P113" i="21"/>
  <c r="P97" i="21"/>
  <c r="P81" i="21"/>
  <c r="P274" i="21"/>
  <c r="P258" i="21"/>
  <c r="P242" i="21"/>
  <c r="P226" i="21"/>
  <c r="P210" i="21"/>
  <c r="P194" i="21"/>
  <c r="P178" i="21"/>
  <c r="P162" i="21"/>
  <c r="P146" i="21"/>
  <c r="P130" i="21"/>
  <c r="P114" i="21"/>
  <c r="P98" i="21"/>
  <c r="P82" i="21"/>
  <c r="P275" i="21"/>
  <c r="P259" i="21"/>
  <c r="P243" i="21"/>
  <c r="P227" i="21"/>
  <c r="P211" i="21"/>
  <c r="P195" i="21"/>
  <c r="P179" i="21"/>
  <c r="P163" i="21"/>
  <c r="P147" i="21"/>
  <c r="P131" i="21"/>
  <c r="P115" i="21"/>
  <c r="P99" i="21"/>
  <c r="P272" i="21"/>
  <c r="P256" i="21"/>
  <c r="P240" i="21"/>
  <c r="P224" i="21"/>
  <c r="P204" i="21"/>
  <c r="P188" i="21"/>
  <c r="P172" i="21"/>
  <c r="P156" i="21"/>
  <c r="P140" i="21"/>
  <c r="P124" i="21"/>
  <c r="P104" i="21"/>
  <c r="P88" i="21"/>
  <c r="P72" i="21"/>
  <c r="P62" i="21"/>
  <c r="P46" i="21"/>
  <c r="P30" i="21"/>
  <c r="P14" i="21"/>
  <c r="P1123" i="20"/>
  <c r="P1107" i="20"/>
  <c r="P1091" i="20"/>
  <c r="P1075" i="20"/>
  <c r="P1059" i="20"/>
  <c r="P1043" i="20"/>
  <c r="P1024" i="20"/>
  <c r="P1008" i="20"/>
  <c r="P992" i="20"/>
  <c r="P976" i="20"/>
  <c r="P960" i="20"/>
  <c r="P944" i="20"/>
  <c r="P928" i="20"/>
  <c r="P912" i="20"/>
  <c r="P896" i="20"/>
  <c r="P55" i="21"/>
  <c r="P39" i="21"/>
  <c r="P23" i="21"/>
  <c r="P1132" i="20"/>
  <c r="P1116" i="20"/>
  <c r="P1100" i="20"/>
  <c r="P1084" i="20"/>
  <c r="P1068" i="20"/>
  <c r="P1052" i="20"/>
  <c r="P1036" i="20"/>
  <c r="P1017" i="20"/>
  <c r="P1001" i="20"/>
  <c r="P985" i="20"/>
  <c r="P969" i="20"/>
  <c r="P68" i="21"/>
  <c r="P52" i="21"/>
  <c r="P36" i="21"/>
  <c r="P20" i="21"/>
  <c r="P1125" i="20"/>
  <c r="P1109" i="20"/>
  <c r="P1093" i="20"/>
  <c r="P1077" i="20"/>
  <c r="P1061" i="20"/>
  <c r="P1045" i="20"/>
  <c r="P1022" i="20"/>
  <c r="P1006" i="20"/>
  <c r="P990" i="20"/>
  <c r="P974" i="20"/>
  <c r="P958" i="20"/>
  <c r="P942" i="20"/>
  <c r="P922" i="20"/>
  <c r="P906" i="20"/>
  <c r="P890" i="20"/>
  <c r="P874" i="20"/>
  <c r="P858" i="20"/>
  <c r="P842" i="20"/>
  <c r="P83" i="21"/>
  <c r="P53" i="21"/>
  <c r="P37" i="21"/>
  <c r="P21" i="21"/>
  <c r="P1130" i="20"/>
  <c r="P1114" i="20"/>
  <c r="P1098" i="20"/>
  <c r="P1082" i="20"/>
  <c r="P1066" i="20"/>
  <c r="P1050" i="20"/>
  <c r="P1034" i="20"/>
  <c r="P1015" i="20"/>
  <c r="P999" i="20"/>
  <c r="P983" i="20"/>
  <c r="P967" i="20"/>
  <c r="P951" i="20"/>
  <c r="P935" i="20"/>
  <c r="P919" i="20"/>
  <c r="P903" i="20"/>
  <c r="P887" i="20"/>
  <c r="P871" i="20"/>
  <c r="P855" i="20"/>
  <c r="P913" i="20"/>
  <c r="P833" i="20"/>
  <c r="P715" i="20"/>
  <c r="P699" i="20"/>
  <c r="P683" i="20"/>
  <c r="P667" i="20"/>
  <c r="P651" i="20"/>
  <c r="P635" i="20"/>
  <c r="P620" i="20"/>
  <c r="P604" i="20"/>
  <c r="P588" i="20"/>
  <c r="P572" i="20"/>
  <c r="P556" i="20"/>
  <c r="P540" i="20"/>
  <c r="P525" i="20"/>
  <c r="P509" i="20"/>
  <c r="P493" i="20"/>
  <c r="P477" i="20"/>
  <c r="P461" i="20"/>
  <c r="P925" i="20"/>
  <c r="P884" i="20"/>
  <c r="P868" i="20"/>
  <c r="P852" i="20"/>
  <c r="P825" i="20"/>
  <c r="P793" i="20"/>
  <c r="P716" i="20"/>
  <c r="P700" i="20"/>
  <c r="P684" i="20"/>
  <c r="P668" i="20"/>
  <c r="P652" i="20"/>
  <c r="P636" i="20"/>
  <c r="P621" i="20"/>
  <c r="P605" i="20"/>
  <c r="P589" i="20"/>
  <c r="P573" i="20"/>
  <c r="P557" i="20"/>
  <c r="P541" i="20"/>
  <c r="P522" i="20"/>
  <c r="P506" i="20"/>
  <c r="P905" i="20"/>
  <c r="P725" i="20"/>
  <c r="P709" i="20"/>
  <c r="P693" i="20"/>
  <c r="P677" i="20"/>
  <c r="P661" i="20"/>
  <c r="P645" i="20"/>
  <c r="P629" i="20"/>
  <c r="P610" i="20"/>
  <c r="P594" i="20"/>
  <c r="P578" i="20"/>
  <c r="P562" i="20"/>
  <c r="P546" i="20"/>
  <c r="P530" i="20"/>
  <c r="P901" i="20"/>
  <c r="P880" i="20"/>
  <c r="P864" i="20"/>
  <c r="P847" i="20"/>
  <c r="P821" i="20"/>
  <c r="P789" i="20"/>
  <c r="P710" i="20"/>
  <c r="P646" i="20"/>
  <c r="P591" i="20"/>
  <c r="P524" i="20"/>
  <c r="P508" i="20"/>
  <c r="P490" i="20"/>
  <c r="P472" i="20"/>
  <c r="P453" i="20"/>
  <c r="P437" i="20"/>
  <c r="P415" i="20"/>
  <c r="P399" i="20"/>
  <c r="P383" i="20"/>
  <c r="P367" i="20"/>
  <c r="P351" i="20"/>
  <c r="P335" i="20"/>
  <c r="P319" i="20"/>
  <c r="P303" i="20"/>
  <c r="P287" i="20"/>
  <c r="P271" i="20"/>
  <c r="P255" i="20"/>
  <c r="P239" i="20"/>
  <c r="P223" i="20"/>
  <c r="P674" i="20"/>
  <c r="P603" i="20"/>
  <c r="P539" i="20"/>
  <c r="P478" i="20"/>
  <c r="P460" i="20"/>
  <c r="P446" i="20"/>
  <c r="P430" i="20"/>
  <c r="P408" i="20"/>
  <c r="P392" i="20"/>
  <c r="P376" i="20"/>
  <c r="P360" i="20"/>
  <c r="P344" i="20"/>
  <c r="P328" i="20"/>
  <c r="P312" i="20"/>
  <c r="P296" i="20"/>
  <c r="P280" i="20"/>
  <c r="P264" i="20"/>
  <c r="P248" i="20"/>
  <c r="P232" i="20"/>
  <c r="P766" i="20"/>
  <c r="P702" i="20"/>
  <c r="P638" i="20"/>
  <c r="P567" i="20"/>
  <c r="P519" i="20"/>
  <c r="P496" i="20"/>
  <c r="P479" i="20"/>
  <c r="P455" i="20"/>
  <c r="P439" i="20"/>
  <c r="P417" i="20"/>
  <c r="P401" i="20"/>
  <c r="P385" i="20"/>
  <c r="P369" i="20"/>
  <c r="P353" i="20"/>
  <c r="P337" i="20"/>
  <c r="P317" i="20"/>
  <c r="P301" i="20"/>
  <c r="P285" i="20"/>
  <c r="P269" i="20"/>
  <c r="P253" i="20"/>
  <c r="P237" i="20"/>
  <c r="P714" i="20"/>
  <c r="P650" i="20"/>
  <c r="P579" i="20"/>
  <c r="P527" i="20"/>
  <c r="P486" i="20"/>
  <c r="P468" i="20"/>
  <c r="P444" i="20"/>
  <c r="P428" i="20"/>
  <c r="P406" i="20"/>
  <c r="P390" i="20"/>
  <c r="P374" i="20"/>
  <c r="P358" i="20"/>
  <c r="P342" i="20"/>
  <c r="P326" i="20"/>
  <c r="P310" i="20"/>
  <c r="P294" i="20"/>
  <c r="P278" i="20"/>
  <c r="P262" i="20"/>
  <c r="P246" i="20"/>
  <c r="P230" i="20"/>
  <c r="P33" i="20"/>
  <c r="P45" i="20"/>
  <c r="P57" i="20"/>
  <c r="P69" i="20"/>
  <c r="P97" i="20"/>
  <c r="P109" i="20"/>
  <c r="P121" i="20"/>
  <c r="P133" i="20"/>
  <c r="P159" i="20"/>
  <c r="P167" i="20"/>
  <c r="P175" i="20"/>
  <c r="P183" i="20"/>
  <c r="P191" i="20"/>
  <c r="P199" i="20"/>
  <c r="P207" i="20"/>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798" i="21"/>
  <c r="P782" i="21"/>
  <c r="P766" i="21"/>
  <c r="P750" i="21"/>
  <c r="P734" i="21"/>
  <c r="P718" i="21"/>
  <c r="P702" i="21"/>
  <c r="P807" i="21"/>
  <c r="P791" i="21"/>
  <c r="P775" i="21"/>
  <c r="P759" i="21"/>
  <c r="P743" i="21"/>
  <c r="P727" i="21"/>
  <c r="P711" i="21"/>
  <c r="P695" i="21"/>
  <c r="P679" i="21"/>
  <c r="P800" i="21"/>
  <c r="P784" i="21"/>
  <c r="P768" i="21"/>
  <c r="P752" i="21"/>
  <c r="P736" i="21"/>
  <c r="P720" i="21"/>
  <c r="P700" i="21"/>
  <c r="P86" i="22"/>
  <c r="P78" i="22"/>
  <c r="P70" i="22"/>
  <c r="P62" i="22"/>
  <c r="P54" i="22"/>
  <c r="P46" i="22"/>
  <c r="P801" i="21"/>
  <c r="P785" i="21"/>
  <c r="P769" i="21"/>
  <c r="P753" i="21"/>
  <c r="P737" i="21"/>
  <c r="P721" i="21"/>
  <c r="P705" i="21"/>
  <c r="P689" i="21"/>
  <c r="P673" i="21"/>
  <c r="P667" i="21"/>
  <c r="P651" i="21"/>
  <c r="P635" i="21"/>
  <c r="P619" i="21"/>
  <c r="P603" i="21"/>
  <c r="P587" i="21"/>
  <c r="P571" i="21"/>
  <c r="P555" i="21"/>
  <c r="P539" i="21"/>
  <c r="P523" i="21"/>
  <c r="P507" i="21"/>
  <c r="P491" i="21"/>
  <c r="P688" i="21"/>
  <c r="P664" i="21"/>
  <c r="P648" i="21"/>
  <c r="P632" i="21"/>
  <c r="P616" i="21"/>
  <c r="P596" i="21"/>
  <c r="P580" i="21"/>
  <c r="P564" i="21"/>
  <c r="P548" i="21"/>
  <c r="P532" i="21"/>
  <c r="P516" i="21"/>
  <c r="P496" i="21"/>
  <c r="P480" i="21"/>
  <c r="P665" i="21"/>
  <c r="P649" i="21"/>
  <c r="P633" i="21"/>
  <c r="P617" i="21"/>
  <c r="P601" i="21"/>
  <c r="P585" i="21"/>
  <c r="P569" i="21"/>
  <c r="P553" i="21"/>
  <c r="P537" i="21"/>
  <c r="P521" i="21"/>
  <c r="P670" i="21"/>
  <c r="P658" i="21"/>
  <c r="P642" i="21"/>
  <c r="P626" i="21"/>
  <c r="P610" i="21"/>
  <c r="P594" i="21"/>
  <c r="P578" i="21"/>
  <c r="P562" i="21"/>
  <c r="P546" i="21"/>
  <c r="P530" i="21"/>
  <c r="P514" i="21"/>
  <c r="P498" i="21"/>
  <c r="P482" i="21"/>
  <c r="P477" i="21"/>
  <c r="P460" i="21"/>
  <c r="P444" i="21"/>
  <c r="P428" i="21"/>
  <c r="P412" i="21"/>
  <c r="P392" i="21"/>
  <c r="P376" i="21"/>
  <c r="P360" i="21"/>
  <c r="P344" i="21"/>
  <c r="P328" i="21"/>
  <c r="P312" i="21"/>
  <c r="P292" i="21"/>
  <c r="P505" i="21"/>
  <c r="P465" i="21"/>
  <c r="P449" i="21"/>
  <c r="P433" i="21"/>
  <c r="P417" i="21"/>
  <c r="P401" i="21"/>
  <c r="P385" i="21"/>
  <c r="P369" i="21"/>
  <c r="P353" i="21"/>
  <c r="P337" i="21"/>
  <c r="P321" i="21"/>
  <c r="P305" i="21"/>
  <c r="P289" i="21"/>
  <c r="P517" i="21"/>
  <c r="P470" i="21"/>
  <c r="P454" i="21"/>
  <c r="P438" i="21"/>
  <c r="P422" i="21"/>
  <c r="P406" i="21"/>
  <c r="P390" i="21"/>
  <c r="P374" i="21"/>
  <c r="P358" i="21"/>
  <c r="P342" i="21"/>
  <c r="P326" i="21"/>
  <c r="P310" i="21"/>
  <c r="P294" i="21"/>
  <c r="P278" i="21"/>
  <c r="P475" i="21"/>
  <c r="P459" i="21"/>
  <c r="P443" i="21"/>
  <c r="P427" i="21"/>
  <c r="P411" i="21"/>
  <c r="P395" i="21"/>
  <c r="P379" i="21"/>
  <c r="P363" i="21"/>
  <c r="P347" i="21"/>
  <c r="P331" i="21"/>
  <c r="P315" i="21"/>
  <c r="P299" i="21"/>
  <c r="P283" i="21"/>
  <c r="P269" i="21"/>
  <c r="P253" i="21"/>
  <c r="P237" i="21"/>
  <c r="P221" i="21"/>
  <c r="P205" i="21"/>
  <c r="P189" i="21"/>
  <c r="P173" i="21"/>
  <c r="P157" i="21"/>
  <c r="P141" i="21"/>
  <c r="P125" i="21"/>
  <c r="P109" i="21"/>
  <c r="P93" i="21"/>
  <c r="P77" i="21"/>
  <c r="P270" i="21"/>
  <c r="P254" i="21"/>
  <c r="P238" i="21"/>
  <c r="P222" i="21"/>
  <c r="P206" i="21"/>
  <c r="P190" i="21"/>
  <c r="P174" i="21"/>
  <c r="P158" i="21"/>
  <c r="P142" i="21"/>
  <c r="P126" i="21"/>
  <c r="P110" i="21"/>
  <c r="P94" i="21"/>
  <c r="P78" i="21"/>
  <c r="P271" i="21"/>
  <c r="P255" i="21"/>
  <c r="P239" i="21"/>
  <c r="P223" i="21"/>
  <c r="P207" i="21"/>
  <c r="P191" i="21"/>
  <c r="P175" i="21"/>
  <c r="P159" i="21"/>
  <c r="P143" i="21"/>
  <c r="P127" i="21"/>
  <c r="P111" i="21"/>
  <c r="P95" i="21"/>
  <c r="P268" i="21"/>
  <c r="P252" i="21"/>
  <c r="P236" i="21"/>
  <c r="P220" i="21"/>
  <c r="P200" i="21"/>
  <c r="P184" i="21"/>
  <c r="P168" i="21"/>
  <c r="P152" i="21"/>
  <c r="P136" i="21"/>
  <c r="P120" i="21"/>
  <c r="P100" i="21"/>
  <c r="P84" i="21"/>
  <c r="P71" i="21"/>
  <c r="P58" i="21"/>
  <c r="P42" i="21"/>
  <c r="P26" i="21"/>
  <c r="P10" i="21"/>
  <c r="P1119" i="20"/>
  <c r="P1103" i="20"/>
  <c r="P1087" i="20"/>
  <c r="P1071" i="20"/>
  <c r="P1055" i="20"/>
  <c r="P1039" i="20"/>
  <c r="P1020" i="20"/>
  <c r="P1004" i="20"/>
  <c r="P988" i="20"/>
  <c r="P972" i="20"/>
  <c r="P956" i="20"/>
  <c r="P940" i="20"/>
  <c r="P924" i="20"/>
  <c r="P908" i="20"/>
  <c r="P892" i="20"/>
  <c r="P51" i="21"/>
  <c r="P35" i="21"/>
  <c r="P19" i="21"/>
  <c r="P1128" i="20"/>
  <c r="P1112" i="20"/>
  <c r="P1096" i="20"/>
  <c r="P1080" i="20"/>
  <c r="P1064" i="20"/>
  <c r="P1048" i="20"/>
  <c r="P1029" i="20"/>
  <c r="P1013" i="20"/>
  <c r="P997" i="20"/>
  <c r="P981" i="20"/>
  <c r="P965" i="20"/>
  <c r="P64" i="21"/>
  <c r="P48" i="21"/>
  <c r="P32" i="21"/>
  <c r="P16" i="21"/>
  <c r="P1121" i="20"/>
  <c r="P1105" i="20"/>
  <c r="P1089" i="20"/>
  <c r="P1073" i="20"/>
  <c r="P1057" i="20"/>
  <c r="P1041" i="20"/>
  <c r="P1018" i="20"/>
  <c r="P1002" i="20"/>
  <c r="P986" i="20"/>
  <c r="P970" i="20"/>
  <c r="P954" i="20"/>
  <c r="P938" i="20"/>
  <c r="P918" i="20"/>
  <c r="P902" i="20"/>
  <c r="P886" i="20"/>
  <c r="P870" i="20"/>
  <c r="P854" i="20"/>
  <c r="P838" i="20"/>
  <c r="P65" i="21"/>
  <c r="P49" i="21"/>
  <c r="P33" i="21"/>
  <c r="P17" i="21"/>
  <c r="P1126" i="20"/>
  <c r="P1110" i="20"/>
  <c r="P1094" i="20"/>
  <c r="P1078" i="20"/>
  <c r="P1062" i="20"/>
  <c r="P1046" i="20"/>
  <c r="P1027" i="20"/>
  <c r="P1011" i="20"/>
  <c r="P995" i="20"/>
  <c r="P979" i="20"/>
  <c r="P963" i="20"/>
  <c r="P947" i="20"/>
  <c r="P931" i="20"/>
  <c r="P915" i="20"/>
  <c r="P899" i="20"/>
  <c r="P883" i="20"/>
  <c r="P867" i="20"/>
  <c r="P851" i="20"/>
  <c r="P897" i="20"/>
  <c r="P832" i="20"/>
  <c r="P711" i="20"/>
  <c r="P695" i="20"/>
  <c r="P679" i="20"/>
  <c r="P663" i="20"/>
  <c r="P647" i="20"/>
  <c r="P631" i="20"/>
  <c r="P616" i="20"/>
  <c r="P600" i="20"/>
  <c r="P584" i="20"/>
  <c r="P568" i="20"/>
  <c r="P552" i="20"/>
  <c r="P536" i="20"/>
  <c r="P521" i="20"/>
  <c r="P505" i="20"/>
  <c r="P489" i="20"/>
  <c r="P473" i="20"/>
  <c r="P457" i="20"/>
  <c r="P909" i="20"/>
  <c r="P877" i="20"/>
  <c r="P861" i="20"/>
  <c r="P839" i="20"/>
  <c r="P817" i="20"/>
  <c r="P785" i="20"/>
  <c r="P712" i="20"/>
  <c r="P696" i="20"/>
  <c r="P680" i="20"/>
  <c r="P664" i="20"/>
  <c r="P648" i="20"/>
  <c r="P632" i="20"/>
  <c r="P617" i="20"/>
  <c r="P601" i="20"/>
  <c r="P585" i="20"/>
  <c r="P569" i="20"/>
  <c r="P553" i="20"/>
  <c r="P537" i="20"/>
  <c r="P518" i="20"/>
  <c r="P961" i="20"/>
  <c r="P843" i="20"/>
  <c r="P721" i="20"/>
  <c r="P705" i="20"/>
  <c r="P689" i="20"/>
  <c r="P673" i="20"/>
  <c r="P657" i="20"/>
  <c r="P641" i="20"/>
  <c r="P622" i="20"/>
  <c r="P606" i="20"/>
  <c r="P590" i="20"/>
  <c r="P574" i="20"/>
  <c r="P558" i="20"/>
  <c r="P542" i="20"/>
  <c r="P957" i="20"/>
  <c r="P889" i="20"/>
  <c r="P873" i="20"/>
  <c r="P857" i="20"/>
  <c r="P845" i="20"/>
  <c r="P813" i="20"/>
  <c r="P774" i="20"/>
  <c r="P694" i="20"/>
  <c r="P630" i="20"/>
  <c r="P575" i="20"/>
  <c r="P523" i="20"/>
  <c r="P507" i="20"/>
  <c r="P488" i="20"/>
  <c r="P471" i="20"/>
  <c r="P449" i="20"/>
  <c r="P433" i="20"/>
  <c r="P411" i="20"/>
  <c r="P395" i="20"/>
  <c r="P379" i="20"/>
  <c r="P363" i="20"/>
  <c r="P347" i="20"/>
  <c r="P331" i="20"/>
  <c r="P315" i="20"/>
  <c r="P299" i="20"/>
  <c r="P283" i="20"/>
  <c r="P267" i="20"/>
  <c r="P251" i="20"/>
  <c r="P235" i="20"/>
  <c r="P722" i="20"/>
  <c r="P658" i="20"/>
  <c r="P587" i="20"/>
  <c r="P494" i="20"/>
  <c r="P476" i="20"/>
  <c r="P459" i="20"/>
  <c r="P442" i="20"/>
  <c r="P420" i="20"/>
  <c r="P404" i="20"/>
  <c r="P388" i="20"/>
  <c r="P372" i="20"/>
  <c r="P356" i="20"/>
  <c r="P340" i="20"/>
  <c r="P324" i="20"/>
  <c r="P308" i="20"/>
  <c r="P292" i="20"/>
  <c r="P276" i="20"/>
  <c r="P260" i="20"/>
  <c r="P244" i="20"/>
  <c r="P228" i="20"/>
  <c r="P750" i="20"/>
  <c r="P686" i="20"/>
  <c r="P615" i="20"/>
  <c r="P551" i="20"/>
  <c r="P512" i="20"/>
  <c r="P495" i="20"/>
  <c r="P466" i="20"/>
  <c r="P451" i="20"/>
  <c r="P435" i="20"/>
  <c r="P413" i="20"/>
  <c r="P397" i="20"/>
  <c r="P381" i="20"/>
  <c r="P365" i="20"/>
  <c r="P349" i="20"/>
  <c r="P333" i="20"/>
  <c r="P313" i="20"/>
  <c r="P297" i="20"/>
  <c r="P281" i="20"/>
  <c r="P265" i="20"/>
  <c r="P249" i="20"/>
  <c r="P233" i="20"/>
  <c r="P698" i="20"/>
  <c r="P634" i="20"/>
  <c r="P563" i="20"/>
  <c r="P502" i="20"/>
  <c r="P484" i="20"/>
  <c r="P467" i="20"/>
  <c r="P440" i="20"/>
  <c r="P418" i="20"/>
  <c r="P402" i="20"/>
  <c r="P386" i="20"/>
  <c r="P370" i="20"/>
  <c r="P354" i="20"/>
  <c r="P338" i="20"/>
  <c r="P322" i="20"/>
  <c r="P306" i="20"/>
  <c r="P290" i="20"/>
  <c r="P274" i="20"/>
  <c r="P258" i="20"/>
  <c r="P242" i="20"/>
  <c r="P226"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794" i="21"/>
  <c r="P778" i="21"/>
  <c r="P762" i="21"/>
  <c r="P746" i="21"/>
  <c r="P730" i="21"/>
  <c r="P714" i="21"/>
  <c r="P698" i="21"/>
  <c r="P803" i="21"/>
  <c r="P787" i="21"/>
  <c r="P771" i="21"/>
  <c r="P755" i="21"/>
  <c r="P739" i="21"/>
  <c r="P723" i="21"/>
  <c r="P707" i="21"/>
  <c r="P691" i="21"/>
  <c r="P675" i="21"/>
  <c r="P796" i="21"/>
  <c r="P780" i="21"/>
  <c r="P764" i="21"/>
  <c r="P748" i="21"/>
  <c r="P732" i="21"/>
  <c r="P716" i="21"/>
  <c r="P128" i="22"/>
  <c r="P84" i="22"/>
  <c r="P76" i="22"/>
  <c r="P68" i="22"/>
  <c r="P60" i="22"/>
  <c r="P52" i="22"/>
  <c r="P44" i="22"/>
  <c r="P797" i="21"/>
  <c r="P781" i="21"/>
  <c r="P765" i="21"/>
  <c r="P749" i="21"/>
  <c r="P733" i="21"/>
  <c r="P717" i="21"/>
  <c r="P701" i="21"/>
  <c r="P685" i="21"/>
  <c r="P692" i="21"/>
  <c r="P663" i="21"/>
  <c r="P647" i="21"/>
  <c r="P631" i="21"/>
  <c r="P615" i="21"/>
  <c r="P599" i="21"/>
  <c r="P583" i="21"/>
  <c r="P567" i="21"/>
  <c r="P551" i="21"/>
  <c r="P535" i="21"/>
  <c r="P519" i="21"/>
  <c r="P503" i="21"/>
  <c r="P487" i="21"/>
  <c r="P684" i="21"/>
  <c r="P660" i="21"/>
  <c r="P644" i="21"/>
  <c r="P628" i="21"/>
  <c r="P612" i="21"/>
  <c r="P592" i="21"/>
  <c r="P576" i="21"/>
  <c r="P560" i="21"/>
  <c r="P544" i="21"/>
  <c r="P528" i="21"/>
  <c r="P512" i="21"/>
  <c r="P492" i="21"/>
  <c r="P476" i="21"/>
  <c r="P661" i="21"/>
  <c r="P645" i="21"/>
  <c r="P629" i="21"/>
  <c r="P613" i="21"/>
  <c r="P597" i="21"/>
  <c r="P581" i="21"/>
  <c r="P565" i="21"/>
  <c r="P549" i="21"/>
  <c r="P533" i="21"/>
  <c r="P696" i="21"/>
  <c r="P669" i="21"/>
  <c r="P654" i="21"/>
  <c r="P638" i="21"/>
  <c r="P622" i="21"/>
  <c r="P606" i="21"/>
  <c r="P590" i="21"/>
  <c r="P574" i="21"/>
  <c r="P558" i="21"/>
  <c r="P542" i="21"/>
  <c r="P526" i="21"/>
  <c r="P510" i="21"/>
  <c r="P494" i="21"/>
  <c r="P478" i="21"/>
  <c r="P472" i="21"/>
  <c r="P456" i="21"/>
  <c r="P440" i="21"/>
  <c r="P424" i="21"/>
  <c r="P404" i="21"/>
  <c r="P388" i="21"/>
  <c r="P372" i="21"/>
  <c r="P356" i="21"/>
  <c r="P340" i="21"/>
  <c r="P324" i="21"/>
  <c r="P304" i="21"/>
  <c r="P288" i="21"/>
  <c r="P489" i="21"/>
  <c r="P461" i="21"/>
  <c r="P445" i="21"/>
  <c r="P429" i="21"/>
  <c r="P413" i="21"/>
  <c r="P397" i="21"/>
  <c r="P381" i="21"/>
  <c r="P365" i="21"/>
  <c r="P349" i="21"/>
  <c r="P333" i="21"/>
  <c r="P317" i="21"/>
  <c r="P301" i="21"/>
  <c r="P285" i="21"/>
  <c r="P501" i="21"/>
  <c r="P466" i="21"/>
  <c r="P450" i="21"/>
  <c r="P434" i="21"/>
  <c r="P418" i="21"/>
  <c r="P402" i="21"/>
  <c r="P386" i="21"/>
  <c r="P370" i="21"/>
  <c r="P354" i="21"/>
  <c r="P338" i="21"/>
  <c r="P322" i="21"/>
  <c r="P306" i="21"/>
  <c r="P290" i="21"/>
  <c r="P513" i="21"/>
  <c r="P471" i="21"/>
  <c r="P455" i="21"/>
  <c r="P439" i="21"/>
  <c r="P423" i="21"/>
  <c r="P407" i="21"/>
  <c r="P391" i="21"/>
  <c r="P375" i="21"/>
  <c r="P359" i="21"/>
  <c r="P343" i="21"/>
  <c r="P327" i="21"/>
  <c r="P311" i="21"/>
  <c r="P295" i="21"/>
  <c r="P279" i="21"/>
  <c r="P265" i="21"/>
  <c r="P249" i="21"/>
  <c r="P233" i="21"/>
  <c r="P217" i="21"/>
  <c r="P201" i="21"/>
  <c r="P185" i="21"/>
  <c r="P169" i="21"/>
  <c r="P153" i="21"/>
  <c r="P137" i="21"/>
  <c r="P121" i="21"/>
  <c r="P105" i="21"/>
  <c r="P89" i="21"/>
  <c r="P73" i="21"/>
  <c r="P266" i="21"/>
  <c r="P250" i="21"/>
  <c r="P234" i="21"/>
  <c r="P218" i="21"/>
  <c r="P202" i="21"/>
  <c r="P186" i="21"/>
  <c r="P170" i="21"/>
  <c r="P154" i="21"/>
  <c r="P138" i="21"/>
  <c r="P122" i="21"/>
  <c r="P106" i="21"/>
  <c r="P90" i="21"/>
  <c r="P74" i="21"/>
  <c r="P267" i="21"/>
  <c r="P251" i="21"/>
  <c r="P235" i="21"/>
  <c r="P219" i="21"/>
  <c r="P203" i="21"/>
  <c r="P187" i="21"/>
  <c r="P171" i="21"/>
  <c r="P155" i="21"/>
  <c r="P139" i="21"/>
  <c r="P123" i="21"/>
  <c r="P107" i="21"/>
  <c r="P91" i="21"/>
  <c r="P264" i="21"/>
  <c r="P248" i="21"/>
  <c r="P232" i="21"/>
  <c r="P216" i="21"/>
  <c r="P196" i="21"/>
  <c r="P180" i="21"/>
  <c r="P164" i="21"/>
  <c r="P148" i="21"/>
  <c r="P132" i="21"/>
  <c r="P116" i="21"/>
  <c r="P96" i="21"/>
  <c r="P80" i="21"/>
  <c r="P67" i="21"/>
  <c r="P54" i="21"/>
  <c r="P38" i="21"/>
  <c r="P22" i="21"/>
  <c r="P1131" i="20"/>
  <c r="P1115" i="20"/>
  <c r="P1099" i="20"/>
  <c r="P1083" i="20"/>
  <c r="P1067" i="20"/>
  <c r="P1051" i="20"/>
  <c r="P1035" i="20"/>
  <c r="P1016" i="20"/>
  <c r="P1000" i="20"/>
  <c r="P984" i="20"/>
  <c r="P968" i="20"/>
  <c r="P952" i="20"/>
  <c r="P936" i="20"/>
  <c r="P920" i="20"/>
  <c r="P904" i="20"/>
  <c r="P63" i="21"/>
  <c r="P47" i="21"/>
  <c r="P31" i="21"/>
  <c r="P15" i="21"/>
  <c r="P1124" i="20"/>
  <c r="P1108" i="20"/>
  <c r="P1092" i="20"/>
  <c r="P1076" i="20"/>
  <c r="P1060" i="20"/>
  <c r="P1044" i="20"/>
  <c r="P1025" i="20"/>
  <c r="P1009" i="20"/>
  <c r="P993" i="20"/>
  <c r="P977" i="20"/>
  <c r="P76" i="21"/>
  <c r="P60" i="21"/>
  <c r="P44" i="21"/>
  <c r="P28" i="21"/>
  <c r="P12" i="21"/>
  <c r="P1117" i="20"/>
  <c r="P1101" i="20"/>
  <c r="P1085" i="20"/>
  <c r="P1069" i="20"/>
  <c r="P1053" i="20"/>
  <c r="P1037" i="20"/>
  <c r="P1014" i="20"/>
  <c r="P998" i="20"/>
  <c r="P982" i="20"/>
  <c r="P966" i="20"/>
  <c r="P950" i="20"/>
  <c r="P934" i="20"/>
  <c r="P914" i="20"/>
  <c r="P898" i="20"/>
  <c r="P882" i="20"/>
  <c r="P866" i="20"/>
  <c r="P850" i="20"/>
  <c r="P834" i="20"/>
  <c r="P61" i="21"/>
  <c r="P45" i="21"/>
  <c r="P29" i="21"/>
  <c r="P13" i="21"/>
  <c r="P1122" i="20"/>
  <c r="P1106" i="20"/>
  <c r="P1090" i="20"/>
  <c r="P1074" i="20"/>
  <c r="P1058" i="20"/>
  <c r="P1042" i="20"/>
  <c r="P1023" i="20"/>
  <c r="P1007" i="20"/>
  <c r="P991" i="20"/>
  <c r="P975" i="20"/>
  <c r="P959" i="20"/>
  <c r="P943" i="20"/>
  <c r="P927" i="20"/>
  <c r="P911" i="20"/>
  <c r="P895" i="20"/>
  <c r="P879" i="20"/>
  <c r="P863" i="20"/>
  <c r="P953" i="20"/>
  <c r="P848" i="20"/>
  <c r="P723" i="20"/>
  <c r="P707" i="20"/>
  <c r="P691" i="20"/>
  <c r="P675" i="20"/>
  <c r="P659" i="20"/>
  <c r="P643" i="20"/>
  <c r="P627" i="20"/>
  <c r="P612" i="20"/>
  <c r="P596" i="20"/>
  <c r="P580" i="20"/>
  <c r="P564" i="20"/>
  <c r="P548" i="20"/>
  <c r="P532" i="20"/>
  <c r="P517" i="20"/>
  <c r="P501" i="20"/>
  <c r="P485" i="20"/>
  <c r="P469" i="20"/>
  <c r="P949" i="20"/>
  <c r="P893" i="20"/>
  <c r="P876" i="20"/>
  <c r="P860" i="20"/>
  <c r="P837" i="20"/>
  <c r="P809" i="20"/>
  <c r="P724" i="20"/>
  <c r="P708" i="20"/>
  <c r="P692" i="20"/>
  <c r="P676" i="20"/>
  <c r="P660" i="20"/>
  <c r="P644" i="20"/>
  <c r="P628" i="20"/>
  <c r="P613" i="20"/>
  <c r="P597" i="20"/>
  <c r="P581" i="20"/>
  <c r="P565" i="20"/>
  <c r="P549" i="20"/>
  <c r="P533" i="20"/>
  <c r="P514" i="20"/>
  <c r="P945" i="20"/>
  <c r="P841" i="20"/>
  <c r="P717" i="20"/>
  <c r="P701" i="20"/>
  <c r="P685" i="20"/>
  <c r="P669" i="20"/>
  <c r="P653" i="20"/>
  <c r="P637" i="20"/>
  <c r="P618" i="20"/>
  <c r="P602" i="20"/>
  <c r="P586" i="20"/>
  <c r="P570" i="20"/>
  <c r="P554" i="20"/>
  <c r="P538" i="20"/>
  <c r="P941" i="20"/>
  <c r="P888" i="20"/>
  <c r="P872" i="20"/>
  <c r="P856" i="20"/>
  <c r="P844" i="20"/>
  <c r="P805" i="20"/>
  <c r="P758" i="20"/>
  <c r="P678" i="20"/>
  <c r="P623" i="20"/>
  <c r="P559" i="20"/>
  <c r="P516" i="20"/>
  <c r="P504" i="20"/>
  <c r="P487" i="20"/>
  <c r="P458" i="20"/>
  <c r="P445" i="20"/>
  <c r="P429" i="20"/>
  <c r="P407" i="20"/>
  <c r="P391" i="20"/>
  <c r="P375" i="20"/>
  <c r="P359" i="20"/>
  <c r="P343" i="20"/>
  <c r="P327" i="20"/>
  <c r="P311" i="20"/>
  <c r="P295" i="20"/>
  <c r="P279" i="20"/>
  <c r="P263" i="20"/>
  <c r="P247" i="20"/>
  <c r="P231" i="20"/>
  <c r="P706" i="20"/>
  <c r="P642" i="20"/>
  <c r="P571" i="20"/>
  <c r="P492" i="20"/>
  <c r="P475" i="20"/>
  <c r="P454" i="20"/>
  <c r="P438" i="20"/>
  <c r="P416" i="20"/>
  <c r="P400" i="20"/>
  <c r="P384" i="20"/>
  <c r="P368" i="20"/>
  <c r="P352" i="20"/>
  <c r="P336" i="20"/>
  <c r="P320" i="20"/>
  <c r="P304" i="20"/>
  <c r="P288" i="20"/>
  <c r="P272" i="20"/>
  <c r="P256" i="20"/>
  <c r="P240" i="20"/>
  <c r="P224" i="20"/>
  <c r="P734" i="20"/>
  <c r="P670" i="20"/>
  <c r="P599" i="20"/>
  <c r="P535" i="20"/>
  <c r="P511" i="20"/>
  <c r="P482" i="20"/>
  <c r="P464" i="20"/>
  <c r="P447" i="20"/>
  <c r="P431" i="20"/>
  <c r="P409" i="20"/>
  <c r="P393" i="20"/>
  <c r="P377" i="20"/>
  <c r="P361" i="20"/>
  <c r="P345" i="20"/>
  <c r="P329" i="20"/>
  <c r="P309" i="20"/>
  <c r="P293" i="20"/>
  <c r="P277" i="20"/>
  <c r="P261" i="20"/>
  <c r="P245" i="20"/>
  <c r="P229" i="20"/>
  <c r="P682" i="20"/>
  <c r="P611" i="20"/>
  <c r="P547" i="20"/>
  <c r="P500" i="20"/>
  <c r="P483" i="20"/>
  <c r="P452" i="20"/>
  <c r="P436" i="20"/>
  <c r="P414" i="20"/>
  <c r="P398" i="20"/>
  <c r="P382" i="20"/>
  <c r="P366" i="20"/>
  <c r="P350" i="20"/>
  <c r="P334" i="20"/>
  <c r="P318" i="20"/>
  <c r="P302" i="20"/>
  <c r="P286" i="20"/>
  <c r="P270" i="20"/>
  <c r="P254" i="20"/>
  <c r="P238" i="20"/>
  <c r="P222" i="20"/>
  <c r="O7" i="14"/>
  <c r="P214" i="20"/>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806" i="21"/>
  <c r="P790" i="21"/>
  <c r="P774" i="21"/>
  <c r="P758" i="21"/>
  <c r="P742" i="21"/>
  <c r="P726" i="21"/>
  <c r="P710" i="21"/>
  <c r="P694" i="21"/>
  <c r="P799" i="21"/>
  <c r="P783" i="21"/>
  <c r="P767" i="21"/>
  <c r="P751" i="21"/>
  <c r="P735" i="21"/>
  <c r="P719" i="21"/>
  <c r="P703" i="21"/>
  <c r="P687" i="21"/>
  <c r="P671" i="21"/>
  <c r="P792" i="21"/>
  <c r="P776" i="21"/>
  <c r="P760" i="21"/>
  <c r="P744" i="21"/>
  <c r="P728" i="21"/>
  <c r="P712" i="21"/>
  <c r="P90" i="22"/>
  <c r="P82" i="22"/>
  <c r="P74" i="22"/>
  <c r="P66" i="22"/>
  <c r="P58" i="22"/>
  <c r="P50" i="22"/>
  <c r="P42" i="22"/>
  <c r="P793" i="21"/>
  <c r="P777" i="21"/>
  <c r="P761" i="21"/>
  <c r="P745" i="21"/>
  <c r="P729" i="21"/>
  <c r="P713" i="21"/>
  <c r="P697" i="21"/>
  <c r="P681" i="21"/>
  <c r="P686" i="21"/>
  <c r="P659" i="21"/>
  <c r="P643" i="21"/>
  <c r="P627" i="21"/>
  <c r="P611" i="21"/>
  <c r="P595" i="21"/>
  <c r="P579" i="21"/>
  <c r="P563" i="21"/>
  <c r="P547" i="21"/>
  <c r="P531" i="21"/>
  <c r="P515" i="21"/>
  <c r="P499" i="21"/>
  <c r="P483" i="21"/>
  <c r="P676" i="21"/>
  <c r="P656" i="21"/>
  <c r="P640" i="21"/>
  <c r="P624" i="21"/>
  <c r="P604" i="21"/>
  <c r="P588" i="21"/>
  <c r="P572" i="21"/>
  <c r="P556" i="21"/>
  <c r="P540" i="21"/>
  <c r="P524" i="21"/>
  <c r="P504" i="21"/>
  <c r="P488" i="21"/>
  <c r="P682" i="21"/>
  <c r="P657" i="21"/>
  <c r="P641" i="21"/>
  <c r="P625" i="21"/>
  <c r="P609" i="21"/>
  <c r="P593" i="21"/>
  <c r="P577" i="21"/>
  <c r="P561" i="21"/>
  <c r="P545" i="21"/>
  <c r="P529" i="21"/>
  <c r="P680" i="21"/>
  <c r="P666" i="21"/>
  <c r="P650" i="21"/>
  <c r="P634" i="21"/>
  <c r="P618" i="21"/>
  <c r="P602" i="21"/>
  <c r="P586" i="21"/>
  <c r="P570" i="21"/>
  <c r="P554" i="21"/>
  <c r="P538" i="21"/>
  <c r="P522" i="21"/>
  <c r="P506" i="21"/>
  <c r="P490" i="21"/>
  <c r="P509" i="21"/>
  <c r="P468" i="21"/>
  <c r="P452" i="21"/>
  <c r="P436" i="21"/>
  <c r="P420" i="21"/>
  <c r="P400" i="21"/>
  <c r="P384" i="21"/>
  <c r="P368" i="21"/>
  <c r="P352" i="21"/>
  <c r="P336" i="21"/>
  <c r="P320" i="21"/>
  <c r="P300" i="21"/>
  <c r="P284" i="21"/>
  <c r="P473" i="21"/>
  <c r="P457" i="21"/>
  <c r="P441" i="21"/>
  <c r="P425" i="21"/>
  <c r="P409" i="21"/>
  <c r="P393" i="21"/>
  <c r="P377" i="21"/>
  <c r="P361" i="21"/>
  <c r="P345" i="21"/>
  <c r="P329" i="21"/>
  <c r="P313" i="21"/>
  <c r="P297" i="21"/>
  <c r="P281" i="21"/>
  <c r="P485" i="21"/>
  <c r="P462" i="21"/>
  <c r="P446" i="21"/>
  <c r="P430" i="21"/>
  <c r="P414" i="21"/>
  <c r="P398" i="21"/>
  <c r="P382" i="21"/>
  <c r="P366" i="21"/>
  <c r="P350" i="21"/>
  <c r="P334" i="21"/>
  <c r="P318" i="21"/>
  <c r="P302" i="21"/>
  <c r="P286" i="21"/>
  <c r="P497" i="21"/>
  <c r="P467" i="21"/>
  <c r="P451" i="21"/>
  <c r="P435" i="21"/>
  <c r="P419" i="21"/>
  <c r="P403" i="21"/>
  <c r="P387" i="21"/>
  <c r="P371" i="21"/>
  <c r="P355" i="21"/>
  <c r="P339" i="21"/>
  <c r="P323" i="21"/>
  <c r="P307" i="21"/>
  <c r="P291" i="21"/>
  <c r="P276" i="21"/>
  <c r="P261" i="21"/>
  <c r="P245" i="21"/>
  <c r="P229" i="21"/>
  <c r="P213" i="21"/>
  <c r="P197" i="21"/>
  <c r="P181" i="21"/>
  <c r="P165" i="21"/>
  <c r="P149" i="21"/>
  <c r="P133" i="21"/>
  <c r="P117" i="21"/>
  <c r="P101" i="21"/>
  <c r="P85" i="21"/>
  <c r="P69" i="21"/>
  <c r="P262" i="21"/>
  <c r="P246" i="21"/>
  <c r="P230" i="21"/>
  <c r="P214" i="21"/>
  <c r="P198" i="21"/>
  <c r="P182" i="21"/>
  <c r="P166" i="21"/>
  <c r="P150" i="21"/>
  <c r="P134" i="21"/>
  <c r="P118" i="21"/>
  <c r="P102" i="21"/>
  <c r="P86" i="21"/>
  <c r="P70" i="21"/>
  <c r="P263" i="21"/>
  <c r="P247" i="21"/>
  <c r="P231" i="21"/>
  <c r="P215" i="21"/>
  <c r="P199" i="21"/>
  <c r="P183" i="21"/>
  <c r="P167" i="21"/>
  <c r="P151" i="21"/>
  <c r="P135" i="21"/>
  <c r="P119" i="21"/>
  <c r="P103" i="21"/>
  <c r="P87" i="21"/>
  <c r="P260" i="21"/>
  <c r="P244" i="21"/>
  <c r="P228" i="21"/>
  <c r="P212" i="21"/>
  <c r="P192" i="21"/>
  <c r="P176" i="21"/>
  <c r="P160" i="21"/>
  <c r="P144" i="21"/>
  <c r="P128" i="21"/>
  <c r="P112" i="21"/>
  <c r="P92" i="21"/>
  <c r="P79" i="21"/>
  <c r="P66" i="21"/>
  <c r="P50" i="21"/>
  <c r="P34" i="21"/>
  <c r="P18" i="21"/>
  <c r="P1127" i="20"/>
  <c r="P1111" i="20"/>
  <c r="P1095" i="20"/>
  <c r="P1079" i="20"/>
  <c r="P1063" i="20"/>
  <c r="P1047" i="20"/>
  <c r="P1028" i="20"/>
  <c r="P1012" i="20"/>
  <c r="P996" i="20"/>
  <c r="P980" i="20"/>
  <c r="P964" i="20"/>
  <c r="P948" i="20"/>
  <c r="P932" i="20"/>
  <c r="P916" i="20"/>
  <c r="P900" i="20"/>
  <c r="P59" i="21"/>
  <c r="P43" i="21"/>
  <c r="P27" i="21"/>
  <c r="P11" i="21"/>
  <c r="P1120" i="20"/>
  <c r="P1104" i="20"/>
  <c r="P1088" i="20"/>
  <c r="P1072" i="20"/>
  <c r="P1056" i="20"/>
  <c r="P1040" i="20"/>
  <c r="P1021" i="20"/>
  <c r="P1005" i="20"/>
  <c r="P989" i="20"/>
  <c r="P973" i="20"/>
  <c r="P75" i="21"/>
  <c r="P56" i="21"/>
  <c r="P40" i="21"/>
  <c r="P24" i="21"/>
  <c r="P1129" i="20"/>
  <c r="P1113" i="20"/>
  <c r="P1097" i="20"/>
  <c r="P1081" i="20"/>
  <c r="P1065" i="20"/>
  <c r="P1049" i="20"/>
  <c r="P1026" i="20"/>
  <c r="P1010" i="20"/>
  <c r="P994" i="20"/>
  <c r="P978" i="20"/>
  <c r="P962" i="20"/>
  <c r="P946" i="20"/>
  <c r="P926" i="20"/>
  <c r="P910" i="20"/>
  <c r="P894" i="20"/>
  <c r="P878" i="20"/>
  <c r="P862" i="20"/>
  <c r="P846" i="20"/>
  <c r="P830" i="20"/>
  <c r="P57" i="21"/>
  <c r="P41" i="21"/>
  <c r="P25" i="21"/>
  <c r="P9" i="21"/>
  <c r="P1118" i="20"/>
  <c r="P1102" i="20"/>
  <c r="P1086" i="20"/>
  <c r="P1070" i="20"/>
  <c r="P1054" i="20"/>
  <c r="P1038" i="20"/>
  <c r="P1019" i="20"/>
  <c r="P1003" i="20"/>
  <c r="P987" i="20"/>
  <c r="P971" i="20"/>
  <c r="P955" i="20"/>
  <c r="P939" i="20"/>
  <c r="P923" i="20"/>
  <c r="P907" i="20"/>
  <c r="P891" i="20"/>
  <c r="P875" i="20"/>
  <c r="P859" i="20"/>
  <c r="P937" i="20"/>
  <c r="P835" i="20"/>
  <c r="P719" i="20"/>
  <c r="P703" i="20"/>
  <c r="P687" i="20"/>
  <c r="P671" i="20"/>
  <c r="P655" i="20"/>
  <c r="P639" i="20"/>
  <c r="P624" i="20"/>
  <c r="P608" i="20"/>
  <c r="P592" i="20"/>
  <c r="P576" i="20"/>
  <c r="P560" i="20"/>
  <c r="P544" i="20"/>
  <c r="P528" i="20"/>
  <c r="P513" i="20"/>
  <c r="P497" i="20"/>
  <c r="P481" i="20"/>
  <c r="P465" i="20"/>
  <c r="P933" i="20"/>
  <c r="P885" i="20"/>
  <c r="P869" i="20"/>
  <c r="P853" i="20"/>
  <c r="P836" i="20"/>
  <c r="P801" i="20"/>
  <c r="P720" i="20"/>
  <c r="P704" i="20"/>
  <c r="P688" i="20"/>
  <c r="P672" i="20"/>
  <c r="P656" i="20"/>
  <c r="P640" i="20"/>
  <c r="P625" i="20"/>
  <c r="P609" i="20"/>
  <c r="P593" i="20"/>
  <c r="P577" i="20"/>
  <c r="P561" i="20"/>
  <c r="P545" i="20"/>
  <c r="P529" i="20"/>
  <c r="P510" i="20"/>
  <c r="P921" i="20"/>
  <c r="P840" i="20"/>
  <c r="P713" i="20"/>
  <c r="P697" i="20"/>
  <c r="P681" i="20"/>
  <c r="P665" i="20"/>
  <c r="P649" i="20"/>
  <c r="P633" i="20"/>
  <c r="P614" i="20"/>
  <c r="P598" i="20"/>
  <c r="P582" i="20"/>
  <c r="P566" i="20"/>
  <c r="P550" i="20"/>
  <c r="P534" i="20"/>
  <c r="P917" i="20"/>
  <c r="P881" i="20"/>
  <c r="P865" i="20"/>
  <c r="P849" i="20"/>
  <c r="P831" i="20"/>
  <c r="P797" i="20"/>
  <c r="P742" i="20"/>
  <c r="P662" i="20"/>
  <c r="P607" i="20"/>
  <c r="P543" i="20"/>
  <c r="P474" i="20"/>
  <c r="P403" i="20"/>
  <c r="P339" i="20"/>
  <c r="P275" i="20"/>
  <c r="P690" i="20"/>
  <c r="P462" i="20"/>
  <c r="P396" i="20"/>
  <c r="P332" i="20"/>
  <c r="P268" i="20"/>
  <c r="P718" i="20"/>
  <c r="P498" i="20"/>
  <c r="P427" i="20"/>
  <c r="P357" i="20"/>
  <c r="P289" i="20"/>
  <c r="P225" i="20"/>
  <c r="P499" i="20"/>
  <c r="P410" i="20"/>
  <c r="P346" i="20"/>
  <c r="P28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456" i="20"/>
  <c r="P387" i="20"/>
  <c r="P323" i="20"/>
  <c r="P259" i="20"/>
  <c r="P619" i="20"/>
  <c r="P450" i="20"/>
  <c r="P380" i="20"/>
  <c r="P316" i="20"/>
  <c r="P252" i="20"/>
  <c r="P654" i="20"/>
  <c r="P480" i="20"/>
  <c r="P405" i="20"/>
  <c r="P341" i="20"/>
  <c r="P273" i="20"/>
  <c r="P666" i="20"/>
  <c r="P470" i="20"/>
  <c r="P394" i="20"/>
  <c r="P330" i="20"/>
  <c r="P266" i="20"/>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515" i="20"/>
  <c r="P441" i="20"/>
  <c r="P371" i="20"/>
  <c r="P307" i="20"/>
  <c r="P243" i="20"/>
  <c r="P555" i="20"/>
  <c r="P434" i="20"/>
  <c r="P364" i="20"/>
  <c r="P300" i="20"/>
  <c r="P236" i="20"/>
  <c r="P583" i="20"/>
  <c r="P463" i="20"/>
  <c r="P389" i="20"/>
  <c r="P325" i="20"/>
  <c r="P257" i="20"/>
  <c r="P595" i="20"/>
  <c r="P448" i="20"/>
  <c r="P378" i="20"/>
  <c r="P314" i="20"/>
  <c r="P250" i="20"/>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503" i="20"/>
  <c r="P419" i="20"/>
  <c r="P355" i="20"/>
  <c r="P291" i="20"/>
  <c r="P227" i="20"/>
  <c r="P491" i="20"/>
  <c r="P412" i="20"/>
  <c r="P348" i="20"/>
  <c r="P284" i="20"/>
  <c r="P796" i="20"/>
  <c r="P520" i="20"/>
  <c r="P443" i="20"/>
  <c r="P373" i="20"/>
  <c r="P305" i="20"/>
  <c r="P241" i="20"/>
  <c r="P531" i="20"/>
  <c r="P432" i="20"/>
  <c r="P362" i="20"/>
  <c r="P298" i="20"/>
  <c r="P234"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G265" i="20"/>
  <c r="G333" i="20"/>
  <c r="G397" i="20"/>
  <c r="G471" i="20"/>
  <c r="G645" i="20"/>
  <c r="G264" i="20"/>
  <c r="G328" i="20"/>
  <c r="G392" i="20"/>
  <c r="G467" i="20"/>
  <c r="G610" i="20"/>
  <c r="G247" i="20"/>
  <c r="G311" i="20"/>
  <c r="G375" i="20"/>
  <c r="G445" i="20"/>
  <c r="G550" i="20"/>
  <c r="G238" i="20"/>
  <c r="G302" i="20"/>
  <c r="G366" i="20"/>
  <c r="G436" i="20"/>
  <c r="G514" i="20"/>
  <c r="G777" i="20"/>
  <c r="G912" i="20"/>
  <c r="G577" i="20"/>
  <c r="G640" i="20"/>
  <c r="G704" i="20"/>
  <c r="G916" i="20"/>
  <c r="G560" i="20"/>
  <c r="G624" i="20"/>
  <c r="G687" i="20"/>
  <c r="G867" i="20"/>
  <c r="G492" i="20"/>
  <c r="G555" i="20"/>
  <c r="G619" i="20"/>
  <c r="G686" i="20"/>
  <c r="G880" i="20"/>
  <c r="G882" i="20"/>
  <c r="G950" i="20"/>
  <c r="G1014" i="20"/>
  <c r="G1085" i="20"/>
  <c r="G28" i="21"/>
  <c r="G849" i="20"/>
  <c r="G913" i="20"/>
  <c r="G981" i="20"/>
  <c r="G1048" i="20"/>
  <c r="G1112" i="20"/>
  <c r="G51" i="21"/>
  <c r="G1008" i="20"/>
  <c r="G1075" i="20"/>
  <c r="G14" i="21"/>
  <c r="G895" i="20"/>
  <c r="G959" i="20"/>
  <c r="G1023" i="20"/>
  <c r="G1090" i="20"/>
  <c r="G29" i="21"/>
  <c r="G99" i="21"/>
  <c r="G163" i="21"/>
  <c r="G227" i="21"/>
  <c r="G98" i="21"/>
  <c r="G162" i="21"/>
  <c r="G226" i="21"/>
  <c r="G81" i="21"/>
  <c r="G145" i="21"/>
  <c r="G209" i="21"/>
  <c r="G273" i="21"/>
  <c r="G132" i="21"/>
  <c r="G196" i="21"/>
  <c r="G264" i="21"/>
  <c r="G326" i="21"/>
  <c r="G390" i="21"/>
  <c r="G454" i="21"/>
  <c r="G309" i="21"/>
  <c r="G373" i="21"/>
  <c r="G437" i="21"/>
  <c r="G292" i="21"/>
  <c r="G360" i="21"/>
  <c r="G428" i="21"/>
  <c r="G283" i="21"/>
  <c r="G347" i="21"/>
  <c r="G411" i="21"/>
  <c r="G475" i="21"/>
  <c r="G529" i="21"/>
  <c r="G593" i="21"/>
  <c r="G657" i="21"/>
  <c r="G556" i="21"/>
  <c r="G624" i="21"/>
  <c r="G479" i="21"/>
  <c r="G543" i="21"/>
  <c r="G607" i="21"/>
  <c r="G671" i="21"/>
  <c r="G530" i="21"/>
  <c r="G594" i="21"/>
  <c r="G658" i="21"/>
  <c r="G724" i="21"/>
  <c r="G788" i="21"/>
  <c r="G743" i="21"/>
  <c r="G807" i="21"/>
  <c r="G678" i="21"/>
  <c r="G742" i="21"/>
  <c r="G806" i="21"/>
  <c r="G749" i="21"/>
  <c r="G23" i="22"/>
  <c r="G118" i="22"/>
  <c r="G221" i="22"/>
  <c r="G241" i="22"/>
  <c r="G253" i="20"/>
  <c r="G317" i="20"/>
  <c r="G385" i="20"/>
  <c r="G455" i="20"/>
  <c r="G606" i="20"/>
  <c r="G252" i="20"/>
  <c r="G316" i="20"/>
  <c r="G380" i="20"/>
  <c r="G450" i="20"/>
  <c r="G562" i="20"/>
  <c r="G235" i="20"/>
  <c r="G299" i="20"/>
  <c r="G363" i="20"/>
  <c r="G433" i="20"/>
  <c r="G515" i="20"/>
  <c r="G226" i="20"/>
  <c r="G290" i="20"/>
  <c r="G354" i="20"/>
  <c r="G418" i="20"/>
  <c r="G494" i="20"/>
  <c r="G721" i="20"/>
  <c r="G879" i="20"/>
  <c r="G565" i="20"/>
  <c r="G628" i="20"/>
  <c r="G692" i="20"/>
  <c r="G876" i="20"/>
  <c r="G548" i="20"/>
  <c r="G612" i="20"/>
  <c r="G675" i="20"/>
  <c r="G846" i="20"/>
  <c r="G480" i="20"/>
  <c r="G543" i="20"/>
  <c r="G607" i="20"/>
  <c r="G674" i="20"/>
  <c r="G856" i="20"/>
  <c r="G870" i="20"/>
  <c r="G938" i="20"/>
  <c r="G1002" i="20"/>
  <c r="G1073" i="20"/>
  <c r="G16" i="21"/>
  <c r="G837" i="20"/>
  <c r="G901" i="20"/>
  <c r="G969" i="20"/>
  <c r="G1036" i="20"/>
  <c r="G1100" i="20"/>
  <c r="G39" i="21"/>
  <c r="G996" i="20"/>
  <c r="G1063" i="20"/>
  <c r="G1127" i="20"/>
  <c r="G66" i="21"/>
  <c r="G947" i="20"/>
  <c r="G1011" i="20"/>
  <c r="G1078" i="20"/>
  <c r="G17" i="21"/>
  <c r="G87" i="21"/>
  <c r="G151" i="21"/>
  <c r="G215" i="21"/>
  <c r="G86" i="21"/>
  <c r="G150" i="21"/>
  <c r="G214" i="21"/>
  <c r="G69" i="21"/>
  <c r="G133" i="21"/>
  <c r="G197" i="21"/>
  <c r="G261" i="21"/>
  <c r="G120" i="21"/>
  <c r="G184" i="21"/>
  <c r="G252" i="21"/>
  <c r="G314" i="21"/>
  <c r="G378" i="21"/>
  <c r="G442" i="21"/>
  <c r="G297" i="21"/>
  <c r="G361" i="21"/>
  <c r="G425" i="21"/>
  <c r="G280" i="21"/>
  <c r="G348" i="21"/>
  <c r="G416" i="21"/>
  <c r="G500" i="21"/>
  <c r="G335" i="21"/>
  <c r="G399" i="21"/>
  <c r="G463" i="21"/>
  <c r="G517" i="21"/>
  <c r="G581" i="21"/>
  <c r="G645" i="21"/>
  <c r="G544" i="21"/>
  <c r="G612" i="21"/>
  <c r="G675" i="21"/>
  <c r="G531" i="21"/>
  <c r="G595" i="21"/>
  <c r="G659" i="21"/>
  <c r="G518" i="21"/>
  <c r="G582" i="21"/>
  <c r="G646" i="21"/>
  <c r="G712" i="21"/>
  <c r="G776" i="21"/>
  <c r="G731" i="21"/>
  <c r="G795" i="21"/>
  <c r="G112" i="22"/>
  <c r="G730" i="21"/>
  <c r="G794" i="21"/>
  <c r="G737" i="21"/>
  <c r="G801" i="21"/>
  <c r="G187" i="22"/>
  <c r="G228" i="22"/>
  <c r="G238" i="22"/>
  <c r="G225" i="20"/>
  <c r="G289" i="20"/>
  <c r="G357" i="20"/>
  <c r="G427" i="20"/>
  <c r="G503" i="20"/>
  <c r="G224" i="20"/>
  <c r="G288" i="20"/>
  <c r="G352" i="20"/>
  <c r="G416" i="20"/>
  <c r="G499" i="20"/>
  <c r="G713" i="20"/>
  <c r="G271" i="20"/>
  <c r="G335" i="20"/>
  <c r="G399" i="20"/>
  <c r="G479" i="20"/>
  <c r="G653" i="20"/>
  <c r="G262" i="20"/>
  <c r="G342" i="20"/>
  <c r="G406" i="20"/>
  <c r="G478" i="20"/>
  <c r="G673" i="20"/>
  <c r="G855" i="20"/>
  <c r="G553" i="20"/>
  <c r="G617" i="20"/>
  <c r="G680" i="20"/>
  <c r="G852" i="20"/>
  <c r="G536" i="20"/>
  <c r="G600" i="20"/>
  <c r="G663" i="20"/>
  <c r="G830" i="20"/>
  <c r="G468" i="20"/>
  <c r="G531" i="20"/>
  <c r="G595" i="20"/>
  <c r="G662" i="20"/>
  <c r="G836" i="20"/>
  <c r="G858" i="20"/>
  <c r="G922" i="20"/>
  <c r="G990" i="20"/>
  <c r="G1061" i="20"/>
  <c r="G1125" i="20"/>
  <c r="G67" i="21"/>
  <c r="G889" i="20"/>
  <c r="G957" i="20"/>
  <c r="G1021" i="20"/>
  <c r="G1088" i="20"/>
  <c r="G27" i="21"/>
  <c r="G984" i="20"/>
  <c r="G1051" i="20"/>
  <c r="G1115" i="20"/>
  <c r="G54" i="21"/>
  <c r="G935" i="20"/>
  <c r="G999" i="20"/>
  <c r="G1066" i="20"/>
  <c r="G1130" i="20"/>
  <c r="G70" i="21"/>
  <c r="G139" i="21"/>
  <c r="G203" i="21"/>
  <c r="G267" i="21"/>
  <c r="G138" i="21"/>
  <c r="G202" i="21"/>
  <c r="G266" i="21"/>
  <c r="G121" i="21"/>
  <c r="G185" i="21"/>
  <c r="G249" i="21"/>
  <c r="G104" i="21"/>
  <c r="G172" i="21"/>
  <c r="G240" i="21"/>
  <c r="G302" i="21"/>
  <c r="G366" i="21"/>
  <c r="G430" i="21"/>
  <c r="G285" i="21"/>
  <c r="G349" i="21"/>
  <c r="G413" i="21"/>
  <c r="G480" i="21"/>
  <c r="G336" i="21"/>
  <c r="G400" i="21"/>
  <c r="G468" i="21"/>
  <c r="G323" i="21"/>
  <c r="G387" i="21"/>
  <c r="G451" i="21"/>
  <c r="G505" i="21"/>
  <c r="G569" i="21"/>
  <c r="G633" i="21"/>
  <c r="G532" i="21"/>
  <c r="G596" i="21"/>
  <c r="G664" i="21"/>
  <c r="G519" i="21"/>
  <c r="G583" i="21"/>
  <c r="G647" i="21"/>
  <c r="G506" i="21"/>
  <c r="G570" i="21"/>
  <c r="G634" i="21"/>
  <c r="G696" i="21"/>
  <c r="G764" i="21"/>
  <c r="G719" i="21"/>
  <c r="G783" i="21"/>
  <c r="G102" i="22"/>
  <c r="G718" i="21"/>
  <c r="G782" i="21"/>
  <c r="G725" i="21"/>
  <c r="G789" i="21"/>
  <c r="G158" i="22"/>
  <c r="G216" i="22"/>
  <c r="G235" i="22"/>
  <c r="G281" i="20"/>
  <c r="G349" i="20"/>
  <c r="G413" i="20"/>
  <c r="G490" i="20"/>
  <c r="G709" i="20"/>
  <c r="G280" i="20"/>
  <c r="G344" i="20"/>
  <c r="G408" i="20"/>
  <c r="G486" i="20"/>
  <c r="G681" i="20"/>
  <c r="G263" i="20"/>
  <c r="G327" i="20"/>
  <c r="G391" i="20"/>
  <c r="G466" i="20"/>
  <c r="G614" i="20"/>
  <c r="G254" i="20"/>
  <c r="G318" i="20"/>
  <c r="G382" i="20"/>
  <c r="G452" i="20"/>
  <c r="G570" i="20"/>
  <c r="G815" i="20"/>
  <c r="G529" i="20"/>
  <c r="G593" i="20"/>
  <c r="G656" i="20"/>
  <c r="G720" i="20"/>
  <c r="G513" i="20"/>
  <c r="G576" i="20"/>
  <c r="G639" i="20"/>
  <c r="G703" i="20"/>
  <c r="G904" i="20"/>
  <c r="G508" i="20"/>
  <c r="G571" i="20"/>
  <c r="G638" i="20"/>
  <c r="G702" i="20"/>
  <c r="G924" i="20"/>
  <c r="G898" i="20"/>
  <c r="G966" i="20"/>
  <c r="G1037" i="20"/>
  <c r="G1101" i="20"/>
  <c r="G44" i="21"/>
  <c r="G865" i="20"/>
  <c r="G933" i="20"/>
  <c r="G997" i="20"/>
  <c r="G1064" i="20"/>
  <c r="G1128" i="20"/>
  <c r="G74" i="21"/>
  <c r="G1024" i="20"/>
  <c r="G1091" i="20"/>
  <c r="G30" i="21"/>
  <c r="G911" i="20"/>
  <c r="G975" i="20"/>
  <c r="G1042" i="20"/>
  <c r="G1106" i="20"/>
  <c r="G45" i="21"/>
  <c r="G115" i="21"/>
  <c r="G179" i="21"/>
  <c r="G243" i="21"/>
  <c r="G114" i="21"/>
  <c r="G178" i="21"/>
  <c r="G242" i="21"/>
  <c r="G97" i="21"/>
  <c r="G161" i="21"/>
  <c r="G225" i="21"/>
  <c r="G80" i="21"/>
  <c r="G148" i="21"/>
  <c r="G216" i="21"/>
  <c r="G278" i="21"/>
  <c r="G342" i="21"/>
  <c r="G406" i="21"/>
  <c r="G470" i="21"/>
  <c r="G325" i="21"/>
  <c r="G389" i="21"/>
  <c r="G453" i="21"/>
  <c r="G312" i="21"/>
  <c r="G376" i="21"/>
  <c r="G444" i="21"/>
  <c r="G299" i="21"/>
  <c r="G363" i="21"/>
  <c r="G427" i="21"/>
  <c r="G481" i="21"/>
  <c r="G545" i="21"/>
  <c r="G609" i="21"/>
  <c r="G673" i="21"/>
  <c r="G572" i="21"/>
  <c r="G640" i="21"/>
  <c r="G495" i="21"/>
  <c r="G559" i="21"/>
  <c r="G623" i="21"/>
  <c r="G482" i="21"/>
  <c r="G546" i="21"/>
  <c r="G610" i="21"/>
  <c r="G687" i="21"/>
  <c r="G740" i="21"/>
  <c r="G804" i="21"/>
  <c r="G759" i="21"/>
  <c r="G27" i="22"/>
  <c r="G694" i="21"/>
  <c r="G758" i="21"/>
  <c r="G701" i="21"/>
  <c r="G765" i="21"/>
  <c r="G98" i="22"/>
  <c r="G189" i="22"/>
  <c r="G229" i="22"/>
  <c r="F17" i="14"/>
  <c r="G269" i="20"/>
  <c r="G337" i="20"/>
  <c r="G401" i="20"/>
  <c r="G474" i="20"/>
  <c r="G661" i="20"/>
  <c r="G268" i="20"/>
  <c r="G332" i="20"/>
  <c r="G396" i="20"/>
  <c r="G470" i="20"/>
  <c r="G633" i="20"/>
  <c r="G251" i="20"/>
  <c r="G315" i="20"/>
  <c r="G379" i="20"/>
  <c r="G449" i="20"/>
  <c r="G566" i="20"/>
  <c r="G242" i="20"/>
  <c r="G306" i="20"/>
  <c r="G370" i="20"/>
  <c r="G440" i="20"/>
  <c r="G522" i="20"/>
  <c r="G783" i="20"/>
  <c r="G928" i="20"/>
  <c r="G581" i="20"/>
  <c r="G644" i="20"/>
  <c r="G708" i="20"/>
  <c r="G940" i="20"/>
  <c r="G564" i="20"/>
  <c r="G627" i="20"/>
  <c r="G691" i="20"/>
  <c r="G875" i="20"/>
  <c r="G496" i="20"/>
  <c r="G559" i="20"/>
  <c r="G623" i="20"/>
  <c r="G690" i="20"/>
  <c r="G888" i="20"/>
  <c r="G886" i="20"/>
  <c r="G954" i="20"/>
  <c r="G1018" i="20"/>
  <c r="G1089" i="20"/>
  <c r="G32" i="21"/>
  <c r="G853" i="20"/>
  <c r="G917" i="20"/>
  <c r="G985" i="20"/>
  <c r="G1052" i="20"/>
  <c r="G1116" i="20"/>
  <c r="G55" i="21"/>
  <c r="G1012" i="20"/>
  <c r="G1079" i="20"/>
  <c r="G18" i="21"/>
  <c r="G899" i="20"/>
  <c r="G963" i="20"/>
  <c r="G1027" i="20"/>
  <c r="G1094" i="20"/>
  <c r="G33" i="21"/>
  <c r="G103" i="21"/>
  <c r="G167" i="21"/>
  <c r="G231" i="21"/>
  <c r="G102" i="21"/>
  <c r="G166" i="21"/>
  <c r="G230" i="21"/>
  <c r="G85" i="21"/>
  <c r="G149" i="21"/>
  <c r="G213" i="21"/>
  <c r="G68" i="21"/>
  <c r="G136" i="21"/>
  <c r="G200" i="21"/>
  <c r="G268" i="21"/>
  <c r="G330" i="21"/>
  <c r="G394" i="21"/>
  <c r="G458" i="21"/>
  <c r="G313" i="21"/>
  <c r="G377" i="21"/>
  <c r="G441" i="21"/>
  <c r="G296" i="21"/>
  <c r="G364" i="21"/>
  <c r="G432" i="21"/>
  <c r="G287" i="21"/>
  <c r="G351" i="21"/>
  <c r="G415" i="21"/>
  <c r="G488" i="21"/>
  <c r="G533" i="21"/>
  <c r="G597" i="21"/>
  <c r="G661" i="21"/>
  <c r="G560" i="21"/>
  <c r="G628" i="21"/>
  <c r="G483" i="21"/>
  <c r="G547" i="21"/>
  <c r="G611" i="21"/>
  <c r="G677" i="21"/>
  <c r="G534" i="21"/>
  <c r="G598" i="21"/>
  <c r="G662" i="21"/>
  <c r="G728" i="21"/>
  <c r="G792" i="21"/>
  <c r="G747" i="21"/>
  <c r="G17" i="22"/>
  <c r="G682" i="21"/>
  <c r="G746" i="21"/>
  <c r="G689" i="21"/>
  <c r="G753" i="21"/>
  <c r="G31" i="22"/>
  <c r="G134" i="22"/>
  <c r="G222" i="22"/>
  <c r="G242" i="22"/>
  <c r="G241" i="20"/>
  <c r="G305" i="20"/>
  <c r="G373" i="20"/>
  <c r="G443" i="20"/>
  <c r="G558" i="20"/>
  <c r="G240" i="20"/>
  <c r="G304" i="20"/>
  <c r="G368" i="20"/>
  <c r="G438" i="20"/>
  <c r="G518" i="20"/>
  <c r="G223" i="20"/>
  <c r="G287" i="20"/>
  <c r="G351" i="20"/>
  <c r="G415" i="20"/>
  <c r="G498" i="20"/>
  <c r="G717" i="20"/>
  <c r="G278" i="20"/>
  <c r="G358" i="20"/>
  <c r="G428" i="20"/>
  <c r="G497" i="20"/>
  <c r="G745" i="20"/>
  <c r="G887" i="20"/>
  <c r="G569" i="20"/>
  <c r="G632" i="20"/>
  <c r="G696" i="20"/>
  <c r="G884" i="20"/>
  <c r="G552" i="20"/>
  <c r="G616" i="20"/>
  <c r="G679" i="20"/>
  <c r="G851" i="20"/>
  <c r="G484" i="20"/>
  <c r="G547" i="20"/>
  <c r="G611" i="20"/>
  <c r="G678" i="20"/>
  <c r="G864" i="20"/>
  <c r="G874" i="20"/>
  <c r="G942" i="20"/>
  <c r="G1006" i="20"/>
  <c r="G1077" i="20"/>
  <c r="G20" i="21"/>
  <c r="G841" i="20"/>
  <c r="G905" i="20"/>
  <c r="G973" i="20"/>
  <c r="G1040" i="20"/>
  <c r="G1104" i="20"/>
  <c r="G43" i="21"/>
  <c r="G1000" i="20"/>
  <c r="G1067" i="20"/>
  <c r="G1131" i="20"/>
  <c r="G71" i="21"/>
  <c r="G951" i="20"/>
  <c r="G1015" i="20"/>
  <c r="G1082" i="20"/>
  <c r="G21" i="21"/>
  <c r="G91" i="21"/>
  <c r="G155" i="21"/>
  <c r="G219" i="21"/>
  <c r="G90" i="21"/>
  <c r="G154" i="21"/>
  <c r="G218" i="21"/>
  <c r="G73" i="21"/>
  <c r="G137" i="21"/>
  <c r="G201" i="21"/>
  <c r="G265" i="21"/>
  <c r="G124" i="21"/>
  <c r="G188" i="21"/>
  <c r="G256" i="21"/>
  <c r="G318" i="21"/>
  <c r="G382" i="21"/>
  <c r="G446" i="21"/>
  <c r="G301" i="21"/>
  <c r="G365" i="21"/>
  <c r="G429" i="21"/>
  <c r="G284" i="21"/>
  <c r="G352" i="21"/>
  <c r="G420" i="21"/>
  <c r="G516" i="21"/>
  <c r="G339" i="21"/>
  <c r="G403" i="21"/>
  <c r="G467" i="21"/>
  <c r="G521" i="21"/>
  <c r="G585" i="21"/>
  <c r="G649" i="21"/>
  <c r="G548" i="21"/>
  <c r="G616" i="21"/>
  <c r="G683" i="21"/>
  <c r="G535" i="21"/>
  <c r="G599" i="21"/>
  <c r="G663" i="21"/>
  <c r="G522" i="21"/>
  <c r="G586" i="21"/>
  <c r="G650" i="21"/>
  <c r="G716" i="21"/>
  <c r="G780" i="21"/>
  <c r="G735" i="21"/>
  <c r="G799" i="21"/>
  <c r="G670" i="21"/>
  <c r="G734" i="21"/>
  <c r="G798" i="21"/>
  <c r="G741" i="21"/>
  <c r="G805" i="21"/>
  <c r="G181" i="22"/>
  <c r="G217" i="22"/>
  <c r="G297" i="20"/>
  <c r="G365" i="20"/>
  <c r="G435" i="20"/>
  <c r="G519" i="20"/>
  <c r="G232" i="20"/>
  <c r="G296" i="20"/>
  <c r="G360" i="20"/>
  <c r="G430" i="20"/>
  <c r="G505" i="20"/>
  <c r="G753" i="20"/>
  <c r="G279" i="20"/>
  <c r="G343" i="20"/>
  <c r="G407" i="20"/>
  <c r="G485" i="20"/>
  <c r="G685" i="20"/>
  <c r="G270" i="20"/>
  <c r="G334" i="20"/>
  <c r="G398" i="20"/>
  <c r="G465" i="20"/>
  <c r="G641" i="20"/>
  <c r="G838" i="20"/>
  <c r="G545" i="20"/>
  <c r="G609" i="20"/>
  <c r="G672" i="20"/>
  <c r="G844" i="20"/>
  <c r="G528" i="20"/>
  <c r="G592" i="20"/>
  <c r="G655" i="20"/>
  <c r="G719" i="20"/>
  <c r="G460" i="20"/>
  <c r="G524" i="20"/>
  <c r="G587" i="20"/>
  <c r="G654" i="20"/>
  <c r="G718" i="20"/>
  <c r="G850" i="20"/>
  <c r="G914" i="20"/>
  <c r="G982" i="20"/>
  <c r="G1053" i="20"/>
  <c r="G1117" i="20"/>
  <c r="G60" i="21"/>
  <c r="G881" i="20"/>
  <c r="G949" i="20"/>
  <c r="G1013" i="20"/>
  <c r="G1080" i="20"/>
  <c r="G19" i="21"/>
  <c r="G976" i="20"/>
  <c r="G1043" i="20"/>
  <c r="G1107" i="20"/>
  <c r="G46" i="21"/>
  <c r="G927" i="20"/>
  <c r="G991" i="20"/>
  <c r="G1058" i="20"/>
  <c r="G1122" i="20"/>
  <c r="G61" i="21"/>
  <c r="G131" i="21"/>
  <c r="G195" i="21"/>
  <c r="G259" i="21"/>
  <c r="G130" i="21"/>
  <c r="G194" i="21"/>
  <c r="G258" i="21"/>
  <c r="G113" i="21"/>
  <c r="G177" i="21"/>
  <c r="G241" i="21"/>
  <c r="G96" i="21"/>
  <c r="G164" i="21"/>
  <c r="G232" i="21"/>
  <c r="G294" i="21"/>
  <c r="G358" i="21"/>
  <c r="G422" i="21"/>
  <c r="G277" i="21"/>
  <c r="G341" i="21"/>
  <c r="G405" i="21"/>
  <c r="G469" i="21"/>
  <c r="G328" i="21"/>
  <c r="G392" i="21"/>
  <c r="G460" i="21"/>
  <c r="G315" i="21"/>
  <c r="G379" i="21"/>
  <c r="G443" i="21"/>
  <c r="G497" i="21"/>
  <c r="G561" i="21"/>
  <c r="G625" i="21"/>
  <c r="G524" i="21"/>
  <c r="G588" i="21"/>
  <c r="G656" i="21"/>
  <c r="G511" i="21"/>
  <c r="G575" i="21"/>
  <c r="G639" i="21"/>
  <c r="G498" i="21"/>
  <c r="G562" i="21"/>
  <c r="G626" i="21"/>
  <c r="G688" i="21"/>
  <c r="G756" i="21"/>
  <c r="G711" i="21"/>
  <c r="G775" i="21"/>
  <c r="G94" i="22"/>
  <c r="G710" i="21"/>
  <c r="G774" i="21"/>
  <c r="G717" i="21"/>
  <c r="G781" i="21"/>
  <c r="G120" i="22"/>
  <c r="G214" i="22"/>
  <c r="G233" i="22"/>
  <c r="G285" i="20"/>
  <c r="G353" i="20"/>
  <c r="G417" i="20"/>
  <c r="G493" i="20"/>
  <c r="G725" i="20"/>
  <c r="G284" i="20"/>
  <c r="G348" i="20"/>
  <c r="G412" i="20"/>
  <c r="G489" i="20"/>
  <c r="G697" i="20"/>
  <c r="G267" i="20"/>
  <c r="G331" i="20"/>
  <c r="G395" i="20"/>
  <c r="G469" i="20"/>
  <c r="G637" i="20"/>
  <c r="G258" i="20"/>
  <c r="G322" i="20"/>
  <c r="G386" i="20"/>
  <c r="G456" i="20"/>
  <c r="G586" i="20"/>
  <c r="G823" i="20"/>
  <c r="G533" i="20"/>
  <c r="G597" i="20"/>
  <c r="G660" i="20"/>
  <c r="G724" i="20"/>
  <c r="G517" i="20"/>
  <c r="G580" i="20"/>
  <c r="G643" i="20"/>
  <c r="G707" i="20"/>
  <c r="G920" i="20"/>
  <c r="G512" i="20"/>
  <c r="G575" i="20"/>
  <c r="G642" i="20"/>
  <c r="G706" i="20"/>
  <c r="G932" i="20"/>
  <c r="G902" i="20"/>
  <c r="G970" i="20"/>
  <c r="G1041" i="20"/>
  <c r="G1105" i="20"/>
  <c r="G48" i="21"/>
  <c r="G869" i="20"/>
  <c r="G937" i="20"/>
  <c r="G1001" i="20"/>
  <c r="G1068" i="20"/>
  <c r="G1132" i="20"/>
  <c r="G82" i="21"/>
  <c r="G1028" i="20"/>
  <c r="G1095" i="20"/>
  <c r="G34" i="21"/>
  <c r="G915" i="20"/>
  <c r="G979" i="20"/>
  <c r="G1046" i="20"/>
  <c r="G1110" i="20"/>
  <c r="G49" i="21"/>
  <c r="G119" i="21"/>
  <c r="G183" i="21"/>
  <c r="G247" i="21"/>
  <c r="G118" i="21"/>
  <c r="G182" i="21"/>
  <c r="G246" i="21"/>
  <c r="G101" i="21"/>
  <c r="G165" i="21"/>
  <c r="G229" i="21"/>
  <c r="G84" i="21"/>
  <c r="G152" i="21"/>
  <c r="G220" i="21"/>
  <c r="G282" i="21"/>
  <c r="G346" i="21"/>
  <c r="G410" i="21"/>
  <c r="G474" i="21"/>
  <c r="G329" i="21"/>
  <c r="G393" i="21"/>
  <c r="G457" i="21"/>
  <c r="G316" i="21"/>
  <c r="G380" i="21"/>
  <c r="G448" i="21"/>
  <c r="G303" i="21"/>
  <c r="G367" i="21"/>
  <c r="G431" i="21"/>
  <c r="G485" i="21"/>
  <c r="G549" i="21"/>
  <c r="G613" i="21"/>
  <c r="G681" i="21"/>
  <c r="G576" i="21"/>
  <c r="G644" i="21"/>
  <c r="G499" i="21"/>
  <c r="G563" i="21"/>
  <c r="G627" i="21"/>
  <c r="G486" i="21"/>
  <c r="G550" i="21"/>
  <c r="G614" i="21"/>
  <c r="G676" i="21"/>
  <c r="G744" i="21"/>
  <c r="G699" i="21"/>
  <c r="G763" i="21"/>
  <c r="G33" i="22"/>
  <c r="G698" i="21"/>
  <c r="G762" i="21"/>
  <c r="G705" i="21"/>
  <c r="G769" i="21"/>
  <c r="G100" i="22"/>
  <c r="G209" i="22"/>
  <c r="G230" i="22"/>
  <c r="G257" i="20"/>
  <c r="G325" i="20"/>
  <c r="G389" i="20"/>
  <c r="G458" i="20"/>
  <c r="G622" i="20"/>
  <c r="G256" i="20"/>
  <c r="G320" i="20"/>
  <c r="G384" i="20"/>
  <c r="G454" i="20"/>
  <c r="G578" i="20"/>
  <c r="G239" i="20"/>
  <c r="G303" i="20"/>
  <c r="G367" i="20"/>
  <c r="G437" i="20"/>
  <c r="G523" i="20"/>
  <c r="G230" i="20"/>
  <c r="G294" i="20"/>
  <c r="G374" i="20"/>
  <c r="G444" i="20"/>
  <c r="G538" i="20"/>
  <c r="G799" i="20"/>
  <c r="G936" i="20"/>
  <c r="G585" i="20"/>
  <c r="G648" i="20"/>
  <c r="G712" i="20"/>
  <c r="G956" i="20"/>
  <c r="G568" i="20"/>
  <c r="G631" i="20"/>
  <c r="G695" i="20"/>
  <c r="G883" i="20"/>
  <c r="G500" i="20"/>
  <c r="G563" i="20"/>
  <c r="G630" i="20"/>
  <c r="G694" i="20"/>
  <c r="G892" i="20"/>
  <c r="G890" i="20"/>
  <c r="G958" i="20"/>
  <c r="G1022" i="20"/>
  <c r="G1093" i="20"/>
  <c r="G36" i="21"/>
  <c r="G857" i="20"/>
  <c r="G921" i="20"/>
  <c r="G989" i="20"/>
  <c r="G1056" i="20"/>
  <c r="G1120" i="20"/>
  <c r="G59" i="21"/>
  <c r="G1016" i="20"/>
  <c r="G1083" i="20"/>
  <c r="G22" i="21"/>
  <c r="G903" i="20"/>
  <c r="G967" i="20"/>
  <c r="G1034" i="20"/>
  <c r="G1098" i="20"/>
  <c r="G37" i="21"/>
  <c r="G107" i="21"/>
  <c r="G171" i="21"/>
  <c r="G235" i="21"/>
  <c r="G106" i="21"/>
  <c r="G170" i="21"/>
  <c r="G234" i="21"/>
  <c r="G89" i="21"/>
  <c r="G153" i="21"/>
  <c r="G217" i="21"/>
  <c r="G72" i="21"/>
  <c r="G140" i="21"/>
  <c r="G204" i="21"/>
  <c r="G272" i="21"/>
  <c r="G334" i="21"/>
  <c r="G398" i="21"/>
  <c r="G462" i="21"/>
  <c r="G317" i="21"/>
  <c r="G381" i="21"/>
  <c r="G445" i="21"/>
  <c r="G300" i="21"/>
  <c r="G368" i="21"/>
  <c r="G436" i="21"/>
  <c r="G291" i="21"/>
  <c r="G355" i="21"/>
  <c r="G419" i="21"/>
  <c r="G504" i="21"/>
  <c r="G537" i="21"/>
  <c r="G601" i="21"/>
  <c r="G665" i="21"/>
  <c r="G564" i="21"/>
  <c r="G632" i="21"/>
  <c r="G487" i="21"/>
  <c r="G551" i="21"/>
  <c r="G615" i="21"/>
  <c r="G685" i="21"/>
  <c r="G538" i="21"/>
  <c r="G602" i="21"/>
  <c r="G666" i="21"/>
  <c r="G732" i="21"/>
  <c r="G796" i="21"/>
  <c r="G751" i="21"/>
  <c r="G19" i="22"/>
  <c r="G686" i="21"/>
  <c r="G750" i="21"/>
  <c r="G693" i="21"/>
  <c r="G757" i="21"/>
  <c r="G39" i="22"/>
  <c r="G150" i="22"/>
  <c r="G225" i="22"/>
  <c r="G249" i="20"/>
  <c r="G313" i="20"/>
  <c r="G381" i="20"/>
  <c r="G451" i="20"/>
  <c r="G590" i="20"/>
  <c r="G248" i="20"/>
  <c r="G312" i="20"/>
  <c r="G376" i="20"/>
  <c r="G446" i="20"/>
  <c r="G546" i="20"/>
  <c r="G231" i="20"/>
  <c r="G295" i="20"/>
  <c r="G359" i="20"/>
  <c r="G429" i="20"/>
  <c r="G507" i="20"/>
  <c r="G222" i="20"/>
  <c r="G286" i="20"/>
  <c r="G350" i="20"/>
  <c r="G414" i="20"/>
  <c r="G491" i="20"/>
  <c r="G705" i="20"/>
  <c r="G871" i="20"/>
  <c r="G561" i="20"/>
  <c r="G625" i="20"/>
  <c r="G688" i="20"/>
  <c r="G868" i="20"/>
  <c r="G544" i="20"/>
  <c r="G608" i="20"/>
  <c r="G671" i="20"/>
  <c r="G843" i="20"/>
  <c r="G476" i="20"/>
  <c r="G539" i="20"/>
  <c r="G603" i="20"/>
  <c r="G670" i="20"/>
  <c r="G842" i="20"/>
  <c r="G866" i="20"/>
  <c r="G934" i="20"/>
  <c r="G998" i="20"/>
  <c r="G1069" i="20"/>
  <c r="G12" i="21"/>
  <c r="G833" i="20"/>
  <c r="G897" i="20"/>
  <c r="G965" i="20"/>
  <c r="G1029" i="20"/>
  <c r="G1096" i="20"/>
  <c r="G35" i="21"/>
  <c r="G992" i="20"/>
  <c r="G1059" i="20"/>
  <c r="G1123" i="20"/>
  <c r="G62" i="21"/>
  <c r="G943" i="20"/>
  <c r="G1007" i="20"/>
  <c r="G1074" i="20"/>
  <c r="G13" i="21"/>
  <c r="G83" i="21"/>
  <c r="G147" i="21"/>
  <c r="G211" i="21"/>
  <c r="G275" i="21"/>
  <c r="G146" i="21"/>
  <c r="G210" i="21"/>
  <c r="G274" i="21"/>
  <c r="G129" i="21"/>
  <c r="G193" i="21"/>
  <c r="G257" i="21"/>
  <c r="G116" i="21"/>
  <c r="G180" i="21"/>
  <c r="G248" i="21"/>
  <c r="G310" i="21"/>
  <c r="G374" i="21"/>
  <c r="G438" i="21"/>
  <c r="G293" i="21"/>
  <c r="G357" i="21"/>
  <c r="G421" i="21"/>
  <c r="G512" i="21"/>
  <c r="G344" i="21"/>
  <c r="G412" i="21"/>
  <c r="G484" i="21"/>
  <c r="G331" i="21"/>
  <c r="G395" i="21"/>
  <c r="G459" i="21"/>
  <c r="G513" i="21"/>
  <c r="G577" i="21"/>
  <c r="G641" i="21"/>
  <c r="G540" i="21"/>
  <c r="G604" i="21"/>
  <c r="G672" i="21"/>
  <c r="G527" i="21"/>
  <c r="G591" i="21"/>
  <c r="G655" i="21"/>
  <c r="G514" i="21"/>
  <c r="G578" i="21"/>
  <c r="G642" i="21"/>
  <c r="G704" i="21"/>
  <c r="G772" i="21"/>
  <c r="G727" i="21"/>
  <c r="G791" i="21"/>
  <c r="G110" i="22"/>
  <c r="G726" i="21"/>
  <c r="G790" i="21"/>
  <c r="G733" i="21"/>
  <c r="G797" i="21"/>
  <c r="G182" i="22"/>
  <c r="G224" i="22"/>
  <c r="G237" i="22"/>
  <c r="G237" i="20"/>
  <c r="G301" i="20"/>
  <c r="G369" i="20"/>
  <c r="G439" i="20"/>
  <c r="G542" i="20"/>
  <c r="G236" i="20"/>
  <c r="G300" i="20"/>
  <c r="G364" i="20"/>
  <c r="G434" i="20"/>
  <c r="G510" i="20"/>
  <c r="G769" i="20"/>
  <c r="G283" i="20"/>
  <c r="G347" i="20"/>
  <c r="G411" i="20"/>
  <c r="G495" i="20"/>
  <c r="G701" i="20"/>
  <c r="G274" i="20"/>
  <c r="G338" i="20"/>
  <c r="G402" i="20"/>
  <c r="G475" i="20"/>
  <c r="G657" i="20"/>
  <c r="G848" i="20"/>
  <c r="G549" i="20"/>
  <c r="G613" i="20"/>
  <c r="G676" i="20"/>
  <c r="G847" i="20"/>
  <c r="G532" i="20"/>
  <c r="G596" i="20"/>
  <c r="G659" i="20"/>
  <c r="G723" i="20"/>
  <c r="G464" i="20"/>
  <c r="G527" i="20"/>
  <c r="G591" i="20"/>
  <c r="G658" i="20"/>
  <c r="G722" i="20"/>
  <c r="G854" i="20"/>
  <c r="G918" i="20"/>
  <c r="G986" i="20"/>
  <c r="G1057" i="20"/>
  <c r="G1121" i="20"/>
  <c r="G64" i="21"/>
  <c r="G885" i="20"/>
  <c r="G953" i="20"/>
  <c r="G1017" i="20"/>
  <c r="G1084" i="20"/>
  <c r="G23" i="21"/>
  <c r="G980" i="20"/>
  <c r="G1047" i="20"/>
  <c r="G1111" i="20"/>
  <c r="G50" i="21"/>
  <c r="G931" i="20"/>
  <c r="G995" i="20"/>
  <c r="G1062" i="20"/>
  <c r="G1126" i="20"/>
  <c r="G65" i="21"/>
  <c r="G135" i="21"/>
  <c r="G199" i="21"/>
  <c r="G263" i="21"/>
  <c r="G134" i="21"/>
  <c r="G198" i="21"/>
  <c r="G262" i="21"/>
  <c r="G117" i="21"/>
  <c r="G181" i="21"/>
  <c r="G245" i="21"/>
  <c r="G100" i="21"/>
  <c r="G168" i="21"/>
  <c r="G236" i="21"/>
  <c r="G298" i="21"/>
  <c r="G362" i="21"/>
  <c r="G426" i="21"/>
  <c r="G281" i="21"/>
  <c r="G345" i="21"/>
  <c r="G409" i="21"/>
  <c r="G473" i="21"/>
  <c r="G332" i="21"/>
  <c r="G396" i="21"/>
  <c r="G464" i="21"/>
  <c r="G319" i="21"/>
  <c r="G383" i="21"/>
  <c r="G447" i="21"/>
  <c r="G501" i="21"/>
  <c r="G565" i="21"/>
  <c r="G629" i="21"/>
  <c r="G528" i="21"/>
  <c r="G592" i="21"/>
  <c r="G660" i="21"/>
  <c r="G515" i="21"/>
  <c r="G579" i="21"/>
  <c r="G643" i="21"/>
  <c r="G502" i="21"/>
  <c r="G566" i="21"/>
  <c r="G630" i="21"/>
  <c r="G692" i="21"/>
  <c r="G760" i="21"/>
  <c r="G715" i="21"/>
  <c r="G779" i="21"/>
  <c r="G96" i="22"/>
  <c r="G714" i="21"/>
  <c r="G778" i="21"/>
  <c r="G721" i="21"/>
  <c r="G785" i="21"/>
  <c r="G142" i="22"/>
  <c r="G212" i="22"/>
  <c r="G234" i="22"/>
  <c r="G273" i="20"/>
  <c r="G341" i="20"/>
  <c r="G405" i="20"/>
  <c r="G477" i="20"/>
  <c r="G677" i="20"/>
  <c r="G272" i="20"/>
  <c r="G336" i="20"/>
  <c r="G400" i="20"/>
  <c r="G473" i="20"/>
  <c r="G649" i="20"/>
  <c r="G255" i="20"/>
  <c r="G319" i="20"/>
  <c r="G383" i="20"/>
  <c r="G453" i="20"/>
  <c r="G582" i="20"/>
  <c r="G246" i="20"/>
  <c r="G326" i="20"/>
  <c r="G390" i="20"/>
  <c r="G459" i="20"/>
  <c r="G602" i="20"/>
  <c r="G832" i="20"/>
  <c r="G537" i="20"/>
  <c r="G601" i="20"/>
  <c r="G664" i="20"/>
  <c r="G831" i="20"/>
  <c r="G521" i="20"/>
  <c r="G584" i="20"/>
  <c r="G647" i="20"/>
  <c r="G711" i="20"/>
  <c r="G944" i="20"/>
  <c r="G516" i="20"/>
  <c r="G579" i="20"/>
  <c r="G646" i="20"/>
  <c r="G710" i="20"/>
  <c r="G948" i="20"/>
  <c r="G906" i="20"/>
  <c r="G974" i="20"/>
  <c r="G1045" i="20"/>
  <c r="G1109" i="20"/>
  <c r="G52" i="21"/>
  <c r="G873" i="20"/>
  <c r="G941" i="20"/>
  <c r="G1005" i="20"/>
  <c r="G1072" i="20"/>
  <c r="G11" i="21"/>
  <c r="G968" i="20"/>
  <c r="G1035" i="20"/>
  <c r="G1099" i="20"/>
  <c r="G38" i="21"/>
  <c r="G919" i="20"/>
  <c r="G983" i="20"/>
  <c r="G1050" i="20"/>
  <c r="G1114" i="20"/>
  <c r="G53" i="21"/>
  <c r="G123" i="21"/>
  <c r="G187" i="21"/>
  <c r="G251" i="21"/>
  <c r="G122" i="21"/>
  <c r="G186" i="21"/>
  <c r="G250" i="21"/>
  <c r="G105" i="21"/>
  <c r="G169" i="21"/>
  <c r="G233" i="21"/>
  <c r="G88" i="21"/>
  <c r="G156" i="21"/>
  <c r="G224" i="21"/>
  <c r="G286" i="21"/>
  <c r="G350" i="21"/>
  <c r="G414" i="21"/>
  <c r="G476" i="21"/>
  <c r="G333" i="21"/>
  <c r="G397" i="21"/>
  <c r="G461" i="21"/>
  <c r="G320" i="21"/>
  <c r="G384" i="21"/>
  <c r="G452" i="21"/>
  <c r="G307" i="21"/>
  <c r="G371" i="21"/>
  <c r="G435" i="21"/>
  <c r="G489" i="21"/>
  <c r="G553" i="21"/>
  <c r="G617" i="21"/>
  <c r="G691" i="21"/>
  <c r="G580" i="21"/>
  <c r="G648" i="21"/>
  <c r="G503" i="21"/>
  <c r="G567" i="21"/>
  <c r="G631" i="21"/>
  <c r="G490" i="21"/>
  <c r="G554" i="21"/>
  <c r="G618" i="21"/>
  <c r="G680" i="21"/>
  <c r="G748" i="21"/>
  <c r="G703" i="21"/>
  <c r="G767" i="21"/>
  <c r="G35" i="22"/>
  <c r="G702" i="21"/>
  <c r="G766" i="21"/>
  <c r="G709" i="21"/>
  <c r="G773" i="21"/>
  <c r="G106" i="22"/>
  <c r="G210" i="22"/>
  <c r="G231" i="22"/>
  <c r="O178" i="20"/>
  <c r="O82" i="20"/>
  <c r="O88" i="20"/>
  <c r="O170" i="20"/>
  <c r="O74" i="20"/>
  <c r="O138" i="20"/>
  <c r="O180" i="20"/>
  <c r="O60" i="20"/>
  <c r="O78" i="20"/>
  <c r="O245" i="20"/>
  <c r="O309" i="20"/>
  <c r="O377" i="20"/>
  <c r="O447" i="20"/>
  <c r="O566" i="20"/>
  <c r="O248" i="20"/>
  <c r="O312" i="20"/>
  <c r="O376" i="20"/>
  <c r="O446" i="20"/>
  <c r="O570" i="20"/>
  <c r="O235" i="20"/>
  <c r="O299" i="20"/>
  <c r="O363" i="20"/>
  <c r="O433" i="20"/>
  <c r="O515" i="20"/>
  <c r="O226" i="20"/>
  <c r="O290" i="20"/>
  <c r="O354" i="20"/>
  <c r="O418" i="20"/>
  <c r="O502" i="20"/>
  <c r="O737" i="20"/>
  <c r="O529" i="20"/>
  <c r="O593" i="20"/>
  <c r="O656" i="20"/>
  <c r="O720" i="20"/>
  <c r="O509" i="20"/>
  <c r="O572" i="20"/>
  <c r="O635" i="20"/>
  <c r="O699" i="20"/>
  <c r="O896" i="20"/>
  <c r="O500" i="20"/>
  <c r="O563" i="20"/>
  <c r="O630" i="20"/>
  <c r="O694" i="20"/>
  <c r="O888" i="20"/>
  <c r="O894" i="20"/>
  <c r="O962" i="20"/>
  <c r="O1026" i="20"/>
  <c r="O1097" i="20"/>
  <c r="O40" i="21"/>
  <c r="O865" i="20"/>
  <c r="O933" i="20"/>
  <c r="O997" i="20"/>
  <c r="O1064" i="20"/>
  <c r="O1128" i="20"/>
  <c r="O74" i="21"/>
  <c r="O1024" i="20"/>
  <c r="O1091" i="20"/>
  <c r="O30" i="21"/>
  <c r="O903" i="20"/>
  <c r="O967" i="20"/>
  <c r="O1034" i="20"/>
  <c r="O1098" i="20"/>
  <c r="O37" i="21"/>
  <c r="O103" i="21"/>
  <c r="O167" i="21"/>
  <c r="O231" i="21"/>
  <c r="O102" i="21"/>
  <c r="O166" i="21"/>
  <c r="O230" i="21"/>
  <c r="O85" i="21"/>
  <c r="O149" i="21"/>
  <c r="O213" i="21"/>
  <c r="O72" i="20"/>
  <c r="O162" i="20"/>
  <c r="O42" i="20"/>
  <c r="O122" i="20"/>
  <c r="O56" i="20"/>
  <c r="O154" i="20"/>
  <c r="O50" i="20"/>
  <c r="O106" i="20"/>
  <c r="O164" i="20"/>
  <c r="O28" i="20"/>
  <c r="O46" i="20"/>
  <c r="O261" i="20"/>
  <c r="O329" i="20"/>
  <c r="O393" i="20"/>
  <c r="O466" i="20"/>
  <c r="O637" i="20"/>
  <c r="O264" i="20"/>
  <c r="O328" i="20"/>
  <c r="O392" i="20"/>
  <c r="O462" i="20"/>
  <c r="O641" i="20"/>
  <c r="O251" i="20"/>
  <c r="O315" i="20"/>
  <c r="O379" i="20"/>
  <c r="O449" i="20"/>
  <c r="O574" i="20"/>
  <c r="O242" i="20"/>
  <c r="O306" i="20"/>
  <c r="O370" i="20"/>
  <c r="O440" i="20"/>
  <c r="O530" i="20"/>
  <c r="O840" i="20"/>
  <c r="O545" i="20"/>
  <c r="O609" i="20"/>
  <c r="O672" i="20"/>
  <c r="O842" i="20"/>
  <c r="O525" i="20"/>
  <c r="O588" i="20"/>
  <c r="O651" i="20"/>
  <c r="O715" i="20"/>
  <c r="O952" i="20"/>
  <c r="O516" i="20"/>
  <c r="O579" i="20"/>
  <c r="O646" i="20"/>
  <c r="O710" i="20"/>
  <c r="O956" i="20"/>
  <c r="O910" i="20"/>
  <c r="O978" i="20"/>
  <c r="O1049" i="20"/>
  <c r="O1113" i="20"/>
  <c r="O56" i="21"/>
  <c r="O881" i="20"/>
  <c r="O949" i="20"/>
  <c r="O1013" i="20"/>
  <c r="O1080" i="20"/>
  <c r="O19" i="21"/>
  <c r="O976" i="20"/>
  <c r="O1043" i="20"/>
  <c r="O1107" i="20"/>
  <c r="O46" i="21"/>
  <c r="O919" i="20"/>
  <c r="O983" i="20"/>
  <c r="O1050" i="20"/>
  <c r="O1114" i="20"/>
  <c r="O53" i="21"/>
  <c r="O119" i="21"/>
  <c r="O183" i="21"/>
  <c r="O247" i="21"/>
  <c r="O118" i="21"/>
  <c r="O182" i="21"/>
  <c r="O246" i="21"/>
  <c r="O101" i="21"/>
  <c r="O165" i="21"/>
  <c r="O229" i="21"/>
  <c r="O84" i="21"/>
  <c r="O152" i="21"/>
  <c r="O220" i="21"/>
  <c r="O286" i="21"/>
  <c r="O350" i="21"/>
  <c r="O414" i="21"/>
  <c r="O484" i="21"/>
  <c r="O329" i="21"/>
  <c r="O393" i="21"/>
  <c r="O457" i="21"/>
  <c r="O316" i="21"/>
  <c r="O380" i="21"/>
  <c r="O448" i="21"/>
  <c r="O307" i="21"/>
  <c r="O371" i="21"/>
  <c r="O435" i="21"/>
  <c r="O485" i="21"/>
  <c r="O549" i="21"/>
  <c r="O613" i="21"/>
  <c r="O681" i="21"/>
  <c r="O580" i="21"/>
  <c r="O648" i="21"/>
  <c r="O507" i="21"/>
  <c r="O571" i="21"/>
  <c r="O635" i="21"/>
  <c r="O494" i="21"/>
  <c r="O40" i="20"/>
  <c r="O130" i="20"/>
  <c r="O90" i="20"/>
  <c r="O24" i="20"/>
  <c r="O202" i="20"/>
  <c r="O146" i="20"/>
  <c r="O241" i="22"/>
  <c r="O124" i="20"/>
  <c r="O134" i="20"/>
  <c r="N15" i="14"/>
  <c r="O277" i="20"/>
  <c r="O345" i="20"/>
  <c r="O409" i="20"/>
  <c r="O485" i="20"/>
  <c r="O701" i="20"/>
  <c r="O280" i="20"/>
  <c r="O344" i="20"/>
  <c r="O408" i="20"/>
  <c r="O481" i="20"/>
  <c r="O705" i="20"/>
  <c r="O267" i="20"/>
  <c r="O331" i="20"/>
  <c r="O395" i="20"/>
  <c r="O471" i="20"/>
  <c r="O629" i="20"/>
  <c r="O258" i="20"/>
  <c r="O322" i="20"/>
  <c r="O386" i="20"/>
  <c r="O457" i="20"/>
  <c r="O594" i="20"/>
  <c r="O863" i="20"/>
  <c r="O561" i="20"/>
  <c r="O625" i="20"/>
  <c r="O688" i="20"/>
  <c r="O876" i="20"/>
  <c r="O540" i="20"/>
  <c r="O604" i="20"/>
  <c r="O667" i="20"/>
  <c r="O835" i="20"/>
  <c r="O468" i="20"/>
  <c r="O531" i="20"/>
  <c r="O595" i="20"/>
  <c r="O662" i="20"/>
  <c r="O831" i="20"/>
  <c r="O862" i="20"/>
  <c r="O926" i="20"/>
  <c r="O994" i="20"/>
  <c r="O1065" i="20"/>
  <c r="O1129" i="20"/>
  <c r="O833" i="20"/>
  <c r="O897" i="20"/>
  <c r="O965" i="20"/>
  <c r="O1029" i="20"/>
  <c r="O1096" i="20"/>
  <c r="O35" i="21"/>
  <c r="O992" i="20"/>
  <c r="O1059" i="20"/>
  <c r="O1123" i="20"/>
  <c r="O62" i="21"/>
  <c r="O935" i="20"/>
  <c r="O999" i="20"/>
  <c r="O1066" i="20"/>
  <c r="O1130" i="20"/>
  <c r="O70" i="21"/>
  <c r="O135" i="21"/>
  <c r="O199" i="21"/>
  <c r="O263" i="21"/>
  <c r="O134" i="21"/>
  <c r="O198" i="21"/>
  <c r="O262" i="21"/>
  <c r="O117" i="21"/>
  <c r="O181" i="21"/>
  <c r="O245" i="21"/>
  <c r="O100" i="21"/>
  <c r="O168" i="21"/>
  <c r="O236" i="21"/>
  <c r="O302" i="21"/>
  <c r="O366" i="21"/>
  <c r="O430" i="21"/>
  <c r="O281" i="21"/>
  <c r="O345" i="21"/>
  <c r="O409" i="21"/>
  <c r="O473" i="21"/>
  <c r="O332" i="21"/>
  <c r="O396" i="21"/>
  <c r="O464" i="21"/>
  <c r="O323" i="21"/>
  <c r="O387" i="21"/>
  <c r="O451" i="21"/>
  <c r="O501" i="21"/>
  <c r="O565" i="21"/>
  <c r="O629" i="21"/>
  <c r="O532" i="21"/>
  <c r="O596" i="21"/>
  <c r="O664" i="21"/>
  <c r="O523" i="21"/>
  <c r="O587" i="21"/>
  <c r="O651" i="21"/>
  <c r="O194" i="20"/>
  <c r="O98" i="20"/>
  <c r="O66" i="20"/>
  <c r="O186" i="20"/>
  <c r="O114" i="20"/>
  <c r="O80" i="20"/>
  <c r="O196" i="20"/>
  <c r="O92" i="20"/>
  <c r="O110" i="20"/>
  <c r="O229" i="20"/>
  <c r="O293" i="20"/>
  <c r="O361" i="20"/>
  <c r="O431" i="20"/>
  <c r="O511" i="20"/>
  <c r="O232" i="20"/>
  <c r="O296" i="20"/>
  <c r="O360" i="20"/>
  <c r="O430" i="20"/>
  <c r="O510" i="20"/>
  <c r="O777" i="20"/>
  <c r="O283" i="20"/>
  <c r="O347" i="20"/>
  <c r="O411" i="20"/>
  <c r="O490" i="20"/>
  <c r="O693" i="20"/>
  <c r="O274" i="20"/>
  <c r="O338" i="20"/>
  <c r="O402" i="20"/>
  <c r="O483" i="20"/>
  <c r="O665" i="20"/>
  <c r="O904" i="20"/>
  <c r="O577" i="20"/>
  <c r="O640" i="20"/>
  <c r="O704" i="20"/>
  <c r="O924" i="20"/>
  <c r="O556" i="20"/>
  <c r="O620" i="20"/>
  <c r="O683" i="20"/>
  <c r="O859" i="20"/>
  <c r="O484" i="20"/>
  <c r="O547" i="20"/>
  <c r="O611" i="20"/>
  <c r="O678" i="20"/>
  <c r="O856" i="20"/>
  <c r="O878" i="20"/>
  <c r="O946" i="20"/>
  <c r="O1010" i="20"/>
  <c r="O1081" i="20"/>
  <c r="O24" i="21"/>
  <c r="O849" i="20"/>
  <c r="O913" i="20"/>
  <c r="O981" i="20"/>
  <c r="O1048" i="20"/>
  <c r="O1112" i="20"/>
  <c r="O51" i="21"/>
  <c r="O1008" i="20"/>
  <c r="O1075" i="20"/>
  <c r="O14" i="21"/>
  <c r="O79" i="21"/>
  <c r="O951" i="20"/>
  <c r="O1015" i="20"/>
  <c r="O1082" i="20"/>
  <c r="O21" i="21"/>
  <c r="O87" i="21"/>
  <c r="O151" i="21"/>
  <c r="O215" i="21"/>
  <c r="O86" i="21"/>
  <c r="O150" i="21"/>
  <c r="O214" i="21"/>
  <c r="O69" i="21"/>
  <c r="O133" i="21"/>
  <c r="O197" i="21"/>
  <c r="O120" i="21"/>
  <c r="O252" i="21"/>
  <c r="O382" i="21"/>
  <c r="O297" i="21"/>
  <c r="O425" i="21"/>
  <c r="O348" i="21"/>
  <c r="O492" i="21"/>
  <c r="O403" i="21"/>
  <c r="O517" i="21"/>
  <c r="O645" i="21"/>
  <c r="O616" i="21"/>
  <c r="O539" i="21"/>
  <c r="O667" i="21"/>
  <c r="O542" i="21"/>
  <c r="O606" i="21"/>
  <c r="O669" i="21"/>
  <c r="O728" i="21"/>
  <c r="O792" i="21"/>
  <c r="O727" i="21"/>
  <c r="O791" i="21"/>
  <c r="O694" i="21"/>
  <c r="O758" i="21"/>
  <c r="O693" i="21"/>
  <c r="O757" i="21"/>
  <c r="O190" i="22"/>
  <c r="O230" i="22"/>
  <c r="O148" i="20"/>
  <c r="O20" i="20"/>
  <c r="O190" i="20"/>
  <c r="O102" i="20"/>
  <c r="O249" i="20"/>
  <c r="O313" i="20"/>
  <c r="O381" i="20"/>
  <c r="O451" i="20"/>
  <c r="O582" i="20"/>
  <c r="O252" i="20"/>
  <c r="O316" i="20"/>
  <c r="O380" i="20"/>
  <c r="O450" i="20"/>
  <c r="O586" i="20"/>
  <c r="O239" i="20"/>
  <c r="O303" i="20"/>
  <c r="O367" i="20"/>
  <c r="O437" i="20"/>
  <c r="O523" i="20"/>
  <c r="O230" i="20"/>
  <c r="O294" i="20"/>
  <c r="O358" i="20"/>
  <c r="O428" i="20"/>
  <c r="O506" i="20"/>
  <c r="O753" i="20"/>
  <c r="O533" i="20"/>
  <c r="O597" i="20"/>
  <c r="O660" i="20"/>
  <c r="O724" i="20"/>
  <c r="O513" i="20"/>
  <c r="O576" i="20"/>
  <c r="O639" i="20"/>
  <c r="O703" i="20"/>
  <c r="O912" i="20"/>
  <c r="O504" i="20"/>
  <c r="O567" i="20"/>
  <c r="O634" i="20"/>
  <c r="O698" i="20"/>
  <c r="O900" i="20"/>
  <c r="O898" i="20"/>
  <c r="O966" i="20"/>
  <c r="O1037" i="20"/>
  <c r="O1101" i="20"/>
  <c r="O44" i="21"/>
  <c r="O869" i="20"/>
  <c r="O937" i="20"/>
  <c r="O1001" i="20"/>
  <c r="O1068" i="20"/>
  <c r="O1132" i="20"/>
  <c r="O964" i="20"/>
  <c r="O1028" i="20"/>
  <c r="O1095" i="20"/>
  <c r="O34" i="21"/>
  <c r="O907" i="20"/>
  <c r="O971" i="20"/>
  <c r="O1038" i="20"/>
  <c r="O1102" i="20"/>
  <c r="O41" i="21"/>
  <c r="O107" i="21"/>
  <c r="O171" i="21"/>
  <c r="O235" i="21"/>
  <c r="O106" i="21"/>
  <c r="O170" i="21"/>
  <c r="O234" i="21"/>
  <c r="O89" i="21"/>
  <c r="O153" i="21"/>
  <c r="O217" i="21"/>
  <c r="O72" i="21"/>
  <c r="O140" i="21"/>
  <c r="O204" i="21"/>
  <c r="O272" i="21"/>
  <c r="O338" i="21"/>
  <c r="O402" i="21"/>
  <c r="O466" i="21"/>
  <c r="O317" i="21"/>
  <c r="O381" i="21"/>
  <c r="O445" i="21"/>
  <c r="O300" i="21"/>
  <c r="O368" i="21"/>
  <c r="O436" i="21"/>
  <c r="O295" i="21"/>
  <c r="O359" i="21"/>
  <c r="O423" i="21"/>
  <c r="O512" i="21"/>
  <c r="O537" i="21"/>
  <c r="O601" i="21"/>
  <c r="O665" i="21"/>
  <c r="O568" i="21"/>
  <c r="O636" i="21"/>
  <c r="O495" i="21"/>
  <c r="O559" i="21"/>
  <c r="O623" i="21"/>
  <c r="O482" i="21"/>
  <c r="O546" i="21"/>
  <c r="O610" i="21"/>
  <c r="O672" i="21"/>
  <c r="O732" i="21"/>
  <c r="O796" i="21"/>
  <c r="O731" i="21"/>
  <c r="O795" i="21"/>
  <c r="O698" i="21"/>
  <c r="O762" i="21"/>
  <c r="O697" i="21"/>
  <c r="O761" i="21"/>
  <c r="O191" i="22"/>
  <c r="O231" i="22"/>
  <c r="O204" i="20"/>
  <c r="O140" i="20"/>
  <c r="O30" i="20"/>
  <c r="O253" i="20"/>
  <c r="O317" i="20"/>
  <c r="O385" i="20"/>
  <c r="O455" i="20"/>
  <c r="O598" i="20"/>
  <c r="O256" i="20"/>
  <c r="O320" i="20"/>
  <c r="O384" i="20"/>
  <c r="O454" i="20"/>
  <c r="O602" i="20"/>
  <c r="O243" i="20"/>
  <c r="O307" i="20"/>
  <c r="O371" i="20"/>
  <c r="O441" i="20"/>
  <c r="O542" i="20"/>
  <c r="O234" i="20"/>
  <c r="O298" i="20"/>
  <c r="O362" i="20"/>
  <c r="O432" i="20"/>
  <c r="O514" i="20"/>
  <c r="O769" i="20"/>
  <c r="O537" i="20"/>
  <c r="O601" i="20"/>
  <c r="O664" i="20"/>
  <c r="O836" i="20"/>
  <c r="O517" i="20"/>
  <c r="O580" i="20"/>
  <c r="O643" i="20"/>
  <c r="O707" i="20"/>
  <c r="O928" i="20"/>
  <c r="O508" i="20"/>
  <c r="O571" i="20"/>
  <c r="O638" i="20"/>
  <c r="O702" i="20"/>
  <c r="O916" i="20"/>
  <c r="O902" i="20"/>
  <c r="O970" i="20"/>
  <c r="O1041" i="20"/>
  <c r="O1105" i="20"/>
  <c r="O48" i="21"/>
  <c r="O873" i="20"/>
  <c r="O941" i="20"/>
  <c r="O1005" i="20"/>
  <c r="O1072" i="20"/>
  <c r="O11" i="21"/>
  <c r="O968" i="20"/>
  <c r="O1035" i="20"/>
  <c r="O1099" i="20"/>
  <c r="O38" i="21"/>
  <c r="O911" i="20"/>
  <c r="O975" i="20"/>
  <c r="O1042" i="20"/>
  <c r="O1106" i="20"/>
  <c r="O45" i="21"/>
  <c r="O111" i="21"/>
  <c r="O175" i="21"/>
  <c r="O239" i="21"/>
  <c r="O110" i="21"/>
  <c r="O174" i="21"/>
  <c r="O238" i="21"/>
  <c r="O93" i="21"/>
  <c r="O157" i="21"/>
  <c r="O221" i="21"/>
  <c r="O76" i="21"/>
  <c r="O144" i="21"/>
  <c r="O212" i="21"/>
  <c r="O278" i="21"/>
  <c r="O342" i="21"/>
  <c r="O406" i="21"/>
  <c r="O470" i="21"/>
  <c r="O321" i="21"/>
  <c r="O385" i="21"/>
  <c r="O449" i="21"/>
  <c r="O304" i="21"/>
  <c r="O372" i="21"/>
  <c r="O440" i="21"/>
  <c r="O299" i="21"/>
  <c r="O363" i="21"/>
  <c r="O427" i="21"/>
  <c r="O477" i="21"/>
  <c r="O541" i="21"/>
  <c r="O605" i="21"/>
  <c r="O671" i="21"/>
  <c r="O572" i="21"/>
  <c r="O640" i="21"/>
  <c r="O499" i="21"/>
  <c r="O563" i="21"/>
  <c r="O627" i="21"/>
  <c r="O486" i="21"/>
  <c r="O550" i="21"/>
  <c r="O614" i="21"/>
  <c r="O679" i="21"/>
  <c r="O736" i="21"/>
  <c r="O800" i="21"/>
  <c r="O735" i="21"/>
  <c r="O799" i="21"/>
  <c r="O702" i="21"/>
  <c r="O766" i="21"/>
  <c r="O701" i="21"/>
  <c r="O765" i="21"/>
  <c r="O114" i="22"/>
  <c r="O232" i="22"/>
  <c r="O36" i="20"/>
  <c r="O142" i="20"/>
  <c r="O257" i="20"/>
  <c r="O325" i="20"/>
  <c r="O389" i="20"/>
  <c r="O463" i="20"/>
  <c r="O614" i="20"/>
  <c r="O260" i="20"/>
  <c r="O324" i="20"/>
  <c r="O388" i="20"/>
  <c r="O459" i="20"/>
  <c r="O618" i="20"/>
  <c r="O247" i="20"/>
  <c r="O311" i="20"/>
  <c r="O375" i="20"/>
  <c r="O445" i="20"/>
  <c r="O558" i="20"/>
  <c r="O238" i="20"/>
  <c r="O302" i="20"/>
  <c r="O366" i="20"/>
  <c r="O436" i="20"/>
  <c r="O522" i="20"/>
  <c r="O830" i="20"/>
  <c r="O541" i="20"/>
  <c r="O605" i="20"/>
  <c r="O668" i="20"/>
  <c r="O839" i="20"/>
  <c r="O521" i="20"/>
  <c r="O584" i="20"/>
  <c r="O647" i="20"/>
  <c r="O711" i="20"/>
  <c r="O936" i="20"/>
  <c r="O512" i="20"/>
  <c r="O575" i="20"/>
  <c r="O642" i="20"/>
  <c r="O706" i="20"/>
  <c r="O940" i="20"/>
  <c r="O906" i="20"/>
  <c r="O974" i="20"/>
  <c r="O1045" i="20"/>
  <c r="O1109" i="20"/>
  <c r="O52" i="21"/>
  <c r="O877" i="20"/>
  <c r="O945" i="20"/>
  <c r="O1009" i="20"/>
  <c r="O1076" i="20"/>
  <c r="O15" i="21"/>
  <c r="O972" i="20"/>
  <c r="O1039" i="20"/>
  <c r="O1103" i="20"/>
  <c r="O42" i="21"/>
  <c r="O915" i="20"/>
  <c r="O979" i="20"/>
  <c r="O1046" i="20"/>
  <c r="O1110" i="20"/>
  <c r="O49" i="21"/>
  <c r="O115" i="21"/>
  <c r="O179" i="21"/>
  <c r="O243" i="21"/>
  <c r="O114" i="21"/>
  <c r="O178" i="21"/>
  <c r="O242" i="21"/>
  <c r="O97" i="21"/>
  <c r="O161" i="21"/>
  <c r="O225" i="21"/>
  <c r="O80" i="21"/>
  <c r="O148" i="21"/>
  <c r="O216" i="21"/>
  <c r="O282" i="21"/>
  <c r="O346" i="21"/>
  <c r="O410" i="21"/>
  <c r="O474" i="21"/>
  <c r="O325" i="21"/>
  <c r="O389" i="21"/>
  <c r="O453" i="21"/>
  <c r="O312" i="21"/>
  <c r="O376" i="21"/>
  <c r="O444" i="21"/>
  <c r="O303" i="21"/>
  <c r="O367" i="21"/>
  <c r="O431" i="21"/>
  <c r="O481" i="21"/>
  <c r="O545" i="21"/>
  <c r="O609" i="21"/>
  <c r="O673" i="21"/>
  <c r="O576" i="21"/>
  <c r="O644" i="21"/>
  <c r="O503" i="21"/>
  <c r="O567" i="21"/>
  <c r="O631" i="21"/>
  <c r="O490" i="21"/>
  <c r="O554" i="21"/>
  <c r="O618" i="21"/>
  <c r="O695" i="21"/>
  <c r="O740" i="21"/>
  <c r="O804" i="21"/>
  <c r="O739" i="21"/>
  <c r="O803" i="21"/>
  <c r="O706" i="21"/>
  <c r="O770" i="21"/>
  <c r="O705" i="21"/>
  <c r="O769" i="21"/>
  <c r="O186" i="22"/>
  <c r="O233" i="22"/>
  <c r="O136" i="21"/>
  <c r="O268" i="21"/>
  <c r="O398" i="21"/>
  <c r="O313" i="21"/>
  <c r="O441" i="21"/>
  <c r="O364" i="21"/>
  <c r="O291" i="21"/>
  <c r="O419" i="21"/>
  <c r="O533" i="21"/>
  <c r="O661" i="21"/>
  <c r="O632" i="21"/>
  <c r="O555" i="21"/>
  <c r="O478" i="21"/>
  <c r="O558" i="21"/>
  <c r="O622" i="21"/>
  <c r="O676" i="21"/>
  <c r="O744" i="21"/>
  <c r="O94" i="22"/>
  <c r="O743" i="21"/>
  <c r="O807" i="21"/>
  <c r="O710" i="21"/>
  <c r="O774" i="21"/>
  <c r="O709" i="21"/>
  <c r="O773" i="21"/>
  <c r="O211" i="22"/>
  <c r="O234" i="22"/>
  <c r="O58" i="20"/>
  <c r="O116" i="20"/>
  <c r="O174" i="20"/>
  <c r="O70" i="20"/>
  <c r="O265" i="20"/>
  <c r="O333" i="20"/>
  <c r="O397" i="20"/>
  <c r="O469" i="20"/>
  <c r="O653" i="20"/>
  <c r="O268" i="20"/>
  <c r="O332" i="20"/>
  <c r="O396" i="20"/>
  <c r="O465" i="20"/>
  <c r="O657" i="20"/>
  <c r="O255" i="20"/>
  <c r="O319" i="20"/>
  <c r="O383" i="20"/>
  <c r="O453" i="20"/>
  <c r="O590" i="20"/>
  <c r="O246" i="20"/>
  <c r="O310" i="20"/>
  <c r="O374" i="20"/>
  <c r="O444" i="20"/>
  <c r="O546" i="20"/>
  <c r="O843" i="20"/>
  <c r="O549" i="20"/>
  <c r="O613" i="20"/>
  <c r="O676" i="20"/>
  <c r="O852" i="20"/>
  <c r="O528" i="20"/>
  <c r="O592" i="20"/>
  <c r="O655" i="20"/>
  <c r="O719" i="20"/>
  <c r="O456" i="20"/>
  <c r="O520" i="20"/>
  <c r="O583" i="20"/>
  <c r="O650" i="20"/>
  <c r="O714" i="20"/>
  <c r="O850" i="20"/>
  <c r="O914" i="20"/>
  <c r="O982" i="20"/>
  <c r="O1053" i="20"/>
  <c r="O1117" i="20"/>
  <c r="O60" i="21"/>
  <c r="O885" i="20"/>
  <c r="O953" i="20"/>
  <c r="O1017" i="20"/>
  <c r="O1084" i="20"/>
  <c r="O23" i="21"/>
  <c r="O980" i="20"/>
  <c r="O1047" i="20"/>
  <c r="O1111" i="20"/>
  <c r="O50" i="21"/>
  <c r="O923" i="20"/>
  <c r="O987" i="20"/>
  <c r="O1054" i="20"/>
  <c r="O1118" i="20"/>
  <c r="O57" i="21"/>
  <c r="O123" i="21"/>
  <c r="O187" i="21"/>
  <c r="O251" i="21"/>
  <c r="O122" i="21"/>
  <c r="O186" i="21"/>
  <c r="O250" i="21"/>
  <c r="O105" i="21"/>
  <c r="O169" i="21"/>
  <c r="O233" i="21"/>
  <c r="O88" i="21"/>
  <c r="O156" i="21"/>
  <c r="O224" i="21"/>
  <c r="O290" i="21"/>
  <c r="O354" i="21"/>
  <c r="O418" i="21"/>
  <c r="O500" i="21"/>
  <c r="O333" i="21"/>
  <c r="O397" i="21"/>
  <c r="O461" i="21"/>
  <c r="O320" i="21"/>
  <c r="O384" i="21"/>
  <c r="O452" i="21"/>
  <c r="O311" i="21"/>
  <c r="O375" i="21"/>
  <c r="O439" i="21"/>
  <c r="O489" i="21"/>
  <c r="O553" i="21"/>
  <c r="O617" i="21"/>
  <c r="O520" i="21"/>
  <c r="O584" i="21"/>
  <c r="O652" i="21"/>
  <c r="O511" i="21"/>
  <c r="O575" i="21"/>
  <c r="O639" i="21"/>
  <c r="O498" i="21"/>
  <c r="O562" i="21"/>
  <c r="O626" i="21"/>
  <c r="O680" i="21"/>
  <c r="O748" i="21"/>
  <c r="O102" i="22"/>
  <c r="O747" i="21"/>
  <c r="O15" i="22"/>
  <c r="O714" i="21"/>
  <c r="O778" i="21"/>
  <c r="O713" i="21"/>
  <c r="O777" i="21"/>
  <c r="O212" i="22"/>
  <c r="O235" i="22"/>
  <c r="O188" i="20"/>
  <c r="O108" i="20"/>
  <c r="O150" i="20"/>
  <c r="O269" i="20"/>
  <c r="O337" i="20"/>
  <c r="O401" i="20"/>
  <c r="O479" i="20"/>
  <c r="O669" i="20"/>
  <c r="O272" i="20"/>
  <c r="O336" i="20"/>
  <c r="O400" i="20"/>
  <c r="O475" i="20"/>
  <c r="O673" i="20"/>
  <c r="O259" i="20"/>
  <c r="O323" i="20"/>
  <c r="O387" i="20"/>
  <c r="O458" i="20"/>
  <c r="O606" i="20"/>
  <c r="O250" i="20"/>
  <c r="O314" i="20"/>
  <c r="O378" i="20"/>
  <c r="O448" i="20"/>
  <c r="O562" i="20"/>
  <c r="O846" i="20"/>
  <c r="O553" i="20"/>
  <c r="O617" i="20"/>
  <c r="O680" i="20"/>
  <c r="O860" i="20"/>
  <c r="O532" i="20"/>
  <c r="O596" i="20"/>
  <c r="O659" i="20"/>
  <c r="O723" i="20"/>
  <c r="O460" i="20"/>
  <c r="O524" i="20"/>
  <c r="O587" i="20"/>
  <c r="O654" i="20"/>
  <c r="O718" i="20"/>
  <c r="O854" i="20"/>
  <c r="O918" i="20"/>
  <c r="O986" i="20"/>
  <c r="O1057" i="20"/>
  <c r="O1121" i="20"/>
  <c r="O64" i="21"/>
  <c r="O889" i="20"/>
  <c r="O957" i="20"/>
  <c r="O1021" i="20"/>
  <c r="O1088" i="20"/>
  <c r="O27" i="21"/>
  <c r="O984" i="20"/>
  <c r="O1051" i="20"/>
  <c r="O1115" i="20"/>
  <c r="O54" i="21"/>
  <c r="O927" i="20"/>
  <c r="O991" i="20"/>
  <c r="O1058" i="20"/>
  <c r="O1122" i="20"/>
  <c r="O61" i="21"/>
  <c r="O127" i="21"/>
  <c r="O191" i="21"/>
  <c r="O255" i="21"/>
  <c r="O126" i="21"/>
  <c r="O190" i="21"/>
  <c r="O254" i="21"/>
  <c r="O109" i="21"/>
  <c r="O173" i="21"/>
  <c r="O237" i="21"/>
  <c r="O92" i="21"/>
  <c r="O160" i="21"/>
  <c r="O228" i="21"/>
  <c r="O294" i="21"/>
  <c r="O358" i="21"/>
  <c r="O422" i="21"/>
  <c r="O516" i="21"/>
  <c r="O337" i="21"/>
  <c r="O401" i="21"/>
  <c r="O465" i="21"/>
  <c r="O324" i="21"/>
  <c r="O388" i="21"/>
  <c r="O456" i="21"/>
  <c r="O315" i="21"/>
  <c r="O379" i="21"/>
  <c r="O443" i="21"/>
  <c r="O493" i="21"/>
  <c r="O557" i="21"/>
  <c r="O621" i="21"/>
  <c r="O524" i="21"/>
  <c r="O588" i="21"/>
  <c r="O656" i="21"/>
  <c r="O515" i="21"/>
  <c r="O579" i="21"/>
  <c r="O643" i="21"/>
  <c r="O502" i="21"/>
  <c r="O566" i="21"/>
  <c r="O630" i="21"/>
  <c r="O684" i="21"/>
  <c r="O752" i="21"/>
  <c r="O110" i="22"/>
  <c r="O751" i="21"/>
  <c r="O23" i="22"/>
  <c r="O718" i="21"/>
  <c r="O782" i="21"/>
  <c r="O717" i="21"/>
  <c r="O781" i="21"/>
  <c r="O193" i="22"/>
  <c r="O236" i="22"/>
  <c r="O132" i="20"/>
  <c r="O198" i="20"/>
  <c r="O86" i="20"/>
  <c r="O212" i="20"/>
  <c r="O273" i="20"/>
  <c r="O341" i="20"/>
  <c r="O405" i="20"/>
  <c r="O482" i="20"/>
  <c r="O685" i="20"/>
  <c r="O276" i="20"/>
  <c r="O340" i="20"/>
  <c r="O404" i="20"/>
  <c r="O478" i="20"/>
  <c r="O689" i="20"/>
  <c r="O263" i="20"/>
  <c r="O327" i="20"/>
  <c r="O391" i="20"/>
  <c r="O461" i="20"/>
  <c r="O622" i="20"/>
  <c r="O254" i="20"/>
  <c r="O318" i="20"/>
  <c r="O382" i="20"/>
  <c r="O452" i="20"/>
  <c r="O578" i="20"/>
  <c r="O855" i="20"/>
  <c r="O557" i="20"/>
  <c r="O621" i="20"/>
  <c r="O684" i="20"/>
  <c r="O868" i="20"/>
  <c r="O536" i="20"/>
  <c r="O600" i="20"/>
  <c r="O663" i="20"/>
  <c r="O832" i="20"/>
  <c r="O464" i="20"/>
  <c r="O527" i="20"/>
  <c r="O591" i="20"/>
  <c r="O658" i="20"/>
  <c r="O722" i="20"/>
  <c r="O858" i="20"/>
  <c r="O922" i="20"/>
  <c r="O990" i="20"/>
  <c r="O1061" i="20"/>
  <c r="O1125" i="20"/>
  <c r="O75" i="21"/>
  <c r="O893" i="20"/>
  <c r="O961" i="20"/>
  <c r="O1025" i="20"/>
  <c r="O1092" i="20"/>
  <c r="O31" i="21"/>
  <c r="O988" i="20"/>
  <c r="O1055" i="20"/>
  <c r="O1119" i="20"/>
  <c r="O58" i="21"/>
  <c r="O931" i="20"/>
  <c r="O995" i="20"/>
  <c r="O1062" i="20"/>
  <c r="O1126" i="20"/>
  <c r="Q1126" i="20" s="1"/>
  <c r="O65" i="21"/>
  <c r="O131" i="21"/>
  <c r="O195" i="21"/>
  <c r="O259" i="21"/>
  <c r="O130" i="21"/>
  <c r="O194" i="21"/>
  <c r="O258" i="21"/>
  <c r="O113" i="21"/>
  <c r="O177" i="21"/>
  <c r="O241" i="21"/>
  <c r="O96" i="21"/>
  <c r="O164" i="21"/>
  <c r="O232" i="21"/>
  <c r="O298" i="21"/>
  <c r="O362" i="21"/>
  <c r="O426" i="21"/>
  <c r="O277" i="21"/>
  <c r="O341" i="21"/>
  <c r="O405" i="21"/>
  <c r="O469" i="21"/>
  <c r="O328" i="21"/>
  <c r="O392" i="21"/>
  <c r="O460" i="21"/>
  <c r="O319" i="21"/>
  <c r="O383" i="21"/>
  <c r="O447" i="21"/>
  <c r="O497" i="21"/>
  <c r="O561" i="21"/>
  <c r="O625" i="21"/>
  <c r="O528" i="21"/>
  <c r="O592" i="21"/>
  <c r="O660" i="21"/>
  <c r="O519" i="21"/>
  <c r="O583" i="21"/>
  <c r="O647" i="21"/>
  <c r="O506" i="21"/>
  <c r="O570" i="21"/>
  <c r="O634" i="21"/>
  <c r="O688" i="21"/>
  <c r="O756" i="21"/>
  <c r="O116" i="22"/>
  <c r="O755" i="21"/>
  <c r="O31" i="22"/>
  <c r="O722" i="21"/>
  <c r="O786" i="21"/>
  <c r="O721" i="21"/>
  <c r="O785" i="21"/>
  <c r="O210" i="22"/>
  <c r="O237" i="22"/>
  <c r="O261" i="21"/>
  <c r="O184" i="21"/>
  <c r="O318" i="21"/>
  <c r="O446" i="21"/>
  <c r="O361" i="21"/>
  <c r="O280" i="21"/>
  <c r="O416" i="21"/>
  <c r="O339" i="21"/>
  <c r="O467" i="21"/>
  <c r="O581" i="21"/>
  <c r="O548" i="21"/>
  <c r="O687" i="21"/>
  <c r="O603" i="21"/>
  <c r="O510" i="21"/>
  <c r="O574" i="21"/>
  <c r="O638" i="21"/>
  <c r="O692" i="21"/>
  <c r="O760" i="21"/>
  <c r="O118" i="22"/>
  <c r="O759" i="21"/>
  <c r="O39" i="22"/>
  <c r="O726" i="21"/>
  <c r="O790" i="21"/>
  <c r="O725" i="21"/>
  <c r="O789" i="21"/>
  <c r="O214" i="22"/>
  <c r="O238" i="22"/>
  <c r="O26" i="20"/>
  <c r="O84" i="20"/>
  <c r="O158" i="20"/>
  <c r="O38" i="20"/>
  <c r="O281" i="20"/>
  <c r="O349" i="20"/>
  <c r="O413" i="20"/>
  <c r="O495" i="20"/>
  <c r="O717" i="20"/>
  <c r="O284" i="20"/>
  <c r="O348" i="20"/>
  <c r="O412" i="20"/>
  <c r="O491" i="20"/>
  <c r="O721" i="20"/>
  <c r="O271" i="20"/>
  <c r="O335" i="20"/>
  <c r="O399" i="20"/>
  <c r="O474" i="20"/>
  <c r="O645" i="20"/>
  <c r="O262" i="20"/>
  <c r="O326" i="20"/>
  <c r="O390" i="20"/>
  <c r="O467" i="20"/>
  <c r="O610" i="20"/>
  <c r="O871" i="20"/>
  <c r="O565" i="20"/>
  <c r="O628" i="20"/>
  <c r="O692" i="20"/>
  <c r="O884" i="20"/>
  <c r="O544" i="20"/>
  <c r="O608" i="20"/>
  <c r="O671" i="20"/>
  <c r="O838" i="20"/>
  <c r="O472" i="20"/>
  <c r="O535" i="20"/>
  <c r="O599" i="20"/>
  <c r="O666" i="20"/>
  <c r="O834" i="20"/>
  <c r="O866" i="20"/>
  <c r="O934" i="20"/>
  <c r="O998" i="20"/>
  <c r="O1069" i="20"/>
  <c r="O12" i="21"/>
  <c r="O837" i="20"/>
  <c r="O901" i="20"/>
  <c r="O969" i="20"/>
  <c r="O1036" i="20"/>
  <c r="O1100" i="20"/>
  <c r="O39" i="21"/>
  <c r="O996" i="20"/>
  <c r="O1063" i="20"/>
  <c r="O1127" i="20"/>
  <c r="O66" i="21"/>
  <c r="O939" i="20"/>
  <c r="O1003" i="20"/>
  <c r="O1070" i="20"/>
  <c r="Q1070" i="20" s="1"/>
  <c r="O9" i="21"/>
  <c r="O78" i="21"/>
  <c r="O139" i="21"/>
  <c r="O203" i="21"/>
  <c r="O267" i="21"/>
  <c r="O138" i="21"/>
  <c r="O202" i="21"/>
  <c r="O266" i="21"/>
  <c r="O121" i="21"/>
  <c r="O185" i="21"/>
  <c r="O249" i="21"/>
  <c r="O104" i="21"/>
  <c r="O172" i="21"/>
  <c r="O240" i="21"/>
  <c r="O306" i="21"/>
  <c r="O370" i="21"/>
  <c r="O434" i="21"/>
  <c r="O285" i="21"/>
  <c r="O349" i="21"/>
  <c r="O413" i="21"/>
  <c r="O488" i="21"/>
  <c r="O336" i="21"/>
  <c r="O400" i="21"/>
  <c r="O468" i="21"/>
  <c r="O327" i="21"/>
  <c r="O391" i="21"/>
  <c r="O455" i="21"/>
  <c r="O505" i="21"/>
  <c r="O569" i="21"/>
  <c r="O633" i="21"/>
  <c r="O536" i="21"/>
  <c r="O600" i="21"/>
  <c r="O668" i="21"/>
  <c r="O527" i="21"/>
  <c r="O591" i="21"/>
  <c r="O655" i="21"/>
  <c r="O514" i="21"/>
  <c r="O578" i="21"/>
  <c r="O642" i="21"/>
  <c r="O696" i="21"/>
  <c r="O764" i="21"/>
  <c r="O699" i="21"/>
  <c r="O763" i="21"/>
  <c r="O130" i="22"/>
  <c r="O730" i="21"/>
  <c r="O794" i="21"/>
  <c r="O729" i="21"/>
  <c r="O793" i="21"/>
  <c r="O218" i="22"/>
  <c r="O239" i="22"/>
  <c r="O172" i="20"/>
  <c r="O76" i="20"/>
  <c r="O94" i="20"/>
  <c r="N7" i="14"/>
  <c r="O285" i="20"/>
  <c r="O353" i="20"/>
  <c r="O417" i="20"/>
  <c r="O498" i="20"/>
  <c r="O224" i="20"/>
  <c r="O288" i="20"/>
  <c r="O352" i="20"/>
  <c r="O416" i="20"/>
  <c r="O494" i="20"/>
  <c r="O745" i="20"/>
  <c r="O275" i="20"/>
  <c r="O339" i="20"/>
  <c r="O403" i="20"/>
  <c r="O477" i="20"/>
  <c r="O661" i="20"/>
  <c r="O266" i="20"/>
  <c r="O330" i="20"/>
  <c r="O394" i="20"/>
  <c r="O470" i="20"/>
  <c r="O633" i="20"/>
  <c r="O879" i="20"/>
  <c r="O569" i="20"/>
  <c r="O632" i="20"/>
  <c r="O696" i="20"/>
  <c r="O892" i="20"/>
  <c r="O548" i="20"/>
  <c r="O612" i="20"/>
  <c r="O675" i="20"/>
  <c r="O848" i="20"/>
  <c r="O476" i="20"/>
  <c r="O539" i="20"/>
  <c r="O603" i="20"/>
  <c r="O670" i="20"/>
  <c r="O844" i="20"/>
  <c r="O870" i="20"/>
  <c r="O938" i="20"/>
  <c r="O1002" i="20"/>
  <c r="O1073" i="20"/>
  <c r="O16" i="21"/>
  <c r="O841" i="20"/>
  <c r="O905" i="20"/>
  <c r="O973" i="20"/>
  <c r="O1040" i="20"/>
  <c r="O1104" i="20"/>
  <c r="O43" i="21"/>
  <c r="O1000" i="20"/>
  <c r="O1067" i="20"/>
  <c r="O1131" i="20"/>
  <c r="O67" i="21"/>
  <c r="O943" i="20"/>
  <c r="O1007" i="20"/>
  <c r="O1074" i="20"/>
  <c r="O13" i="21"/>
  <c r="O82" i="21"/>
  <c r="O143" i="21"/>
  <c r="O207" i="21"/>
  <c r="O271" i="21"/>
  <c r="O142" i="21"/>
  <c r="O206" i="21"/>
  <c r="O270" i="21"/>
  <c r="O125" i="21"/>
  <c r="O189" i="21"/>
  <c r="O253" i="21"/>
  <c r="O112" i="21"/>
  <c r="O176" i="21"/>
  <c r="O244" i="21"/>
  <c r="O310" i="21"/>
  <c r="O374" i="21"/>
  <c r="O438" i="21"/>
  <c r="O289" i="21"/>
  <c r="O353" i="21"/>
  <c r="O417" i="21"/>
  <c r="O504" i="21"/>
  <c r="O340" i="21"/>
  <c r="O404" i="21"/>
  <c r="O472" i="21"/>
  <c r="O331" i="21"/>
  <c r="O395" i="21"/>
  <c r="O459" i="21"/>
  <c r="O509" i="21"/>
  <c r="O573" i="21"/>
  <c r="O637" i="21"/>
  <c r="O540" i="21"/>
  <c r="O604" i="21"/>
  <c r="O675" i="21"/>
  <c r="O531" i="21"/>
  <c r="O595" i="21"/>
  <c r="O659" i="21"/>
  <c r="O518" i="21"/>
  <c r="O582" i="21"/>
  <c r="O646" i="21"/>
  <c r="O700" i="21"/>
  <c r="O768" i="21"/>
  <c r="O703" i="21"/>
  <c r="O767" i="21"/>
  <c r="O670" i="21"/>
  <c r="O734" i="21"/>
  <c r="O798" i="21"/>
  <c r="O733" i="21"/>
  <c r="O797" i="21"/>
  <c r="O222" i="22"/>
  <c r="O240" i="22"/>
  <c r="O100" i="20"/>
  <c r="O182" i="20"/>
  <c r="O54" i="20"/>
  <c r="O225" i="20"/>
  <c r="O289" i="20"/>
  <c r="O357" i="20"/>
  <c r="O427" i="20"/>
  <c r="O501" i="20"/>
  <c r="O228" i="20"/>
  <c r="O292" i="20"/>
  <c r="O356" i="20"/>
  <c r="O420" i="20"/>
  <c r="O497" i="20"/>
  <c r="O761" i="20"/>
  <c r="O279" i="20"/>
  <c r="O343" i="20"/>
  <c r="O407" i="20"/>
  <c r="O487" i="20"/>
  <c r="O677" i="20"/>
  <c r="O270" i="20"/>
  <c r="O334" i="20"/>
  <c r="O398" i="20"/>
  <c r="O473" i="20"/>
  <c r="O649" i="20"/>
  <c r="O887" i="20"/>
  <c r="O573" i="20"/>
  <c r="O636" i="20"/>
  <c r="O700" i="20"/>
  <c r="O908" i="20"/>
  <c r="O552" i="20"/>
  <c r="O616" i="20"/>
  <c r="O679" i="20"/>
  <c r="O851" i="20"/>
  <c r="O480" i="20"/>
  <c r="O543" i="20"/>
  <c r="O607" i="20"/>
  <c r="O674" i="20"/>
  <c r="O847" i="20"/>
  <c r="O874" i="20"/>
  <c r="O942" i="20"/>
  <c r="O1006" i="20"/>
  <c r="O1077" i="20"/>
  <c r="O20" i="21"/>
  <c r="O845" i="20"/>
  <c r="O909" i="20"/>
  <c r="O977" i="20"/>
  <c r="O1044" i="20"/>
  <c r="O1108" i="20"/>
  <c r="O47" i="21"/>
  <c r="O1004" i="20"/>
  <c r="O1071" i="20"/>
  <c r="O10" i="21"/>
  <c r="O71" i="21"/>
  <c r="O947" i="20"/>
  <c r="O1011" i="20"/>
  <c r="O1078" i="20"/>
  <c r="O17" i="21"/>
  <c r="O83" i="21"/>
  <c r="O147" i="21"/>
  <c r="O211" i="21"/>
  <c r="O275" i="21"/>
  <c r="O146" i="21"/>
  <c r="O210" i="21"/>
  <c r="O274" i="21"/>
  <c r="O129" i="21"/>
  <c r="O193" i="21"/>
  <c r="O257" i="21"/>
  <c r="O116" i="21"/>
  <c r="O180" i="21"/>
  <c r="O248" i="21"/>
  <c r="O314" i="21"/>
  <c r="O378" i="21"/>
  <c r="O442" i="21"/>
  <c r="O293" i="21"/>
  <c r="O357" i="21"/>
  <c r="O421" i="21"/>
  <c r="O276" i="21"/>
  <c r="O344" i="21"/>
  <c r="O412" i="21"/>
  <c r="O476" i="21"/>
  <c r="O335" i="21"/>
  <c r="O399" i="21"/>
  <c r="O463" i="21"/>
  <c r="O513" i="21"/>
  <c r="O577" i="21"/>
  <c r="O641" i="21"/>
  <c r="O544" i="21"/>
  <c r="O612" i="21"/>
  <c r="O683" i="21"/>
  <c r="O535" i="21"/>
  <c r="O599" i="21"/>
  <c r="O663" i="21"/>
  <c r="O522" i="21"/>
  <c r="O586" i="21"/>
  <c r="O650" i="21"/>
  <c r="O704" i="21"/>
  <c r="O772" i="21"/>
  <c r="O707" i="21"/>
  <c r="O771" i="21"/>
  <c r="O674" i="21"/>
  <c r="O738" i="21"/>
  <c r="O802" i="21"/>
  <c r="O737" i="21"/>
  <c r="O801" i="21"/>
  <c r="O226" i="22"/>
  <c r="O68" i="21"/>
  <c r="O200" i="21"/>
  <c r="O334" i="21"/>
  <c r="O462" i="21"/>
  <c r="O377" i="21"/>
  <c r="O296" i="21"/>
  <c r="O432" i="21"/>
  <c r="O355" i="21"/>
  <c r="O496" i="21"/>
  <c r="O597" i="21"/>
  <c r="O564" i="21"/>
  <c r="O491" i="21"/>
  <c r="O619" i="21"/>
  <c r="O526" i="21"/>
  <c r="O590" i="21"/>
  <c r="O654" i="21"/>
  <c r="O712" i="21"/>
  <c r="O776" i="21"/>
  <c r="O711" i="21"/>
  <c r="O775" i="21"/>
  <c r="O678" i="21"/>
  <c r="O742" i="21"/>
  <c r="O806" i="21"/>
  <c r="O741" i="21"/>
  <c r="O805" i="21"/>
  <c r="O216" i="22"/>
  <c r="O242" i="22"/>
  <c r="O52" i="20"/>
  <c r="O206" i="20"/>
  <c r="O126" i="20"/>
  <c r="O233" i="20"/>
  <c r="O297" i="20"/>
  <c r="O365" i="20"/>
  <c r="O435" i="20"/>
  <c r="O519" i="20"/>
  <c r="O236" i="20"/>
  <c r="O300" i="20"/>
  <c r="O364" i="20"/>
  <c r="O434" i="20"/>
  <c r="O518" i="20"/>
  <c r="O223" i="20"/>
  <c r="O287" i="20"/>
  <c r="O351" i="20"/>
  <c r="O415" i="20"/>
  <c r="O493" i="20"/>
  <c r="O709" i="20"/>
  <c r="O278" i="20"/>
  <c r="O342" i="20"/>
  <c r="O406" i="20"/>
  <c r="O486" i="20"/>
  <c r="O681" i="20"/>
  <c r="O920" i="20"/>
  <c r="O581" i="20"/>
  <c r="O644" i="20"/>
  <c r="O708" i="20"/>
  <c r="O932" i="20"/>
  <c r="O560" i="20"/>
  <c r="O624" i="20"/>
  <c r="O687" i="20"/>
  <c r="O867" i="20"/>
  <c r="O488" i="20"/>
  <c r="O551" i="20"/>
  <c r="O615" i="20"/>
  <c r="O682" i="20"/>
  <c r="O864" i="20"/>
  <c r="O882" i="20"/>
  <c r="O950" i="20"/>
  <c r="O1014" i="20"/>
  <c r="O1085" i="20"/>
  <c r="O28" i="21"/>
  <c r="O853" i="20"/>
  <c r="O917" i="20"/>
  <c r="O985" i="20"/>
  <c r="O1052" i="20"/>
  <c r="O1116" i="20"/>
  <c r="O55" i="21"/>
  <c r="O1012" i="20"/>
  <c r="O1079" i="20"/>
  <c r="O18" i="21"/>
  <c r="O891" i="20"/>
  <c r="O955" i="20"/>
  <c r="O1019" i="20"/>
  <c r="O1086" i="20"/>
  <c r="O25" i="21"/>
  <c r="O91" i="21"/>
  <c r="O155" i="21"/>
  <c r="O219" i="21"/>
  <c r="O90" i="21"/>
  <c r="O154" i="21"/>
  <c r="O218" i="21"/>
  <c r="O73" i="21"/>
  <c r="O137" i="21"/>
  <c r="O201" i="21"/>
  <c r="O265" i="21"/>
  <c r="O124" i="21"/>
  <c r="O188" i="21"/>
  <c r="O256" i="21"/>
  <c r="O322" i="21"/>
  <c r="O386" i="21"/>
  <c r="O450" i="21"/>
  <c r="O301" i="21"/>
  <c r="O365" i="21"/>
  <c r="O429" i="21"/>
  <c r="O284" i="21"/>
  <c r="O352" i="21"/>
  <c r="O420" i="21"/>
  <c r="O279" i="21"/>
  <c r="O343" i="21"/>
  <c r="O407" i="21"/>
  <c r="O471" i="21"/>
  <c r="O521" i="21"/>
  <c r="O585" i="21"/>
  <c r="O649" i="21"/>
  <c r="O552" i="21"/>
  <c r="O620" i="21"/>
  <c r="O479" i="21"/>
  <c r="O543" i="21"/>
  <c r="O607" i="21"/>
  <c r="O677" i="21"/>
  <c r="O530" i="21"/>
  <c r="O594" i="21"/>
  <c r="O658" i="21"/>
  <c r="O716" i="21"/>
  <c r="O780" i="21"/>
  <c r="O715" i="21"/>
  <c r="O779" i="21"/>
  <c r="O682" i="21"/>
  <c r="O746" i="21"/>
  <c r="O98" i="22"/>
  <c r="O745" i="21"/>
  <c r="O19" i="22"/>
  <c r="O220" i="22"/>
  <c r="O156" i="20"/>
  <c r="O44" i="20"/>
  <c r="O62" i="20"/>
  <c r="O237" i="20"/>
  <c r="O301" i="20"/>
  <c r="O369" i="20"/>
  <c r="O439" i="20"/>
  <c r="O534" i="20"/>
  <c r="O240" i="20"/>
  <c r="O304" i="20"/>
  <c r="O368" i="20"/>
  <c r="O438" i="20"/>
  <c r="O538" i="20"/>
  <c r="O227" i="20"/>
  <c r="O291" i="20"/>
  <c r="O355" i="20"/>
  <c r="O419" i="20"/>
  <c r="O503" i="20"/>
  <c r="O725" i="20"/>
  <c r="O282" i="20"/>
  <c r="O346" i="20"/>
  <c r="O410" i="20"/>
  <c r="O489" i="20"/>
  <c r="O697" i="20"/>
  <c r="O944" i="20"/>
  <c r="O585" i="20"/>
  <c r="O648" i="20"/>
  <c r="O712" i="20"/>
  <c r="O948" i="20"/>
  <c r="O564" i="20"/>
  <c r="O627" i="20"/>
  <c r="O691" i="20"/>
  <c r="O875" i="20"/>
  <c r="O492" i="20"/>
  <c r="O555" i="20"/>
  <c r="O619" i="20"/>
  <c r="O686" i="20"/>
  <c r="O872" i="20"/>
  <c r="O886" i="20"/>
  <c r="O954" i="20"/>
  <c r="O1018" i="20"/>
  <c r="O1089" i="20"/>
  <c r="O32" i="21"/>
  <c r="O857" i="20"/>
  <c r="O921" i="20"/>
  <c r="O989" i="20"/>
  <c r="O1056" i="20"/>
  <c r="O1120" i="20"/>
  <c r="O59" i="21"/>
  <c r="O1016" i="20"/>
  <c r="O1083" i="20"/>
  <c r="O22" i="21"/>
  <c r="O895" i="20"/>
  <c r="O959" i="20"/>
  <c r="O1023" i="20"/>
  <c r="O1090" i="20"/>
  <c r="O29" i="21"/>
  <c r="O95" i="21"/>
  <c r="O159" i="21"/>
  <c r="O223" i="21"/>
  <c r="O94" i="21"/>
  <c r="O158" i="21"/>
  <c r="O222" i="21"/>
  <c r="O77" i="21"/>
  <c r="O141" i="21"/>
  <c r="O205" i="21"/>
  <c r="O269" i="21"/>
  <c r="O128" i="21"/>
  <c r="O192" i="21"/>
  <c r="O260" i="21"/>
  <c r="O326" i="21"/>
  <c r="O390" i="21"/>
  <c r="O454" i="21"/>
  <c r="O305" i="21"/>
  <c r="O369" i="21"/>
  <c r="O433" i="21"/>
  <c r="O288" i="21"/>
  <c r="O356" i="21"/>
  <c r="O424" i="21"/>
  <c r="O283" i="21"/>
  <c r="O347" i="21"/>
  <c r="O411" i="21"/>
  <c r="O475" i="21"/>
  <c r="O525" i="21"/>
  <c r="O589" i="21"/>
  <c r="O653" i="21"/>
  <c r="O556" i="21"/>
  <c r="O624" i="21"/>
  <c r="O483" i="21"/>
  <c r="O547" i="21"/>
  <c r="O611" i="21"/>
  <c r="O685" i="21"/>
  <c r="O534" i="21"/>
  <c r="O598" i="21"/>
  <c r="O662" i="21"/>
  <c r="O720" i="21"/>
  <c r="O784" i="21"/>
  <c r="O719" i="21"/>
  <c r="O783" i="21"/>
  <c r="O686" i="21"/>
  <c r="O750" i="21"/>
  <c r="O106" i="22"/>
  <c r="O749" i="21"/>
  <c r="O27" i="22"/>
  <c r="O224" i="22"/>
  <c r="O68" i="20"/>
  <c r="O166" i="20"/>
  <c r="O22" i="20"/>
  <c r="O241" i="20"/>
  <c r="O305" i="20"/>
  <c r="O373" i="20"/>
  <c r="O443" i="20"/>
  <c r="O550" i="20"/>
  <c r="O244" i="20"/>
  <c r="O308" i="20"/>
  <c r="O372" i="20"/>
  <c r="O442" i="20"/>
  <c r="O554" i="20"/>
  <c r="O231" i="20"/>
  <c r="O295" i="20"/>
  <c r="O359" i="20"/>
  <c r="O429" i="20"/>
  <c r="O507" i="20"/>
  <c r="O222" i="20"/>
  <c r="O286" i="20"/>
  <c r="O350" i="20"/>
  <c r="O414" i="20"/>
  <c r="O499" i="20"/>
  <c r="O713" i="20"/>
  <c r="O960" i="20"/>
  <c r="O589" i="20"/>
  <c r="O652" i="20"/>
  <c r="O716" i="20"/>
  <c r="O505" i="20"/>
  <c r="O568" i="20"/>
  <c r="O631" i="20"/>
  <c r="O695" i="20"/>
  <c r="O883" i="20"/>
  <c r="O496" i="20"/>
  <c r="O559" i="20"/>
  <c r="O623" i="20"/>
  <c r="O690" i="20"/>
  <c r="O880" i="20"/>
  <c r="O890" i="20"/>
  <c r="O958" i="20"/>
  <c r="O1022" i="20"/>
  <c r="O1093" i="20"/>
  <c r="O36" i="21"/>
  <c r="O861" i="20"/>
  <c r="O925" i="20"/>
  <c r="O993" i="20"/>
  <c r="O1060" i="20"/>
  <c r="O1124" i="20"/>
  <c r="O63" i="21"/>
  <c r="O1020" i="20"/>
  <c r="O1087" i="20"/>
  <c r="O26" i="21"/>
  <c r="O899" i="20"/>
  <c r="O963" i="20"/>
  <c r="O1027" i="20"/>
  <c r="O1094" i="20"/>
  <c r="O33" i="21"/>
  <c r="O99" i="21"/>
  <c r="O163" i="21"/>
  <c r="O227" i="21"/>
  <c r="O98" i="21"/>
  <c r="O162" i="21"/>
  <c r="O226" i="21"/>
  <c r="O81" i="21"/>
  <c r="O145" i="21"/>
  <c r="O209" i="21"/>
  <c r="O273" i="21"/>
  <c r="O132" i="21"/>
  <c r="O196" i="21"/>
  <c r="O264" i="21"/>
  <c r="O330" i="21"/>
  <c r="O394" i="21"/>
  <c r="O458" i="21"/>
  <c r="O309" i="21"/>
  <c r="O373" i="21"/>
  <c r="O437" i="21"/>
  <c r="O292" i="21"/>
  <c r="O360" i="21"/>
  <c r="O428" i="21"/>
  <c r="O287" i="21"/>
  <c r="O351" i="21"/>
  <c r="O415" i="21"/>
  <c r="O480" i="21"/>
  <c r="O529" i="21"/>
  <c r="O593" i="21"/>
  <c r="O657" i="21"/>
  <c r="O560" i="21"/>
  <c r="O628" i="21"/>
  <c r="O487" i="21"/>
  <c r="O551" i="21"/>
  <c r="O615" i="21"/>
  <c r="O691" i="21"/>
  <c r="O538" i="21"/>
  <c r="O602" i="21"/>
  <c r="O666" i="21"/>
  <c r="O724" i="21"/>
  <c r="O788" i="21"/>
  <c r="O723" i="21"/>
  <c r="O787" i="21"/>
  <c r="O690" i="21"/>
  <c r="O754" i="21"/>
  <c r="O689" i="21"/>
  <c r="O753" i="21"/>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45" i="21"/>
  <c r="N48" i="21"/>
  <c r="N420" i="21"/>
  <c r="N130" i="21"/>
  <c r="N193" i="21"/>
  <c r="N248" i="21"/>
  <c r="N289" i="21"/>
  <c r="N395" i="21"/>
  <c r="N24" i="21"/>
  <c r="N101" i="21"/>
  <c r="N152" i="21"/>
  <c r="N199" i="21"/>
  <c r="N368" i="21"/>
  <c r="N541" i="21"/>
  <c r="N218" i="21"/>
  <c r="N72" i="21"/>
  <c r="N123" i="21"/>
  <c r="N413" i="21"/>
  <c r="N524" i="21"/>
  <c r="N465" i="21"/>
  <c r="N319" i="21"/>
  <c r="N362" i="21"/>
  <c r="N612" i="21"/>
  <c r="N679" i="21"/>
  <c r="N373" i="21"/>
  <c r="N432" i="21"/>
  <c r="N495" i="21"/>
  <c r="N516" i="21"/>
  <c r="N526" i="21"/>
  <c r="N220" i="22"/>
  <c r="N306" i="21"/>
  <c r="N552" i="21"/>
  <c r="N672" i="21"/>
  <c r="N294" i="22"/>
  <c r="N610" i="21"/>
  <c r="N657" i="21"/>
  <c r="N786" i="21"/>
  <c r="N776" i="21"/>
  <c r="N303" i="22"/>
  <c r="N534" i="21"/>
  <c r="N581" i="21"/>
  <c r="N710" i="21"/>
  <c r="N696" i="21"/>
  <c r="N248" i="22"/>
  <c r="N690" i="21"/>
  <c r="N521" i="21"/>
  <c r="N771" i="21"/>
  <c r="N761" i="21"/>
  <c r="N86" i="22"/>
  <c r="N991" i="20"/>
  <c r="N934" i="20"/>
  <c r="N189" i="21"/>
  <c r="N1061" i="20"/>
  <c r="N210" i="21"/>
  <c r="N273" i="21"/>
  <c r="N115" i="21"/>
  <c r="N397" i="21"/>
  <c r="N488" i="21"/>
  <c r="N118" i="21"/>
  <c r="N181" i="21"/>
  <c r="N236" i="21"/>
  <c r="N277" i="21"/>
  <c r="N347" i="21"/>
  <c r="N28" i="21"/>
  <c r="N105" i="21"/>
  <c r="N156" i="21"/>
  <c r="N203" i="21"/>
  <c r="N372" i="21"/>
  <c r="N605" i="21"/>
  <c r="N344" i="21"/>
  <c r="N399" i="21"/>
  <c r="N442" i="21"/>
  <c r="N531" i="21"/>
  <c r="N733" i="21"/>
  <c r="N453" i="21"/>
  <c r="N307" i="21"/>
  <c r="N350" i="21"/>
  <c r="N596" i="21"/>
  <c r="N637" i="21"/>
  <c r="N343" i="21"/>
  <c r="N386" i="21"/>
  <c r="N636" i="21"/>
  <c r="N775" i="21"/>
  <c r="N639" i="21"/>
  <c r="N481" i="21"/>
  <c r="N731" i="21"/>
  <c r="N721" i="21"/>
  <c r="N66" i="22"/>
  <c r="N236" i="22"/>
  <c r="N614" i="21"/>
  <c r="N661" i="21"/>
  <c r="N790" i="21"/>
  <c r="N780" i="21"/>
  <c r="N305" i="22"/>
  <c r="N554" i="21"/>
  <c r="N601" i="21"/>
  <c r="N730" i="21"/>
  <c r="N720" i="21"/>
  <c r="N252" i="22"/>
  <c r="N1074" i="20"/>
  <c r="N1014" i="20"/>
  <c r="N95" i="21"/>
  <c r="N20" i="21"/>
  <c r="N97" i="21"/>
  <c r="N148" i="21"/>
  <c r="N195" i="21"/>
  <c r="N356" i="21"/>
  <c r="N477" i="21"/>
  <c r="N198" i="21"/>
  <c r="N261" i="21"/>
  <c r="N103" i="21"/>
  <c r="N377" i="21"/>
  <c r="N454" i="21"/>
  <c r="N122" i="21"/>
  <c r="N185" i="21"/>
  <c r="N240" i="21"/>
  <c r="N281" i="21"/>
  <c r="N363" i="21"/>
  <c r="N369" i="21"/>
  <c r="N428" i="21"/>
  <c r="N479" i="21"/>
  <c r="N512" i="21"/>
  <c r="N510" i="21"/>
  <c r="N210" i="22"/>
  <c r="N332" i="21"/>
  <c r="N387" i="21"/>
  <c r="N430" i="21"/>
  <c r="N519" i="21"/>
  <c r="N685" i="21"/>
  <c r="N423" i="21"/>
  <c r="N466" i="21"/>
  <c r="N555" i="21"/>
  <c r="N704" i="21"/>
  <c r="N514" i="21"/>
  <c r="N561" i="21"/>
  <c r="N115" i="22"/>
  <c r="N801" i="21"/>
  <c r="N212" i="22"/>
  <c r="N643" i="21"/>
  <c r="N485" i="21"/>
  <c r="N735" i="21"/>
  <c r="N725" i="21"/>
  <c r="N68" i="22"/>
  <c r="N238" i="22"/>
  <c r="N634" i="21"/>
  <c r="N675" i="21"/>
  <c r="N11" i="22"/>
  <c r="N800" i="21"/>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765" i="21"/>
  <c r="F791" i="21"/>
  <c r="F541" i="21"/>
  <c r="F486" i="21"/>
  <c r="F604" i="21"/>
  <c r="F354" i="21"/>
  <c r="F307" i="21"/>
  <c r="F461" i="21"/>
  <c r="F207" i="21"/>
  <c r="F160" i="21"/>
  <c r="F105" i="21"/>
  <c r="F24" i="21"/>
  <c r="F69" i="21"/>
  <c r="F42" i="21"/>
  <c r="F908" i="20"/>
  <c r="F1025" i="20"/>
  <c r="F717" i="20"/>
  <c r="F760" i="21"/>
  <c r="F778" i="21"/>
  <c r="F653" i="21"/>
  <c r="F598" i="21"/>
  <c r="F551" i="21"/>
  <c r="F466" i="21"/>
  <c r="F419" i="21"/>
  <c r="F368" i="21"/>
  <c r="F317" i="21"/>
  <c r="F276" i="21"/>
  <c r="F217" i="21"/>
  <c r="F150" i="21"/>
  <c r="F994" i="20"/>
  <c r="F1050" i="20"/>
  <c r="F1020" i="20"/>
  <c r="F15" i="21"/>
  <c r="F877" i="20"/>
  <c r="F570" i="20"/>
  <c r="F607" i="20"/>
  <c r="F671" i="20"/>
  <c r="F493" i="20"/>
  <c r="F225" i="20"/>
  <c r="F792" i="21"/>
  <c r="F11" i="22"/>
  <c r="F679" i="21"/>
  <c r="F630" i="21"/>
  <c r="F583" i="21"/>
  <c r="F488" i="21"/>
  <c r="F451" i="21"/>
  <c r="F400" i="21"/>
  <c r="F349" i="21"/>
  <c r="F95" i="21"/>
  <c r="F249" i="21"/>
  <c r="F182" i="21"/>
  <c r="F1026" i="20"/>
  <c r="F1082" i="20"/>
  <c r="F1055" i="20"/>
  <c r="F47" i="21"/>
  <c r="F909" i="20"/>
  <c r="F602" i="20"/>
  <c r="F642" i="20"/>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547" i="20"/>
  <c r="H957" i="20"/>
  <c r="H981" i="20"/>
  <c r="H186" i="21"/>
  <c r="H469" i="21"/>
  <c r="H578" i="21"/>
  <c r="H682" i="21"/>
  <c r="H519" i="21"/>
  <c r="H769" i="21"/>
  <c r="H675" i="21"/>
  <c r="H806" i="21"/>
  <c r="H282" i="22"/>
  <c r="H278" i="20"/>
  <c r="H706" i="20"/>
  <c r="H490" i="20"/>
  <c r="H384" i="20"/>
  <c r="H323" i="20"/>
  <c r="H817" i="20"/>
  <c r="H705" i="20"/>
  <c r="H708" i="20"/>
  <c r="H600" i="20"/>
  <c r="H887" i="20"/>
  <c r="H951" i="20"/>
  <c r="H1015" i="20"/>
  <c r="H1082" i="20"/>
  <c r="H21" i="21"/>
  <c r="H846" i="20"/>
  <c r="H910" i="20"/>
  <c r="H978" i="20"/>
  <c r="H1049" i="20"/>
  <c r="H1113" i="20"/>
  <c r="H56" i="21"/>
  <c r="H1001" i="20"/>
  <c r="H1068" i="20"/>
  <c r="H1132" i="20"/>
  <c r="H892" i="20"/>
  <c r="H956" i="20"/>
  <c r="H1020" i="20"/>
  <c r="H1087" i="20"/>
  <c r="H26" i="21"/>
  <c r="H88" i="21"/>
  <c r="H156" i="21"/>
  <c r="H224" i="21"/>
  <c r="H95" i="21"/>
  <c r="H159" i="21"/>
  <c r="H223" i="21"/>
  <c r="H78" i="21"/>
  <c r="H142" i="21"/>
  <c r="H206" i="21"/>
  <c r="H270" i="21"/>
  <c r="H125" i="21"/>
  <c r="H189" i="21"/>
  <c r="H253" i="21"/>
  <c r="H319" i="21"/>
  <c r="H383" i="21"/>
  <c r="H447" i="21"/>
  <c r="H302" i="21"/>
  <c r="H366" i="21"/>
  <c r="H430" i="21"/>
  <c r="H281" i="21"/>
  <c r="H345" i="21"/>
  <c r="H409" i="21"/>
  <c r="H473" i="21"/>
  <c r="H332" i="21"/>
  <c r="H396" i="21"/>
  <c r="H464" i="21"/>
  <c r="H518" i="21"/>
  <c r="H582" i="21"/>
  <c r="H646" i="21"/>
  <c r="H553" i="21"/>
  <c r="H617" i="21"/>
  <c r="H692" i="21"/>
  <c r="H540" i="21"/>
  <c r="H604" i="21"/>
  <c r="H670" i="21"/>
  <c r="H523" i="21"/>
  <c r="H587" i="21"/>
  <c r="H651" i="21"/>
  <c r="H709" i="21"/>
  <c r="H773" i="21"/>
  <c r="H56" i="22"/>
  <c r="H88" i="22"/>
  <c r="H760" i="21"/>
  <c r="H679" i="21"/>
  <c r="H743" i="21"/>
  <c r="H807" i="21"/>
  <c r="H746" i="21"/>
  <c r="H115" i="22"/>
  <c r="H128" i="22"/>
  <c r="H219" i="22"/>
  <c r="H281" i="22"/>
  <c r="H286" i="22"/>
  <c r="H256" i="20"/>
  <c r="H581" i="20"/>
  <c r="H983" i="20"/>
  <c r="H878" i="20"/>
  <c r="H24" i="21"/>
  <c r="H39" i="21"/>
  <c r="H1119" i="20"/>
  <c r="H256" i="21"/>
  <c r="H174" i="21"/>
  <c r="H157" i="21"/>
  <c r="H415" i="21"/>
  <c r="H462" i="21"/>
  <c r="H296" i="21"/>
  <c r="H550" i="21"/>
  <c r="H649" i="21"/>
  <c r="H491" i="21"/>
  <c r="H741" i="21"/>
  <c r="H792" i="21"/>
  <c r="H778" i="21"/>
  <c r="H386" i="20"/>
  <c r="H437" i="20"/>
  <c r="H707" i="20"/>
  <c r="H936" i="20"/>
  <c r="H233" i="21"/>
  <c r="H360" i="21"/>
  <c r="H642" i="21"/>
  <c r="H536" i="21"/>
  <c r="H583" i="21"/>
  <c r="H54" i="22"/>
  <c r="H739" i="21"/>
  <c r="H172" i="22"/>
  <c r="H342" i="20"/>
  <c r="H281" i="20"/>
  <c r="H678" i="20"/>
  <c r="H454" i="20"/>
  <c r="H387" i="20"/>
  <c r="H893" i="20"/>
  <c r="H514" i="20"/>
  <c r="H860" i="20"/>
  <c r="H663" i="20"/>
  <c r="H903" i="20"/>
  <c r="H967" i="20"/>
  <c r="H1034" i="20"/>
  <c r="H1098" i="20"/>
  <c r="H37" i="21"/>
  <c r="H862" i="20"/>
  <c r="H926" i="20"/>
  <c r="H994" i="20"/>
  <c r="H1065" i="20"/>
  <c r="H1129" i="20"/>
  <c r="H68" i="21"/>
  <c r="H1017" i="20"/>
  <c r="H1084" i="20"/>
  <c r="H23" i="21"/>
  <c r="H908" i="20"/>
  <c r="H972" i="20"/>
  <c r="H1039" i="20"/>
  <c r="H1103" i="20"/>
  <c r="H42" i="21"/>
  <c r="H104" i="21"/>
  <c r="H172" i="21"/>
  <c r="H240" i="21"/>
  <c r="H111" i="21"/>
  <c r="H175" i="21"/>
  <c r="H239" i="21"/>
  <c r="H94" i="21"/>
  <c r="H158" i="21"/>
  <c r="H222" i="21"/>
  <c r="H77" i="21"/>
  <c r="H141" i="21"/>
  <c r="H205" i="21"/>
  <c r="H269" i="21"/>
  <c r="H335" i="21"/>
  <c r="H399" i="21"/>
  <c r="H463" i="21"/>
  <c r="H318" i="21"/>
  <c r="H382" i="21"/>
  <c r="H446" i="21"/>
  <c r="H297" i="21"/>
  <c r="H361" i="21"/>
  <c r="H425" i="21"/>
  <c r="H280" i="21"/>
  <c r="H348" i="21"/>
  <c r="H416" i="21"/>
  <c r="H501" i="21"/>
  <c r="H534" i="21"/>
  <c r="H598" i="21"/>
  <c r="H662" i="21"/>
  <c r="H569" i="21"/>
  <c r="H633" i="21"/>
  <c r="H488" i="21"/>
  <c r="H556" i="21"/>
  <c r="H624" i="21"/>
  <c r="H696" i="21"/>
  <c r="H539" i="21"/>
  <c r="H603" i="21"/>
  <c r="H667" i="21"/>
  <c r="H725" i="21"/>
  <c r="H789" i="21"/>
  <c r="H64" i="22"/>
  <c r="H712" i="21"/>
  <c r="H776" i="21"/>
  <c r="H695" i="21"/>
  <c r="H759" i="21"/>
  <c r="H698" i="21"/>
  <c r="H762" i="21"/>
  <c r="H152" i="22"/>
  <c r="H180" i="22"/>
  <c r="H245" i="22"/>
  <c r="H297" i="22"/>
  <c r="H349" i="20"/>
  <c r="H463" i="20"/>
  <c r="H473" i="20"/>
  <c r="H1050" i="20"/>
  <c r="H946" i="20"/>
  <c r="H969" i="20"/>
  <c r="H924" i="20"/>
  <c r="H58" i="21"/>
  <c r="H127" i="21"/>
  <c r="H110" i="21"/>
  <c r="H351" i="21"/>
  <c r="H398" i="21"/>
  <c r="H313" i="21"/>
  <c r="H432" i="21"/>
  <c r="H585" i="21"/>
  <c r="H572" i="21"/>
  <c r="H555" i="21"/>
  <c r="H805" i="21"/>
  <c r="H775" i="21"/>
  <c r="H188" i="22"/>
  <c r="H235" i="20"/>
  <c r="H329" i="20"/>
  <c r="H554" i="20"/>
  <c r="H1062" i="20"/>
  <c r="H71" i="21"/>
  <c r="H282" i="21"/>
  <c r="H444" i="21"/>
  <c r="H549" i="21"/>
  <c r="H600" i="21"/>
  <c r="H647" i="21"/>
  <c r="H86" i="22"/>
  <c r="H803" i="21"/>
  <c r="H217" i="22"/>
  <c r="H406" i="20"/>
  <c r="H634" i="20"/>
  <c r="H840" i="20"/>
  <c r="H1114" i="20"/>
  <c r="H1010" i="20"/>
  <c r="H1100" i="20"/>
  <c r="H1055" i="20"/>
  <c r="H124" i="21"/>
  <c r="H255" i="21"/>
  <c r="H93" i="21"/>
  <c r="H287" i="21"/>
  <c r="H489" i="21"/>
  <c r="H377" i="21"/>
  <c r="H364" i="21"/>
  <c r="H614" i="21"/>
  <c r="H504" i="21"/>
  <c r="H619" i="21"/>
  <c r="H728" i="21"/>
  <c r="H714" i="21"/>
  <c r="H249" i="22"/>
  <c r="G7" i="14"/>
  <c r="H236" i="20"/>
  <c r="H561" i="20"/>
  <c r="H958" i="20"/>
  <c r="H139" i="21"/>
  <c r="H325" i="21"/>
  <c r="H514" i="21"/>
  <c r="H613" i="21"/>
  <c r="H668" i="21"/>
  <c r="H705" i="21"/>
  <c r="H756" i="21"/>
  <c r="H742" i="21"/>
  <c r="H277" i="22"/>
  <c r="G17" i="14"/>
  <c r="H476" i="20"/>
  <c r="H413" i="20"/>
  <c r="H320" i="20"/>
  <c r="H259" i="20"/>
  <c r="H551" i="20"/>
  <c r="H641" i="20"/>
  <c r="H644" i="20"/>
  <c r="H536" i="20"/>
  <c r="H921" i="20"/>
  <c r="H935" i="20"/>
  <c r="H999" i="20"/>
  <c r="H1066" i="20"/>
  <c r="H1130" i="20"/>
  <c r="H830" i="20"/>
  <c r="H894" i="20"/>
  <c r="H962" i="20"/>
  <c r="H1026" i="20"/>
  <c r="H1097" i="20"/>
  <c r="H40" i="21"/>
  <c r="H985" i="20"/>
  <c r="H1052" i="20"/>
  <c r="H1116" i="20"/>
  <c r="H55" i="21"/>
  <c r="H940" i="20"/>
  <c r="H1004" i="20"/>
  <c r="H1071" i="20"/>
  <c r="H10" i="21"/>
  <c r="H72" i="21"/>
  <c r="H140" i="21"/>
  <c r="H204" i="21"/>
  <c r="H272" i="21"/>
  <c r="H143" i="21"/>
  <c r="H207" i="21"/>
  <c r="H271" i="21"/>
  <c r="H126" i="21"/>
  <c r="H190" i="21"/>
  <c r="H254" i="21"/>
  <c r="H109" i="21"/>
  <c r="H173" i="21"/>
  <c r="H237" i="21"/>
  <c r="H303" i="21"/>
  <c r="H367" i="21"/>
  <c r="H431" i="21"/>
  <c r="H286" i="21"/>
  <c r="H350" i="21"/>
  <c r="H414" i="21"/>
  <c r="H477" i="21"/>
  <c r="H329" i="21"/>
  <c r="H393" i="21"/>
  <c r="H457" i="21"/>
  <c r="H316" i="21"/>
  <c r="H380" i="21"/>
  <c r="H448" i="21"/>
  <c r="H502" i="21"/>
  <c r="H566" i="21"/>
  <c r="H630" i="21"/>
  <c r="H537" i="21"/>
  <c r="H601" i="21"/>
  <c r="H665" i="21"/>
  <c r="H524" i="21"/>
  <c r="H588" i="21"/>
  <c r="H656" i="21"/>
  <c r="H507" i="21"/>
  <c r="H571" i="21"/>
  <c r="H635" i="21"/>
  <c r="H693" i="21"/>
  <c r="H757" i="21"/>
  <c r="H48" i="22"/>
  <c r="H80" i="22"/>
  <c r="H744" i="21"/>
  <c r="H99" i="22"/>
  <c r="H727" i="21"/>
  <c r="H791" i="21"/>
  <c r="H730" i="21"/>
  <c r="H794" i="21"/>
  <c r="H151" i="22"/>
  <c r="H209" i="22"/>
  <c r="H229" i="22"/>
  <c r="H270" i="22"/>
  <c r="H574" i="20"/>
  <c r="H919" i="20"/>
  <c r="H53" i="21"/>
  <c r="H1081" i="20"/>
  <c r="H1036" i="20"/>
  <c r="H988" i="20"/>
  <c r="H188" i="21"/>
  <c r="H191" i="21"/>
  <c r="H238" i="21"/>
  <c r="H221" i="21"/>
  <c r="H334" i="21"/>
  <c r="H441" i="21"/>
  <c r="H486" i="21"/>
  <c r="H521" i="21"/>
  <c r="H640" i="21"/>
  <c r="H677" i="21"/>
  <c r="H72" i="22"/>
  <c r="H711" i="21"/>
  <c r="H190" i="22"/>
  <c r="H254" i="22"/>
  <c r="N975" i="20"/>
  <c r="N914" i="20"/>
  <c r="N125" i="21"/>
  <c r="N798" i="21"/>
  <c r="N194" i="21"/>
  <c r="N257" i="21"/>
  <c r="N99" i="21"/>
  <c r="N365" i="21"/>
  <c r="N438" i="21"/>
  <c r="N102" i="21"/>
  <c r="N165" i="21"/>
  <c r="N220" i="21"/>
  <c r="N263" i="21"/>
  <c r="N295" i="21"/>
  <c r="N12" i="21"/>
  <c r="N89" i="21"/>
  <c r="N140" i="21"/>
  <c r="N187" i="21"/>
  <c r="N340" i="21"/>
  <c r="N558" i="21"/>
  <c r="N328" i="21"/>
  <c r="N383" i="21"/>
  <c r="N426" i="21"/>
  <c r="N682" i="21"/>
  <c r="N669" i="21"/>
  <c r="N437" i="21"/>
  <c r="N291" i="21"/>
  <c r="N334" i="21"/>
  <c r="N580" i="21"/>
  <c r="N573" i="21"/>
  <c r="N327" i="21"/>
  <c r="N370" i="21"/>
  <c r="N620" i="21"/>
  <c r="N711" i="21"/>
  <c r="N623" i="21"/>
  <c r="N678" i="21"/>
  <c r="N715" i="21"/>
  <c r="N705" i="21"/>
  <c r="N58" i="22"/>
  <c r="N298" i="22"/>
  <c r="N598" i="21"/>
  <c r="N645" i="21"/>
  <c r="N774" i="21"/>
  <c r="N764" i="21"/>
  <c r="N296" i="22"/>
  <c r="N538" i="21"/>
  <c r="N585" i="21"/>
  <c r="N714" i="21"/>
  <c r="N700" i="21"/>
  <c r="N256" i="22"/>
  <c r="N1058" i="20"/>
  <c r="N998" i="20"/>
  <c r="N244" i="21"/>
  <c r="N1125" i="20"/>
  <c r="N274" i="21"/>
  <c r="N132" i="21"/>
  <c r="N179" i="21"/>
  <c r="N324" i="21"/>
  <c r="N635" i="21"/>
  <c r="N182" i="21"/>
  <c r="N245" i="21"/>
  <c r="N87" i="21"/>
  <c r="N345" i="21"/>
  <c r="N390" i="21"/>
  <c r="N106" i="21"/>
  <c r="N169" i="21"/>
  <c r="N224" i="21"/>
  <c r="N267" i="21"/>
  <c r="N299" i="21"/>
  <c r="N353" i="21"/>
  <c r="N412" i="21"/>
  <c r="N463" i="21"/>
  <c r="N492" i="21"/>
  <c r="N651" i="21"/>
  <c r="N72" i="22"/>
  <c r="N316" i="21"/>
  <c r="N371" i="21"/>
  <c r="N414" i="21"/>
  <c r="N664" i="21"/>
  <c r="N766" i="21"/>
  <c r="N407" i="21"/>
  <c r="N450" i="21"/>
  <c r="N539" i="21"/>
  <c r="N765" i="21"/>
  <c r="N498" i="21"/>
  <c r="N545" i="21"/>
  <c r="N795" i="21"/>
  <c r="N785" i="21"/>
  <c r="N224" i="22"/>
  <c r="N627" i="21"/>
  <c r="N686" i="21"/>
  <c r="N719" i="21"/>
  <c r="N709" i="21"/>
  <c r="N60" i="22"/>
  <c r="N230" i="22"/>
  <c r="N618" i="21"/>
  <c r="N665" i="21"/>
  <c r="N794" i="21"/>
  <c r="N784" i="21"/>
  <c r="N307" i="22"/>
  <c r="N13" i="21"/>
  <c r="N1097" i="20"/>
  <c r="N361" i="21"/>
  <c r="N98" i="21"/>
  <c r="N161" i="21"/>
  <c r="N216" i="21"/>
  <c r="N259" i="21"/>
  <c r="N283" i="21"/>
  <c r="N234" i="22"/>
  <c r="N262" i="21"/>
  <c r="N120" i="21"/>
  <c r="N167" i="21"/>
  <c r="N300" i="21"/>
  <c r="N543" i="21"/>
  <c r="N186" i="21"/>
  <c r="N249" i="21"/>
  <c r="N91" i="21"/>
  <c r="N349" i="21"/>
  <c r="N406" i="21"/>
  <c r="N433" i="21"/>
  <c r="N287" i="21"/>
  <c r="N330" i="21"/>
  <c r="N576" i="21"/>
  <c r="N557" i="21"/>
  <c r="N341" i="21"/>
  <c r="N396" i="21"/>
  <c r="N451" i="21"/>
  <c r="N480" i="21"/>
  <c r="N603" i="21"/>
  <c r="N48" i="22"/>
  <c r="N511" i="21"/>
  <c r="N520" i="21"/>
  <c r="N542" i="21"/>
  <c r="N264" i="22"/>
  <c r="N578" i="21"/>
  <c r="N625" i="21"/>
  <c r="N754" i="21"/>
  <c r="N744" i="21"/>
  <c r="N276" i="22"/>
  <c r="N502" i="21"/>
  <c r="N549" i="21"/>
  <c r="N799" i="21"/>
  <c r="N789" i="21"/>
  <c r="N200" i="22"/>
  <c r="N647" i="21"/>
  <c r="N489" i="21"/>
  <c r="N739" i="21"/>
  <c r="N729" i="21"/>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701" i="21"/>
  <c r="F727" i="21"/>
  <c r="F477" i="21"/>
  <c r="F631" i="21"/>
  <c r="F540" i="21"/>
  <c r="F290" i="21"/>
  <c r="F452" i="21"/>
  <c r="F397" i="21"/>
  <c r="F143" i="21"/>
  <c r="F92" i="21"/>
  <c r="F230" i="21"/>
  <c r="F1081" i="20"/>
  <c r="F1130" i="20"/>
  <c r="F1103" i="20"/>
  <c r="F844" i="20"/>
  <c r="F961" i="20"/>
  <c r="F653" i="20"/>
  <c r="F144" i="22"/>
  <c r="F692" i="21"/>
  <c r="F714" i="21"/>
  <c r="F589" i="21"/>
  <c r="F534" i="21"/>
  <c r="F656" i="21"/>
  <c r="F402" i="21"/>
  <c r="F355" i="21"/>
  <c r="F300" i="21"/>
  <c r="F255" i="21"/>
  <c r="F212" i="21"/>
  <c r="F153" i="21"/>
  <c r="F86" i="21"/>
  <c r="F926" i="20"/>
  <c r="F983" i="20"/>
  <c r="F956" i="20"/>
  <c r="F1076" i="20"/>
  <c r="F878" i="20"/>
  <c r="F503" i="20"/>
  <c r="F543" i="20"/>
  <c r="F608" i="20"/>
  <c r="F427" i="20"/>
  <c r="F168" i="22"/>
  <c r="F728" i="21"/>
  <c r="F746" i="21"/>
  <c r="F621" i="21"/>
  <c r="F566" i="21"/>
  <c r="F519" i="21"/>
  <c r="F434" i="21"/>
  <c r="F387" i="21"/>
  <c r="F336" i="21"/>
  <c r="F285" i="21"/>
  <c r="F244" i="21"/>
  <c r="F185" i="21"/>
  <c r="F118" i="21"/>
  <c r="F962" i="20"/>
  <c r="F1015" i="20"/>
  <c r="F988" i="20"/>
  <c r="F1108" i="20"/>
  <c r="F951" i="20"/>
  <c r="F538" i="20"/>
  <c r="F575" i="20"/>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1042" i="20"/>
  <c r="N982" i="20"/>
  <c r="N176" i="21"/>
  <c r="N1109" i="20"/>
  <c r="N258" i="21"/>
  <c r="N116" i="21"/>
  <c r="N163" i="21"/>
  <c r="N288" i="21"/>
  <c r="N527" i="21"/>
  <c r="N166" i="21"/>
  <c r="N229" i="21"/>
  <c r="N71" i="21"/>
  <c r="N325" i="21"/>
  <c r="N326" i="21"/>
  <c r="N90" i="21"/>
  <c r="N153" i="21"/>
  <c r="N204" i="21"/>
  <c r="N251" i="21"/>
  <c r="N472" i="21"/>
  <c r="N260" i="22"/>
  <c r="N392" i="21"/>
  <c r="N447" i="21"/>
  <c r="N476" i="21"/>
  <c r="N587" i="21"/>
  <c r="N804" i="21"/>
  <c r="N296" i="21"/>
  <c r="N355" i="21"/>
  <c r="N398" i="21"/>
  <c r="N648" i="21"/>
  <c r="N702" i="21"/>
  <c r="N391" i="21"/>
  <c r="N434" i="21"/>
  <c r="N523" i="21"/>
  <c r="N701" i="21"/>
  <c r="N482" i="21"/>
  <c r="N529" i="21"/>
  <c r="N779" i="21"/>
  <c r="N769" i="21"/>
  <c r="N90" i="22"/>
  <c r="N611" i="21"/>
  <c r="N662" i="21"/>
  <c r="N703" i="21"/>
  <c r="N693" i="21"/>
  <c r="N52" i="22"/>
  <c r="N286" i="22"/>
  <c r="N602" i="21"/>
  <c r="N649" i="21"/>
  <c r="N778" i="21"/>
  <c r="N768" i="21"/>
  <c r="N300" i="22"/>
  <c r="N1122" i="20"/>
  <c r="N1073" i="20"/>
  <c r="N285" i="21"/>
  <c r="N82" i="21"/>
  <c r="N145" i="21"/>
  <c r="N196" i="21"/>
  <c r="N243" i="21"/>
  <c r="N456" i="21"/>
  <c r="N64" i="22"/>
  <c r="N246" i="21"/>
  <c r="N100" i="21"/>
  <c r="N151" i="21"/>
  <c r="N473" i="21"/>
  <c r="N640" i="21"/>
  <c r="N170" i="21"/>
  <c r="N233" i="21"/>
  <c r="N75" i="21"/>
  <c r="N329" i="21"/>
  <c r="N342" i="21"/>
  <c r="N417" i="21"/>
  <c r="N491" i="21"/>
  <c r="N314" i="21"/>
  <c r="N560" i="21"/>
  <c r="N493" i="21"/>
  <c r="N242" i="22"/>
  <c r="N380" i="21"/>
  <c r="N435" i="21"/>
  <c r="N483" i="21"/>
  <c r="N567" i="21"/>
  <c r="N756" i="21"/>
  <c r="N471" i="21"/>
  <c r="N500" i="21"/>
  <c r="N478" i="21"/>
  <c r="N88" i="22"/>
  <c r="N562" i="21"/>
  <c r="N609" i="21"/>
  <c r="N738" i="21"/>
  <c r="N728" i="21"/>
  <c r="N222" i="22"/>
  <c r="N486" i="21"/>
  <c r="N533" i="21"/>
  <c r="N783" i="21"/>
  <c r="N773" i="21"/>
  <c r="N124" i="22"/>
  <c r="N631" i="21"/>
  <c r="N694" i="21"/>
  <c r="N723" i="21"/>
  <c r="N713" i="21"/>
  <c r="N62" i="22"/>
  <c r="N232" i="22"/>
  <c r="N77" i="21"/>
  <c r="N190" i="21"/>
  <c r="N422" i="21"/>
  <c r="N162" i="21"/>
  <c r="N225" i="21"/>
  <c r="N67" i="21"/>
  <c r="N321" i="21"/>
  <c r="N310" i="21"/>
  <c r="N56" i="21"/>
  <c r="N133" i="21"/>
  <c r="N184" i="21"/>
  <c r="N231" i="21"/>
  <c r="N436" i="21"/>
  <c r="N781" i="21"/>
  <c r="N250" i="21"/>
  <c r="N104" i="21"/>
  <c r="N155" i="21"/>
  <c r="N487" i="21"/>
  <c r="N656" i="21"/>
  <c r="N292" i="21"/>
  <c r="N351" i="21"/>
  <c r="N394" i="21"/>
  <c r="N644" i="21"/>
  <c r="N807" i="21"/>
  <c r="N405" i="21"/>
  <c r="N464" i="21"/>
  <c r="N302" i="21"/>
  <c r="N548" i="21"/>
  <c r="N654" i="21"/>
  <c r="N278" i="22"/>
  <c r="N338" i="21"/>
  <c r="N584" i="21"/>
  <c r="N589" i="21"/>
  <c r="N591" i="21"/>
  <c r="N642" i="21"/>
  <c r="N683" i="21"/>
  <c r="N673" i="21"/>
  <c r="N42" i="22"/>
  <c r="N266" i="22"/>
  <c r="N566" i="21"/>
  <c r="N613" i="21"/>
  <c r="N742" i="21"/>
  <c r="N732" i="21"/>
  <c r="N226" i="22"/>
  <c r="N506" i="21"/>
  <c r="N553" i="21"/>
  <c r="N803" i="21"/>
  <c r="N793" i="21"/>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753" i="21"/>
  <c r="F776" i="21"/>
  <c r="F794" i="21"/>
  <c r="F669" i="21"/>
  <c r="F614" i="21"/>
  <c r="F567" i="21"/>
  <c r="F507" i="21"/>
  <c r="F435" i="21"/>
  <c r="F384" i="21"/>
  <c r="F333" i="21"/>
  <c r="F79" i="21"/>
  <c r="F233" i="21"/>
  <c r="F166" i="21"/>
  <c r="F1010" i="20"/>
  <c r="F1066" i="20"/>
  <c r="F1039" i="20"/>
  <c r="F31" i="21"/>
  <c r="F893" i="20"/>
  <c r="F586" i="20"/>
  <c r="F82" i="22"/>
  <c r="F749" i="21"/>
  <c r="F775" i="21"/>
  <c r="F525" i="21"/>
  <c r="F676" i="21"/>
  <c r="F588" i="21"/>
  <c r="F338" i="21"/>
  <c r="F291" i="21"/>
  <c r="F445" i="21"/>
  <c r="F191" i="21"/>
  <c r="F144" i="21"/>
  <c r="F89" i="21"/>
  <c r="F1129" i="20"/>
  <c r="F53" i="21"/>
  <c r="F26" i="21"/>
  <c r="F892" i="20"/>
  <c r="F1009" i="20"/>
  <c r="F701" i="20"/>
  <c r="F907" i="20"/>
  <c r="F883" i="20"/>
  <c r="F544" i="20"/>
  <c r="F357" i="20"/>
  <c r="F114" i="22"/>
  <c r="F781" i="21"/>
  <c r="F807" i="21"/>
  <c r="F557" i="21"/>
  <c r="F502" i="21"/>
  <c r="F624" i="21"/>
  <c r="F370" i="21"/>
  <c r="F323" i="21"/>
  <c r="F479" i="21"/>
  <c r="F223" i="21"/>
  <c r="F176" i="21"/>
  <c r="F121" i="21"/>
  <c r="F40" i="21"/>
  <c r="F894" i="20"/>
  <c r="F58" i="21"/>
  <c r="F924" i="20"/>
  <c r="F1044" i="20"/>
  <c r="F837" i="20"/>
  <c r="F471" i="20"/>
  <c r="F512" i="20"/>
  <c r="AD71" i="40"/>
  <c r="AC167" i="39"/>
  <c r="AD167" i="39" s="1"/>
  <c r="AC117" i="39"/>
  <c r="AD117" i="39" s="1"/>
  <c r="AD36" i="40"/>
  <c r="AD145" i="40"/>
  <c r="AD79" i="40"/>
  <c r="H32" i="41"/>
  <c r="H11" i="41"/>
  <c r="H37" i="41"/>
  <c r="H35" i="41"/>
  <c r="H30" i="41"/>
  <c r="H16" i="41"/>
  <c r="H7" i="41"/>
  <c r="H24" i="41"/>
  <c r="H10" i="41"/>
  <c r="H36" i="41"/>
  <c r="H34" i="41"/>
  <c r="H20" i="41"/>
  <c r="H26" i="41"/>
  <c r="H29" i="41"/>
  <c r="H22" i="41"/>
  <c r="J31" i="38"/>
  <c r="H15" i="16"/>
  <c r="J72" i="38"/>
  <c r="H24" i="16"/>
  <c r="E30" i="38"/>
  <c r="C14" i="16"/>
  <c r="D9" i="14"/>
  <c r="K30" i="38"/>
  <c r="I14" i="16"/>
  <c r="J9" i="14"/>
  <c r="E24" i="16"/>
  <c r="G72" i="38"/>
  <c r="E73" i="38"/>
  <c r="C25" i="16"/>
  <c r="D17" i="14"/>
  <c r="I24" i="16"/>
  <c r="K72" i="38"/>
  <c r="I25" i="16"/>
  <c r="K73" i="38"/>
  <c r="J17" i="14"/>
  <c r="J30" i="38"/>
  <c r="H14" i="16"/>
  <c r="I9" i="14"/>
  <c r="H31" i="38"/>
  <c r="F15" i="16"/>
  <c r="H72" i="38"/>
  <c r="F24" i="16"/>
  <c r="H118" i="20"/>
  <c r="K708" i="21"/>
  <c r="K31" i="38"/>
  <c r="I15" i="16"/>
  <c r="K1033" i="20"/>
  <c r="K13" i="20" s="1"/>
  <c r="K55" i="38" s="1"/>
  <c r="H25" i="16"/>
  <c r="J73" i="38"/>
  <c r="I17" i="14"/>
  <c r="H18" i="20"/>
  <c r="E72" i="38"/>
  <c r="C24" i="16"/>
  <c r="AC160" i="39" l="1"/>
  <c r="AD160" i="39" s="1"/>
  <c r="AC1029" i="39"/>
  <c r="AD1029" i="39" s="1"/>
  <c r="AC466" i="39"/>
  <c r="AD466" i="39" s="1"/>
  <c r="AC152" i="39"/>
  <c r="AD152" i="39" s="1"/>
  <c r="AC76" i="39"/>
  <c r="AD76" i="39" s="1"/>
  <c r="AC702" i="39"/>
  <c r="AD702" i="39" s="1"/>
  <c r="AC944" i="39"/>
  <c r="AD944" i="39" s="1"/>
  <c r="AC357" i="39"/>
  <c r="AD357" i="39" s="1"/>
  <c r="AC537" i="39"/>
  <c r="AD537" i="39" s="1"/>
  <c r="AD115" i="40"/>
  <c r="AC528" i="39"/>
  <c r="AD528" i="39" s="1"/>
  <c r="AC284" i="39"/>
  <c r="AD284" i="39" s="1"/>
  <c r="AC390" i="39"/>
  <c r="AD390" i="39" s="1"/>
  <c r="AC917" i="39"/>
  <c r="AD917" i="39" s="1"/>
  <c r="AC192" i="39"/>
  <c r="AD192" i="39" s="1"/>
  <c r="AC884" i="39"/>
  <c r="AD884" i="39" s="1"/>
  <c r="AC822" i="39"/>
  <c r="AD822" i="39" s="1"/>
  <c r="AC546" i="39"/>
  <c r="AD546" i="39" s="1"/>
  <c r="AC544" i="39"/>
  <c r="AD544" i="39" s="1"/>
  <c r="AC933" i="39"/>
  <c r="AD933" i="39" s="1"/>
  <c r="AC278" i="39"/>
  <c r="AD278" i="39" s="1"/>
  <c r="AC309" i="39"/>
  <c r="AD309" i="39" s="1"/>
  <c r="AC654" i="39"/>
  <c r="AD654" i="39" s="1"/>
  <c r="AC342" i="39"/>
  <c r="AD342" i="39" s="1"/>
  <c r="AC1091" i="39"/>
  <c r="AD1091" i="39" s="1"/>
  <c r="AC981" i="39"/>
  <c r="AD981" i="39" s="1"/>
  <c r="AC483" i="39"/>
  <c r="AD483" i="39" s="1"/>
  <c r="AC856" i="39"/>
  <c r="AD856" i="39" s="1"/>
  <c r="AC1004" i="39"/>
  <c r="AD1004" i="39" s="1"/>
  <c r="AC967" i="39"/>
  <c r="AD967" i="39" s="1"/>
  <c r="AC236" i="39"/>
  <c r="AD236" i="39" s="1"/>
  <c r="AC914" i="39"/>
  <c r="AD914" i="39" s="1"/>
  <c r="AC553" i="39"/>
  <c r="AD553" i="39" s="1"/>
  <c r="AC220" i="39"/>
  <c r="AD220" i="39" s="1"/>
  <c r="AC326" i="39"/>
  <c r="AD326" i="39" s="1"/>
  <c r="AC853" i="39"/>
  <c r="AD853" i="39" s="1"/>
  <c r="AC1112" i="39"/>
  <c r="AD1112" i="39" s="1"/>
  <c r="AC835" i="39"/>
  <c r="AD835" i="39" s="1"/>
  <c r="AC675" i="39"/>
  <c r="AD675" i="39" s="1"/>
  <c r="AC1064" i="39"/>
  <c r="AD1064" i="39" s="1"/>
  <c r="AC962" i="39"/>
  <c r="AD962" i="39" s="1"/>
  <c r="AC347" i="39"/>
  <c r="AD347" i="39" s="1"/>
  <c r="AC487" i="39"/>
  <c r="AD487" i="39" s="1"/>
  <c r="AC1045" i="39"/>
  <c r="AD1045" i="39" s="1"/>
  <c r="AC1098" i="39"/>
  <c r="AD1098" i="39" s="1"/>
  <c r="AC300" i="39"/>
  <c r="AD300" i="39" s="1"/>
  <c r="AC851" i="39"/>
  <c r="AD851" i="39" s="1"/>
  <c r="AC574" i="39"/>
  <c r="AD574" i="39" s="1"/>
  <c r="AC1050" i="39"/>
  <c r="AD1050" i="39" s="1"/>
  <c r="AC673" i="39"/>
  <c r="AD673" i="39" s="1"/>
  <c r="AC434" i="39"/>
  <c r="AD434" i="39" s="1"/>
  <c r="K9" i="12"/>
  <c r="AD137" i="40"/>
  <c r="AC815" i="39"/>
  <c r="AD815" i="39" s="1"/>
  <c r="AC733" i="39"/>
  <c r="AD733" i="39" s="1"/>
  <c r="AD129" i="40"/>
  <c r="AC741" i="39"/>
  <c r="AD741" i="39" s="1"/>
  <c r="H12" i="12"/>
  <c r="K7" i="12"/>
  <c r="AD105" i="40"/>
  <c r="AC783" i="39"/>
  <c r="AD783" i="39" s="1"/>
  <c r="H33" i="41"/>
  <c r="K7" i="41"/>
  <c r="K9" i="41"/>
  <c r="E1033" i="20"/>
  <c r="E13" i="20" s="1"/>
  <c r="E55" i="38" s="1"/>
  <c r="E31" i="38"/>
  <c r="E32" i="38" s="1"/>
  <c r="J108" i="22"/>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608" i="21"/>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K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K408" i="21"/>
  <c r="E526" i="20"/>
  <c r="E408" i="21"/>
  <c r="J526" i="20"/>
  <c r="J408" i="21"/>
  <c r="Q418" i="21"/>
  <c r="K30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K208" i="21"/>
  <c r="Q925" i="20"/>
  <c r="Q265" i="21"/>
  <c r="Q228" i="21"/>
  <c r="Q301" i="21"/>
  <c r="Q915" i="20"/>
  <c r="Q851" i="20"/>
  <c r="Q884" i="20"/>
  <c r="Q923" i="20"/>
  <c r="Q303" i="21"/>
  <c r="Q219" i="21"/>
  <c r="Q853" i="20"/>
  <c r="Q266" i="21"/>
  <c r="Q868" i="20"/>
  <c r="Q839" i="20"/>
  <c r="Q896" i="20"/>
  <c r="Q913" i="20"/>
  <c r="Q859" i="20"/>
  <c r="Q900" i="20"/>
  <c r="Q835" i="20"/>
  <c r="Q863" i="20"/>
  <c r="J321" i="20"/>
  <c r="K321" i="20"/>
  <c r="K108" i="21"/>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D26" i="16" s="1"/>
  <c r="D27" i="16" s="1"/>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P17" i="14" s="1"/>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19" i="39" s="1"/>
  <c r="AC820" i="39"/>
  <c r="AD820" i="39" s="1"/>
  <c r="AC68" i="39"/>
  <c r="AD68" i="39" s="1"/>
  <c r="AD34" i="40"/>
  <c r="L508" i="21"/>
  <c r="AD18" i="40"/>
  <c r="AC52" i="39"/>
  <c r="AD52" i="39" s="1"/>
  <c r="AD30" i="40"/>
  <c r="AC64" i="39"/>
  <c r="AD64" i="39" s="1"/>
  <c r="AC138" i="39"/>
  <c r="AD138" i="39" s="1"/>
  <c r="AD99" i="40"/>
  <c r="AC617" i="39"/>
  <c r="AD617" i="39" s="1"/>
  <c r="L626" i="20"/>
  <c r="AC616" i="39" s="1"/>
  <c r="Z14" i="39" s="1"/>
  <c r="F62" i="40" s="1"/>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L321" i="20"/>
  <c r="AC311" i="39" s="1"/>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H16" i="20"/>
  <c r="H6" i="20" s="1"/>
  <c r="K74" i="38"/>
  <c r="I26" i="16"/>
  <c r="I27" i="16" s="1"/>
  <c r="I29" i="16"/>
  <c r="J11" i="14"/>
  <c r="D11" i="14"/>
  <c r="D10" i="14"/>
  <c r="H26" i="16"/>
  <c r="H27" i="16" s="1"/>
  <c r="I11" i="14"/>
  <c r="I20" i="16"/>
  <c r="I16" i="16"/>
  <c r="I17" i="16" s="1"/>
  <c r="C16" i="16"/>
  <c r="C17" i="16" s="1"/>
  <c r="C10" i="16" s="1"/>
  <c r="D6" i="16"/>
  <c r="C20" i="16"/>
  <c r="H16" i="16"/>
  <c r="H17" i="16" s="1"/>
  <c r="H20" i="16"/>
  <c r="C29" i="16"/>
  <c r="H7" i="16"/>
  <c r="K32" i="38"/>
  <c r="C26" i="16"/>
  <c r="C27" i="16" s="1"/>
  <c r="G10" i="16" s="1"/>
  <c r="H6" i="16"/>
  <c r="E74" i="38"/>
  <c r="K11" i="12" l="1"/>
  <c r="AC516" i="39"/>
  <c r="Z13" i="39" s="1"/>
  <c r="M44" i="40" s="1"/>
  <c r="K11" i="41"/>
  <c r="P9" i="14"/>
  <c r="P11" i="14" s="1"/>
  <c r="J6" i="22"/>
  <c r="Z15" i="39"/>
  <c r="M24" i="40" s="1"/>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AD311" i="39"/>
  <c r="Z11" i="39"/>
  <c r="F24" i="40"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O48" i="38"/>
  <c r="AC719" i="39"/>
  <c r="Z7" i="39" s="1"/>
  <c r="L727" i="20"/>
  <c r="D16" i="16"/>
  <c r="D17" i="16" s="1"/>
  <c r="D20" i="16"/>
  <c r="E19" i="16" s="1"/>
  <c r="N20" i="16"/>
  <c r="N21" i="16" s="1"/>
  <c r="N22" i="16" s="1"/>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H48" i="38"/>
  <c r="E6" i="20"/>
  <c r="K34" i="38"/>
  <c r="F7" i="16"/>
  <c r="D19" i="16"/>
  <c r="I21" i="16"/>
  <c r="I22" i="16" s="1"/>
  <c r="J19" i="16"/>
  <c r="I19" i="16"/>
  <c r="C30" i="16"/>
  <c r="J7" i="16" s="1"/>
  <c r="J6" i="16"/>
  <c r="F33" i="38" l="1"/>
  <c r="G29" i="38" s="1"/>
  <c r="G33" i="38" s="1"/>
  <c r="H29" i="38" s="1"/>
  <c r="H33" i="38" s="1"/>
  <c r="I29" i="38" s="1"/>
  <c r="K8" i="20"/>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I33" i="38"/>
  <c r="J29" i="38" s="1"/>
  <c r="J33" i="38" s="1"/>
  <c r="K29" i="38" s="1"/>
  <c r="K33" i="38" s="1"/>
  <c r="L29" i="38" s="1"/>
  <c r="L33" i="38" s="1"/>
  <c r="M29" i="38" s="1"/>
  <c r="M33" i="38" s="1"/>
  <c r="N29" i="38" s="1"/>
  <c r="N33" i="38" s="1"/>
  <c r="O29" i="38" s="1"/>
  <c r="O33" i="38" s="1"/>
  <c r="P29" i="38" s="1"/>
  <c r="P33" i="38" s="1"/>
  <c r="Q33"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F6" i="40"/>
  <c r="N79" i="38" s="1"/>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I10" i="16" s="1"/>
  <c r="E48" i="38"/>
  <c r="E8" i="20"/>
  <c r="E12" i="20" s="1"/>
  <c r="E14" i="20"/>
  <c r="I54" i="38" l="1"/>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Q13" i="13" l="1"/>
  <c r="Q5" i="24" s="1"/>
  <c r="N5" i="24" l="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E10" i="14"/>
  <c r="D30" i="16" s="1"/>
  <c r="D31" i="16" s="1"/>
  <c r="D32" i="16" s="1"/>
  <c r="Q13" i="24" l="1"/>
  <c r="Q5" i="54" s="1"/>
  <c r="N5" i="54" l="1"/>
  <c r="N6" i="54" s="1"/>
  <c r="F10" i="14"/>
  <c r="E30" i="16" s="1"/>
  <c r="E31" i="16" s="1"/>
  <c r="E32" i="16" s="1"/>
  <c r="Q13" i="54" l="1"/>
  <c r="Q5" i="26" s="1"/>
  <c r="N5" i="26" l="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G10" i="14"/>
  <c r="F30" i="16" l="1"/>
  <c r="F31" i="16" s="1"/>
  <c r="F32" i="16" s="1"/>
  <c r="H6" i="14"/>
  <c r="N587" i="26"/>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c r="Q5" i="27" s="1"/>
  <c r="N5" i="27" l="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H10" i="14"/>
  <c r="G30" i="16" l="1"/>
  <c r="G31" i="16" s="1"/>
  <c r="G32" i="16" s="1"/>
  <c r="I6" i="14"/>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c r="Q5" i="28" l="1"/>
  <c r="Q5" i="55"/>
  <c r="N5" i="55" l="1"/>
  <c r="N6" i="55" s="1"/>
  <c r="N7" i="55" s="1"/>
  <c r="N8" i="55" s="1"/>
  <c r="N9" i="55" s="1"/>
  <c r="N10" i="55" s="1"/>
  <c r="N11" i="55" s="1"/>
  <c r="N12" i="55" s="1"/>
  <c r="N13" i="55" s="1"/>
  <c r="N14" i="55" s="1"/>
  <c r="N15" i="55" s="1"/>
  <c r="N16" i="55" s="1"/>
  <c r="N17" i="55" s="1"/>
  <c r="N18" i="55" s="1"/>
  <c r="N19" i="55" s="1"/>
  <c r="N20" i="55" s="1"/>
  <c r="N21" i="55" s="1"/>
  <c r="N22" i="55" s="1"/>
  <c r="N23" i="55" s="1"/>
  <c r="N24" i="55" s="1"/>
  <c r="N25" i="55" s="1"/>
  <c r="N26" i="55" s="1"/>
  <c r="N27" i="55" s="1"/>
  <c r="N28" i="55" s="1"/>
  <c r="N29" i="55" s="1"/>
  <c r="N30" i="55" s="1"/>
  <c r="N31" i="55" s="1"/>
  <c r="N32" i="55" s="1"/>
  <c r="N33" i="55" s="1"/>
  <c r="N34" i="55" s="1"/>
  <c r="N35" i="55" s="1"/>
  <c r="N36" i="55" s="1"/>
  <c r="N37" i="55" s="1"/>
  <c r="N38" i="55" s="1"/>
  <c r="N39" i="55" s="1"/>
  <c r="N40" i="55" s="1"/>
  <c r="N41" i="55" s="1"/>
  <c r="N42" i="55" s="1"/>
  <c r="N43" i="55" s="1"/>
  <c r="N44" i="55" s="1"/>
  <c r="N45" i="55" s="1"/>
  <c r="N46" i="55" s="1"/>
  <c r="N47" i="55" s="1"/>
  <c r="N48" i="55" s="1"/>
  <c r="N49" i="55" s="1"/>
  <c r="N50" i="55" s="1"/>
  <c r="N51" i="55" s="1"/>
  <c r="N52" i="55" s="1"/>
  <c r="N53" i="55" s="1"/>
  <c r="N54" i="55" s="1"/>
  <c r="N55" i="55" s="1"/>
  <c r="N56" i="55" s="1"/>
  <c r="N57" i="55" s="1"/>
  <c r="N58" i="55" s="1"/>
  <c r="N59" i="55" s="1"/>
  <c r="N60" i="55" s="1"/>
  <c r="N61" i="55" s="1"/>
  <c r="N62" i="55" s="1"/>
  <c r="N63" i="55" s="1"/>
  <c r="N64" i="55" s="1"/>
  <c r="N65" i="55" s="1"/>
  <c r="N66" i="55" s="1"/>
  <c r="N67" i="55" s="1"/>
  <c r="N68" i="55" s="1"/>
  <c r="N69" i="55" s="1"/>
  <c r="N70" i="55" s="1"/>
  <c r="N71" i="55" s="1"/>
  <c r="N72" i="55" s="1"/>
  <c r="N73" i="55" s="1"/>
  <c r="N74" i="55" s="1"/>
  <c r="N75" i="55" s="1"/>
  <c r="N76" i="55" s="1"/>
  <c r="N77" i="55" s="1"/>
  <c r="N78" i="55" s="1"/>
  <c r="N79" i="55" s="1"/>
  <c r="N80" i="55" s="1"/>
  <c r="N81" i="55" s="1"/>
  <c r="N82" i="55" s="1"/>
  <c r="N83" i="55" s="1"/>
  <c r="N84" i="55" s="1"/>
  <c r="N85" i="55" s="1"/>
  <c r="N86" i="55" s="1"/>
  <c r="N87" i="55" s="1"/>
  <c r="N88" i="55" s="1"/>
  <c r="N89" i="55" s="1"/>
  <c r="N90" i="55" s="1"/>
  <c r="N91" i="55" s="1"/>
  <c r="N92" i="55" s="1"/>
  <c r="N93" i="55" s="1"/>
  <c r="N94" i="55" s="1"/>
  <c r="N95" i="55" s="1"/>
  <c r="N96" i="55" s="1"/>
  <c r="N97" i="55" s="1"/>
  <c r="N98" i="55" s="1"/>
  <c r="N99" i="55" s="1"/>
  <c r="N100" i="55" s="1"/>
  <c r="N101" i="55" s="1"/>
  <c r="N102" i="55" s="1"/>
  <c r="N103" i="55" s="1"/>
  <c r="N104" i="55" s="1"/>
  <c r="N105" i="55" s="1"/>
  <c r="N106" i="55" s="1"/>
  <c r="N107" i="55" s="1"/>
  <c r="N108" i="55" s="1"/>
  <c r="N109" i="55" s="1"/>
  <c r="N110" i="55" s="1"/>
  <c r="N111" i="55" s="1"/>
  <c r="N112" i="55" s="1"/>
  <c r="N113" i="55" s="1"/>
  <c r="N114" i="55" s="1"/>
  <c r="N115" i="55" s="1"/>
  <c r="N116" i="55" s="1"/>
  <c r="N117" i="55" s="1"/>
  <c r="N118" i="55" s="1"/>
  <c r="N119" i="55" s="1"/>
  <c r="N120" i="55" s="1"/>
  <c r="N121" i="55" s="1"/>
  <c r="N122" i="55" s="1"/>
  <c r="N123" i="55" s="1"/>
  <c r="N124" i="55" s="1"/>
  <c r="N125" i="55" s="1"/>
  <c r="N126" i="55" s="1"/>
  <c r="N127" i="55" s="1"/>
  <c r="N128" i="55" s="1"/>
  <c r="N129" i="55" s="1"/>
  <c r="N130" i="55" s="1"/>
  <c r="N131" i="55" s="1"/>
  <c r="N132" i="55" s="1"/>
  <c r="N133" i="55" s="1"/>
  <c r="N134" i="55" s="1"/>
  <c r="N135" i="55" s="1"/>
  <c r="N136" i="55" s="1"/>
  <c r="N137" i="55" s="1"/>
  <c r="N138" i="55" s="1"/>
  <c r="N139" i="55" s="1"/>
  <c r="N140" i="55" s="1"/>
  <c r="N141" i="55" s="1"/>
  <c r="N142" i="55" s="1"/>
  <c r="N143" i="55" s="1"/>
  <c r="N144" i="55" s="1"/>
  <c r="N145" i="55" s="1"/>
  <c r="N146" i="55" s="1"/>
  <c r="N147" i="55" s="1"/>
  <c r="N148" i="55" s="1"/>
  <c r="N149" i="55" s="1"/>
  <c r="N150" i="55" s="1"/>
  <c r="N151" i="55" s="1"/>
  <c r="N152" i="55" s="1"/>
  <c r="N153" i="55" s="1"/>
  <c r="N154" i="55" s="1"/>
  <c r="N155" i="55" s="1"/>
  <c r="N156" i="55" s="1"/>
  <c r="N157" i="55" s="1"/>
  <c r="N158" i="55" s="1"/>
  <c r="N159" i="55" s="1"/>
  <c r="N160" i="55" s="1"/>
  <c r="N161" i="55" s="1"/>
  <c r="N162" i="55" s="1"/>
  <c r="N163" i="55" s="1"/>
  <c r="N164" i="55" s="1"/>
  <c r="N165" i="55" s="1"/>
  <c r="N166" i="55" s="1"/>
  <c r="N167" i="55" s="1"/>
  <c r="N168" i="55" s="1"/>
  <c r="N169" i="55" s="1"/>
  <c r="N170" i="55" s="1"/>
  <c r="N171" i="55" s="1"/>
  <c r="N172" i="55" s="1"/>
  <c r="N173" i="55" s="1"/>
  <c r="N174" i="55" s="1"/>
  <c r="N175" i="55" s="1"/>
  <c r="N176" i="55" s="1"/>
  <c r="N177" i="55" s="1"/>
  <c r="N178" i="55" s="1"/>
  <c r="N179" i="55" s="1"/>
  <c r="N180" i="55" s="1"/>
  <c r="N181" i="55" s="1"/>
  <c r="N182" i="55" s="1"/>
  <c r="N183" i="55" s="1"/>
  <c r="N184" i="55" s="1"/>
  <c r="N185" i="55" s="1"/>
  <c r="N186" i="55" s="1"/>
  <c r="N187" i="55" s="1"/>
  <c r="N188" i="55" s="1"/>
  <c r="N189" i="55" s="1"/>
  <c r="N190" i="55" s="1"/>
  <c r="N191" i="55" s="1"/>
  <c r="N192" i="55" s="1"/>
  <c r="N193" i="55" s="1"/>
  <c r="N194" i="55" s="1"/>
  <c r="N195" i="55" s="1"/>
  <c r="N196" i="55" s="1"/>
  <c r="N197" i="55" s="1"/>
  <c r="N198" i="55" s="1"/>
  <c r="N199" i="55" s="1"/>
  <c r="N200" i="55" s="1"/>
  <c r="N201" i="55" s="1"/>
  <c r="N202" i="55" s="1"/>
  <c r="N203" i="55" s="1"/>
  <c r="N204" i="55" s="1"/>
  <c r="N205" i="55" s="1"/>
  <c r="N206" i="55" s="1"/>
  <c r="N207" i="55" s="1"/>
  <c r="N208" i="55" s="1"/>
  <c r="N209" i="55" s="1"/>
  <c r="N210" i="55" s="1"/>
  <c r="N211" i="55" s="1"/>
  <c r="N212" i="55" s="1"/>
  <c r="N213" i="55" s="1"/>
  <c r="N214" i="55" s="1"/>
  <c r="N215" i="55" s="1"/>
  <c r="N216" i="55" s="1"/>
  <c r="N217" i="55" s="1"/>
  <c r="N218" i="55" s="1"/>
  <c r="N219" i="55" s="1"/>
  <c r="N220" i="55" s="1"/>
  <c r="N221" i="55" s="1"/>
  <c r="N222" i="55" s="1"/>
  <c r="N223" i="55" s="1"/>
  <c r="N224" i="55" s="1"/>
  <c r="N225" i="55" s="1"/>
  <c r="N226" i="55" s="1"/>
  <c r="N227" i="55" s="1"/>
  <c r="N228" i="55" s="1"/>
  <c r="N229" i="55" s="1"/>
  <c r="N230" i="55" s="1"/>
  <c r="N231" i="55" s="1"/>
  <c r="N232" i="55" s="1"/>
  <c r="N233" i="55" s="1"/>
  <c r="N234" i="55" s="1"/>
  <c r="N235" i="55" s="1"/>
  <c r="N236" i="55" s="1"/>
  <c r="N237" i="55" s="1"/>
  <c r="N238" i="55" s="1"/>
  <c r="N239" i="55" s="1"/>
  <c r="N240" i="55" s="1"/>
  <c r="N241" i="55" s="1"/>
  <c r="N242" i="55" s="1"/>
  <c r="N243" i="55" s="1"/>
  <c r="N244" i="55" s="1"/>
  <c r="N245" i="55" s="1"/>
  <c r="N246" i="55" s="1"/>
  <c r="N247" i="55" s="1"/>
  <c r="N248" i="55" s="1"/>
  <c r="N249" i="55" s="1"/>
  <c r="N250" i="55" s="1"/>
  <c r="N251" i="55" s="1"/>
  <c r="N252" i="55" s="1"/>
  <c r="N253" i="55" s="1"/>
  <c r="N254" i="55" s="1"/>
  <c r="N255" i="55" s="1"/>
  <c r="N256" i="55" s="1"/>
  <c r="N257" i="55" s="1"/>
  <c r="N258" i="55" s="1"/>
  <c r="N259" i="55" s="1"/>
  <c r="N260" i="55" s="1"/>
  <c r="N261" i="55" s="1"/>
  <c r="N262" i="55" s="1"/>
  <c r="N263" i="55" s="1"/>
  <c r="N264" i="55" s="1"/>
  <c r="N265" i="55" s="1"/>
  <c r="N266" i="55" s="1"/>
  <c r="N267" i="55" s="1"/>
  <c r="N268" i="55" s="1"/>
  <c r="N269" i="55" s="1"/>
  <c r="N270" i="55" s="1"/>
  <c r="N271" i="55" s="1"/>
  <c r="N272" i="55" s="1"/>
  <c r="N273" i="55" s="1"/>
  <c r="N274" i="55" s="1"/>
  <c r="N275" i="55" s="1"/>
  <c r="N276" i="55" s="1"/>
  <c r="N277" i="55" s="1"/>
  <c r="N278" i="55" s="1"/>
  <c r="N279" i="55" s="1"/>
  <c r="N280" i="55" s="1"/>
  <c r="N281" i="55" s="1"/>
  <c r="N282" i="55" s="1"/>
  <c r="N283" i="55" s="1"/>
  <c r="N284" i="55" s="1"/>
  <c r="N285" i="55" s="1"/>
  <c r="N286" i="55" s="1"/>
  <c r="N287" i="55" s="1"/>
  <c r="N288" i="55" s="1"/>
  <c r="N289" i="55" s="1"/>
  <c r="N290" i="55" s="1"/>
  <c r="N291" i="55" s="1"/>
  <c r="N292" i="55" s="1"/>
  <c r="N293" i="55" s="1"/>
  <c r="N294" i="55" s="1"/>
  <c r="N295" i="55" s="1"/>
  <c r="N296" i="55" s="1"/>
  <c r="N297" i="55" s="1"/>
  <c r="N298" i="55" s="1"/>
  <c r="N299" i="55" s="1"/>
  <c r="N300" i="55" s="1"/>
  <c r="N301" i="55" s="1"/>
  <c r="N302" i="55" s="1"/>
  <c r="N303" i="55" s="1"/>
  <c r="N304" i="55" s="1"/>
  <c r="N305" i="55" s="1"/>
  <c r="N306" i="55" s="1"/>
  <c r="N307" i="55" s="1"/>
  <c r="N308" i="55" s="1"/>
  <c r="N309" i="55" s="1"/>
  <c r="N310" i="55" s="1"/>
  <c r="N311" i="55" s="1"/>
  <c r="N312" i="55" s="1"/>
  <c r="N313" i="55" s="1"/>
  <c r="N314" i="55" s="1"/>
  <c r="N315" i="55" s="1"/>
  <c r="N316" i="55" s="1"/>
  <c r="N317" i="55" s="1"/>
  <c r="N318" i="55" s="1"/>
  <c r="N319" i="55" s="1"/>
  <c r="N320" i="55" s="1"/>
  <c r="N321" i="55" s="1"/>
  <c r="N322" i="55" s="1"/>
  <c r="N323" i="55" s="1"/>
  <c r="N324" i="55" s="1"/>
  <c r="N325" i="55" s="1"/>
  <c r="N326" i="55" s="1"/>
  <c r="N327" i="55" s="1"/>
  <c r="N328" i="55" s="1"/>
  <c r="N329" i="55" s="1"/>
  <c r="N330" i="55" s="1"/>
  <c r="N331" i="55" s="1"/>
  <c r="N332" i="55" s="1"/>
  <c r="N333" i="55" s="1"/>
  <c r="N334" i="55" s="1"/>
  <c r="N335" i="55" s="1"/>
  <c r="N336" i="55" s="1"/>
  <c r="N337" i="55" s="1"/>
  <c r="N338" i="55" s="1"/>
  <c r="N339" i="55" s="1"/>
  <c r="N340" i="55" s="1"/>
  <c r="N341" i="55" s="1"/>
  <c r="N342" i="55" s="1"/>
  <c r="N343" i="55" s="1"/>
  <c r="N344" i="55" s="1"/>
  <c r="N345" i="55" s="1"/>
  <c r="N346" i="55" s="1"/>
  <c r="N347" i="55" s="1"/>
  <c r="N348" i="55" s="1"/>
  <c r="N349" i="55" s="1"/>
  <c r="N350" i="55" s="1"/>
  <c r="N351" i="55" s="1"/>
  <c r="N352" i="55" s="1"/>
  <c r="N353" i="55" s="1"/>
  <c r="N354" i="55" s="1"/>
  <c r="N355" i="55" s="1"/>
  <c r="N356" i="55" s="1"/>
  <c r="N357" i="55" s="1"/>
  <c r="N358" i="55" s="1"/>
  <c r="N359" i="55" s="1"/>
  <c r="N360" i="55" s="1"/>
  <c r="N361" i="55" s="1"/>
  <c r="N362" i="55" s="1"/>
  <c r="N363" i="55" s="1"/>
  <c r="N364" i="55" s="1"/>
  <c r="N365" i="55" s="1"/>
  <c r="N366" i="55" s="1"/>
  <c r="N367" i="55" s="1"/>
  <c r="N368" i="55" s="1"/>
  <c r="N369" i="55" s="1"/>
  <c r="N370" i="55" s="1"/>
  <c r="N371" i="55" s="1"/>
  <c r="N372" i="55" s="1"/>
  <c r="N373" i="55" s="1"/>
  <c r="N374" i="55" s="1"/>
  <c r="N375" i="55" s="1"/>
  <c r="N376" i="55" s="1"/>
  <c r="N377" i="55" s="1"/>
  <c r="N378" i="55" s="1"/>
  <c r="N379" i="55" s="1"/>
  <c r="N380" i="55" s="1"/>
  <c r="N381" i="55" s="1"/>
  <c r="N382" i="55" s="1"/>
  <c r="N383" i="55" s="1"/>
  <c r="N384" i="55" s="1"/>
  <c r="N385" i="55" s="1"/>
  <c r="N386" i="55" s="1"/>
  <c r="N387" i="55" s="1"/>
  <c r="N388" i="55" s="1"/>
  <c r="N389" i="55" s="1"/>
  <c r="N390" i="55" s="1"/>
  <c r="N391" i="55" s="1"/>
  <c r="N392" i="55" s="1"/>
  <c r="N393" i="55" s="1"/>
  <c r="N394" i="55" s="1"/>
  <c r="N395" i="55" s="1"/>
  <c r="N396" i="55" s="1"/>
  <c r="N397" i="55" s="1"/>
  <c r="N398" i="55" s="1"/>
  <c r="N399" i="55" s="1"/>
  <c r="N400" i="55" s="1"/>
  <c r="N401" i="55" s="1"/>
  <c r="N402" i="55" s="1"/>
  <c r="N403" i="55" s="1"/>
  <c r="N404" i="55" s="1"/>
  <c r="N405" i="55" s="1"/>
  <c r="N406" i="55" s="1"/>
  <c r="N407" i="55" s="1"/>
  <c r="N408" i="55" s="1"/>
  <c r="N409" i="55" s="1"/>
  <c r="N410" i="55" s="1"/>
  <c r="N411" i="55" s="1"/>
  <c r="N412" i="55" s="1"/>
  <c r="N413" i="55" s="1"/>
  <c r="N414" i="55" s="1"/>
  <c r="N415" i="55" s="1"/>
  <c r="N416" i="55" s="1"/>
  <c r="N417" i="55" s="1"/>
  <c r="N418" i="55" s="1"/>
  <c r="N419" i="55" s="1"/>
  <c r="N420" i="55" s="1"/>
  <c r="N421" i="55" s="1"/>
  <c r="N422" i="55" s="1"/>
  <c r="N423" i="55" s="1"/>
  <c r="N424" i="55" s="1"/>
  <c r="N425" i="55" s="1"/>
  <c r="N426" i="55" s="1"/>
  <c r="N427" i="55" s="1"/>
  <c r="N428" i="55" s="1"/>
  <c r="N429" i="55" s="1"/>
  <c r="N430" i="55" s="1"/>
  <c r="N431" i="55" s="1"/>
  <c r="N432" i="55" s="1"/>
  <c r="N433" i="55" s="1"/>
  <c r="N434" i="55" s="1"/>
  <c r="N435" i="55" s="1"/>
  <c r="N436" i="55" s="1"/>
  <c r="N437" i="55" s="1"/>
  <c r="N438" i="55" s="1"/>
  <c r="N439" i="55" s="1"/>
  <c r="N440" i="55" s="1"/>
  <c r="N441" i="55" s="1"/>
  <c r="N442" i="55" s="1"/>
  <c r="N443" i="55" s="1"/>
  <c r="N444" i="55" s="1"/>
  <c r="N445" i="55" s="1"/>
  <c r="N446" i="55" s="1"/>
  <c r="N447" i="55" s="1"/>
  <c r="N448" i="55" s="1"/>
  <c r="N449" i="55" s="1"/>
  <c r="N450" i="55" s="1"/>
  <c r="N451" i="55" s="1"/>
  <c r="N452" i="55" s="1"/>
  <c r="N453" i="55" s="1"/>
  <c r="N454" i="55" s="1"/>
  <c r="N455" i="55" s="1"/>
  <c r="N456" i="55" s="1"/>
  <c r="N457" i="55" s="1"/>
  <c r="N458" i="55" s="1"/>
  <c r="N459" i="55" s="1"/>
  <c r="N460" i="55" s="1"/>
  <c r="N461" i="55" s="1"/>
  <c r="N462" i="55" s="1"/>
  <c r="N463" i="55" s="1"/>
  <c r="N464" i="55" s="1"/>
  <c r="N465" i="55" s="1"/>
  <c r="N466" i="55" s="1"/>
  <c r="N467" i="55" s="1"/>
  <c r="N468" i="55" s="1"/>
  <c r="N469" i="55" s="1"/>
  <c r="N470" i="55" s="1"/>
  <c r="N471" i="55" s="1"/>
  <c r="N472" i="55" s="1"/>
  <c r="N473" i="55" s="1"/>
  <c r="N474" i="55" s="1"/>
  <c r="N475" i="55" s="1"/>
  <c r="N476" i="55" s="1"/>
  <c r="N477" i="55" s="1"/>
  <c r="N478" i="55" s="1"/>
  <c r="N479" i="55" s="1"/>
  <c r="N480" i="55" s="1"/>
  <c r="N481" i="55" s="1"/>
  <c r="N482" i="55" s="1"/>
  <c r="N483" i="55" s="1"/>
  <c r="N484" i="55" s="1"/>
  <c r="N485" i="55" s="1"/>
  <c r="N486" i="55" s="1"/>
  <c r="N487" i="55" s="1"/>
  <c r="N488" i="55" s="1"/>
  <c r="N489" i="55" s="1"/>
  <c r="N490" i="55" s="1"/>
  <c r="N491" i="55" s="1"/>
  <c r="N492" i="55" s="1"/>
  <c r="N493" i="55" s="1"/>
  <c r="N494" i="55" s="1"/>
  <c r="N495" i="55" s="1"/>
  <c r="N496" i="55" s="1"/>
  <c r="N497" i="55" s="1"/>
  <c r="N498" i="55" s="1"/>
  <c r="N499" i="55" s="1"/>
  <c r="N500" i="55" s="1"/>
  <c r="N501" i="55" s="1"/>
  <c r="N502" i="55" s="1"/>
  <c r="N503" i="55" s="1"/>
  <c r="N504" i="55" s="1"/>
  <c r="N505" i="55" s="1"/>
  <c r="N506" i="55" s="1"/>
  <c r="N507" i="55" s="1"/>
  <c r="N508" i="55" s="1"/>
  <c r="N509" i="55" s="1"/>
  <c r="N510" i="55" s="1"/>
  <c r="N511" i="55" s="1"/>
  <c r="N512" i="55" s="1"/>
  <c r="N513" i="55" s="1"/>
  <c r="N514" i="55" s="1"/>
  <c r="N515" i="55" s="1"/>
  <c r="N516" i="55" s="1"/>
  <c r="N517" i="55" s="1"/>
  <c r="N518" i="55" s="1"/>
  <c r="N519" i="55" s="1"/>
  <c r="N520" i="55" s="1"/>
  <c r="N521" i="55" s="1"/>
  <c r="N522" i="55" s="1"/>
  <c r="N523" i="55" s="1"/>
  <c r="N524" i="55" s="1"/>
  <c r="N525" i="55" s="1"/>
  <c r="N526" i="55" s="1"/>
  <c r="N527" i="55" s="1"/>
  <c r="N528" i="55" s="1"/>
  <c r="N529" i="55" s="1"/>
  <c r="N530" i="55" s="1"/>
  <c r="N531" i="55" s="1"/>
  <c r="N532" i="55" s="1"/>
  <c r="N533" i="55" s="1"/>
  <c r="N534" i="55" s="1"/>
  <c r="N535" i="55" s="1"/>
  <c r="N536" i="55" s="1"/>
  <c r="N537" i="55" s="1"/>
  <c r="N538" i="55" s="1"/>
  <c r="N539" i="55" s="1"/>
  <c r="N540" i="55" s="1"/>
  <c r="N541" i="55" s="1"/>
  <c r="N542" i="55" s="1"/>
  <c r="N543" i="55" s="1"/>
  <c r="N544" i="55" s="1"/>
  <c r="N545" i="55" s="1"/>
  <c r="N546" i="55" s="1"/>
  <c r="N547" i="55" s="1"/>
  <c r="N548" i="55" s="1"/>
  <c r="N549" i="55" s="1"/>
  <c r="N550" i="55" s="1"/>
  <c r="N551" i="55" s="1"/>
  <c r="N552" i="55" s="1"/>
  <c r="N553" i="55" s="1"/>
  <c r="N554" i="55" s="1"/>
  <c r="N555" i="55" s="1"/>
  <c r="N556" i="55" s="1"/>
  <c r="N557" i="55" s="1"/>
  <c r="N558" i="55" s="1"/>
  <c r="N559" i="55" s="1"/>
  <c r="N560" i="55" s="1"/>
  <c r="N561" i="55" s="1"/>
  <c r="N562" i="55" s="1"/>
  <c r="N563" i="55" s="1"/>
  <c r="N564" i="55" s="1"/>
  <c r="N565" i="55" s="1"/>
  <c r="N566" i="55" s="1"/>
  <c r="N567" i="55" s="1"/>
  <c r="N568" i="55" s="1"/>
  <c r="N569" i="55" s="1"/>
  <c r="N570" i="55" s="1"/>
  <c r="N571" i="55" s="1"/>
  <c r="N572" i="55" s="1"/>
  <c r="N573" i="55" s="1"/>
  <c r="N574" i="55" s="1"/>
  <c r="N575" i="55" s="1"/>
  <c r="N576" i="55" s="1"/>
  <c r="N577" i="55" s="1"/>
  <c r="N578" i="55" s="1"/>
  <c r="N579" i="55" s="1"/>
  <c r="N580" i="55" s="1"/>
  <c r="N581" i="55" s="1"/>
  <c r="N582" i="55" s="1"/>
  <c r="N583" i="55" s="1"/>
  <c r="N584" i="55" s="1"/>
  <c r="N585" i="55" s="1"/>
  <c r="N586" i="55" s="1"/>
  <c r="N5" i="28"/>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I10" i="14"/>
  <c r="H30" i="16" l="1"/>
  <c r="H31" i="16" s="1"/>
  <c r="H32" i="16" s="1"/>
  <c r="J6" i="14"/>
  <c r="J10" i="14" s="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c r="Q13" i="55"/>
  <c r="Q5" i="30" s="1"/>
  <c r="N587" i="55"/>
  <c r="N588" i="55" s="1"/>
  <c r="N589" i="55" s="1"/>
  <c r="N590" i="55" s="1"/>
  <c r="N591" i="55" s="1"/>
  <c r="N592" i="55" s="1"/>
  <c r="N593" i="55" s="1"/>
  <c r="N594" i="55" s="1"/>
  <c r="N595" i="55" s="1"/>
  <c r="N596" i="55" s="1"/>
  <c r="N597" i="55" s="1"/>
  <c r="N598" i="55" s="1"/>
  <c r="N599" i="55" s="1"/>
  <c r="N600" i="55" s="1"/>
  <c r="N601" i="55" s="1"/>
  <c r="N602" i="55" s="1"/>
  <c r="N603" i="55" s="1"/>
  <c r="N604" i="55" s="1"/>
  <c r="N605" i="55" s="1"/>
  <c r="I30" i="16" l="1"/>
  <c r="I31" i="16" s="1"/>
  <c r="I32" i="16" s="1"/>
  <c r="K6" i="14"/>
  <c r="N5" i="30"/>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K10" i="14"/>
  <c r="J30" i="16" l="1"/>
  <c r="J31" i="16" s="1"/>
  <c r="J32" i="16" s="1"/>
  <c r="L6" i="14"/>
  <c r="N587" i="30"/>
  <c r="N588" i="30" s="1"/>
  <c r="N589" i="30" s="1"/>
  <c r="N590" i="30" s="1"/>
  <c r="N591" i="30" s="1"/>
  <c r="N592" i="30" s="1"/>
  <c r="N593" i="30" s="1"/>
  <c r="N594" i="30" s="1"/>
  <c r="N595" i="30" s="1"/>
  <c r="N596" i="30" s="1"/>
  <c r="Q13" i="30"/>
  <c r="Q5" i="31" s="1"/>
  <c r="N5" i="31" l="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L10" i="14"/>
  <c r="K30" i="16" l="1"/>
  <c r="K31" i="16" s="1"/>
  <c r="K32" i="16" s="1"/>
  <c r="M6" i="14"/>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c r="Q5" i="32" s="1"/>
  <c r="N5" i="32" l="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M10" i="14"/>
  <c r="L30" i="16" l="1"/>
  <c r="L31" i="16" s="1"/>
  <c r="L32" i="16" s="1"/>
  <c r="N6" i="14"/>
  <c r="Q13" i="32"/>
  <c r="Q5"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10" i="14"/>
  <c r="M30" i="16" l="1"/>
  <c r="M31" i="16" s="1"/>
  <c r="M32" i="16" s="1"/>
  <c r="O6" i="14"/>
  <c r="Q13" i="33"/>
  <c r="Q5"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 i="34" l="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O10" i="14"/>
  <c r="N30" i="16" l="1"/>
  <c r="N31" i="16" s="1"/>
  <c r="N32" i="16" s="1"/>
  <c r="P10" i="14"/>
  <c r="Q13" i="34"/>
  <c r="N587" i="34"/>
  <c r="N588" i="34" s="1"/>
  <c r="N589" i="34" s="1"/>
  <c r="N590" i="34" s="1"/>
  <c r="N591" i="34" s="1"/>
  <c r="N592" i="34" s="1"/>
  <c r="N593" i="34" s="1"/>
  <c r="N594" i="34" s="1"/>
  <c r="N595" i="34" s="1"/>
  <c r="N596" i="34" s="1"/>
  <c r="N597" i="34" s="1"/>
  <c r="N598" i="34" s="1"/>
  <c r="N599" i="34" s="1"/>
  <c r="N600" i="34" s="1"/>
  <c r="N601" i="34" s="1"/>
  <c r="N602" i="34" s="1"/>
  <c r="N603" i="34" s="1"/>
  <c r="N604" i="34" s="1"/>
  <c r="N60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<sst xmlns="http://schemas.openxmlformats.org/spreadsheetml/2006/main" count="4619" uniqueCount="2324">
  <si>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</si>
  <si>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</si>
  <si>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</si>
  <si>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</si>
  <si>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</si>
  <si>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</si>
  <si>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</si>
  <si>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</si>
  <si>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</si>
  <si>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</si>
  <si>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</si>
  <si>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</si>
  <si>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</si>
  <si>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</si>
  <si>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</si>
  <si>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</si>
  <si>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</si>
  <si>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</si>
  <si>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</si>
  <si>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</si>
  <si>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</si>
  <si>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</si>
  <si>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</si>
  <si>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</si>
  <si>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</si>
  <si>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</si>
  <si>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</si>
  <si>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</si>
  <si>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</si>
  <si>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</si>
  <si>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</si>
  <si>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</si>
  <si>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</si>
  <si>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</si>
  <si>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</si>
  <si>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</si>
  <si>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</si>
  <si>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</si>
  <si>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</si>
  <si>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</si>
  <si>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</si>
  <si>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</si>
  <si>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</si>
  <si>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</si>
  <si>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</si>
  <si>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</si>
  <si>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</si>
  <si>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</si>
  <si>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</si>
  <si>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</si>
  <si>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</si>
  <si>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</si>
  <si>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</si>
  <si>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</si>
  <si>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</si>
  <si>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</si>
  <si>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</si>
  <si>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</si>
  <si>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</si>
  <si>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</si>
  <si>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</si>
  <si>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</si>
  <si>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</si>
  <si>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</si>
  <si>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</si>
  <si>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</si>
  <si>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</si>
  <si>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</si>
  <si>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</si>
  <si>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</si>
  <si>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</si>
  <si>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</si>
  <si>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</si>
  <si>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</si>
  <si>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</si>
  <si>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</si>
  <si>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</si>
  <si>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</si>
  <si>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</si>
  <si>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</si>
  <si>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</si>
  <si>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</si>
  <si>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</si>
  <si>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</si>
  <si>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</si>
  <si>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</si>
  <si>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</si>
  <si>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</si>
  <si>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</si>
  <si>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</si>
  <si>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</si>
  <si>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</si>
  <si>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</si>
  <si>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</si>
  <si>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</si>
  <si>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</si>
  <si>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</si>
  <si>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</si>
  <si>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</si>
  <si>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</si>
  <si>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</si>
  <si>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</si>
  <si>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</si>
  <si>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</si>
  <si>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</si>
  <si>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</si>
  <si>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</si>
  <si>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</si>
  <si>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</si>
  <si>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</si>
  <si>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</si>
  <si>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</si>
  <si>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</si>
  <si>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</si>
  <si>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</si>
  <si>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</si>
  <si>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</si>
  <si>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</si>
  <si>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</si>
  <si>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</si>
  <si>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</si>
  <si>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</si>
  <si>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</si>
  <si>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</si>
  <si>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</si>
  <si>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</si>
  <si>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5.4.1</t>
  </si>
  <si>
    <t>5.4.6</t>
  </si>
  <si>
    <t>5.6.2</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</si>
  <si>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</si>
  <si>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</si>
  <si>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</si>
  <si>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</si>
  <si>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</si>
  <si>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</si>
  <si>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</si>
  <si>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</si>
  <si>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</si>
  <si>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</si>
  <si>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</si>
  <si>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</si>
  <si>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</si>
  <si>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</si>
  <si>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</si>
  <si>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</si>
  <si>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</si>
  <si>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</si>
  <si>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</si>
  <si>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</si>
  <si>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</si>
  <si>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</si>
  <si>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</si>
  <si>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</si>
  <si>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</si>
  <si>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</si>
  <si>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</si>
  <si>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</si>
  <si>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</si>
  <si>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</si>
  <si>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</si>
  <si>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</si>
  <si>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</si>
  <si>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</si>
  <si>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</si>
  <si>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</si>
  <si>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</si>
  <si>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</si>
  <si>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</si>
  <si>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</si>
  <si>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</si>
  <si>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</si>
  <si>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</si>
  <si>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</si>
  <si>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</si>
  <si>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</si>
  <si>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</si>
  <si>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</si>
  <si>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</si>
  <si>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</si>
  <si>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</si>
  <si>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</si>
  <si>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</si>
  <si>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</si>
  <si>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</si>
  <si>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</si>
  <si>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</si>
  <si>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</si>
  <si>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</si>
  <si>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</si>
  <si>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</si>
  <si>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</si>
  <si>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</si>
  <si>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</si>
  <si>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</si>
  <si>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</si>
  <si>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</si>
  <si>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</si>
  <si>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</si>
  <si>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</si>
  <si>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</si>
  <si>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</si>
  <si>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</si>
  <si>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</si>
  <si>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</si>
  <si>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</si>
  <si>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</si>
  <si>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</si>
  <si>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</si>
  <si>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</si>
  <si>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</si>
  <si>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</si>
  <si>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</si>
  <si>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</si>
  <si>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</si>
  <si>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</si>
  <si>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</si>
  <si>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</si>
  <si>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</si>
  <si>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</si>
  <si>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</si>
  <si>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</si>
  <si>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</si>
  <si>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</si>
  <si>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</si>
  <si>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</si>
  <si>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</si>
  <si>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</si>
  <si>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</si>
  <si>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</si>
  <si>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</si>
  <si>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</si>
  <si>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</si>
  <si>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</si>
  <si>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</si>
  <si>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</si>
  <si>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</si>
  <si>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</si>
  <si>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</si>
  <si>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</si>
  <si>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</si>
  <si>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</si>
  <si>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</si>
  <si>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</si>
  <si>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</si>
  <si>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</si>
  <si>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</si>
  <si>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</si>
  <si>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</si>
  <si>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</si>
  <si>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</si>
  <si>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</si>
  <si>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</si>
  <si>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</si>
  <si>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</si>
  <si>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</si>
  <si>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</si>
  <si>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</si>
  <si>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</si>
  <si>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</si>
  <si>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</si>
  <si>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</si>
  <si>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</si>
  <si>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</si>
  <si>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</si>
  <si>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</si>
  <si>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</si>
  <si>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</si>
  <si>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</si>
  <si>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</si>
  <si>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</si>
  <si>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</si>
  <si>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</si>
  <si>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</si>
  <si>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</si>
  <si>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</si>
  <si>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</si>
  <si>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</si>
  <si>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</si>
  <si>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</si>
  <si>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</si>
  <si>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</si>
  <si>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</si>
  <si>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</si>
  <si>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</si>
  <si>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</si>
  <si>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</si>
  <si>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</si>
  <si>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</si>
  <si>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</si>
  <si>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</si>
  <si>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</si>
  <si>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</si>
  <si>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</si>
  <si>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</si>
  <si>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</si>
  <si>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</si>
  <si>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</si>
  <si>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</si>
  <si>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</si>
  <si>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</si>
  <si>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</si>
  <si>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</si>
  <si>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</si>
  <si>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</si>
  <si>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5.5.16</t>
  </si>
  <si>
    <t>5.5.18</t>
  </si>
  <si>
    <t>5.5.24</t>
  </si>
  <si>
    <t>5.4.26</t>
  </si>
  <si>
    <t>5.5.30</t>
  </si>
  <si>
    <t>5.5.35</t>
  </si>
  <si>
    <t>5.5.42</t>
  </si>
  <si>
    <t>desempata</t>
  </si>
  <si>
    <t>maior</t>
  </si>
  <si>
    <t>procv</t>
  </si>
  <si>
    <t>RECEITAS COM PRODUTO</t>
  </si>
  <si>
    <t>EBITDA</t>
  </si>
  <si>
    <t>IMPOSTOS</t>
  </si>
  <si>
    <t>RECEITAS COM SERVIÇOS</t>
  </si>
  <si>
    <t>DESPESAS COM PRODUTOS</t>
  </si>
  <si>
    <t>DESPESAS OPERACIONAIS</t>
  </si>
  <si>
    <t>INVESTIMENTOS</t>
  </si>
  <si>
    <t>3.0.6</t>
  </si>
  <si>
    <t>FÉRIAS</t>
  </si>
  <si>
    <t>13º SALARIO</t>
  </si>
  <si>
    <t>FGTS</t>
  </si>
  <si>
    <t>Pago</t>
  </si>
  <si>
    <t>GLP 13 KG - à vista</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</si>
  <si>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</si>
  <si>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</si>
  <si>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</si>
  <si>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</si>
  <si>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</si>
  <si>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</si>
  <si>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</si>
  <si>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</si>
  <si>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</si>
  <si>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</si>
  <si>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</si>
  <si>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</si>
  <si>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</si>
  <si>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</si>
  <si>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</si>
  <si>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Processamento realizado no mês Jun. Com valor negativo: -40,1</t>
  </si>
  <si>
    <t>Processamento realizado no mês Jun. Com valor negativo: -0,08</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</si>
  <si>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</si>
  <si>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</si>
  <si>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</si>
  <si>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</si>
  <si>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</si>
  <si>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</si>
  <si>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</si>
  <si>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</si>
  <si>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</si>
  <si>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</si>
  <si>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</si>
  <si>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</si>
  <si>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</si>
  <si>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</si>
  <si>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</si>
  <si>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</si>
  <si>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</si>
  <si>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</si>
  <si>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</si>
  <si>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</si>
  <si>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</si>
  <si>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</si>
  <si>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</si>
  <si>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</si>
  <si>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</si>
  <si>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</si>
  <si>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</si>
  <si>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</si>
  <si>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</si>
  <si>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</si>
  <si>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</si>
  <si>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</si>
  <si>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</si>
  <si>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</si>
  <si>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</si>
  <si>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</si>
  <si>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DESPESAS BANCARIAS</t>
  </si>
  <si>
    <t>ORDENADOS E SALARIOS</t>
  </si>
  <si>
    <t>MATERIAL DE EMBALAGEM</t>
  </si>
  <si>
    <t>MATERIAS PRIMAS</t>
  </si>
  <si>
    <t>SERVIÇOS PREST PESSOA JURIDICA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</si>
  <si>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</si>
  <si>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</si>
  <si>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</si>
  <si>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</si>
  <si>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</si>
  <si>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</si>
  <si>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</si>
  <si>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</si>
  <si>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</si>
  <si>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ORDENADOS E SALÁRIOS</t>
  </si>
  <si>
    <t>PATOCINIOS</t>
  </si>
  <si>
    <t>FRETES E CARRETOS</t>
  </si>
  <si>
    <t>DSR</t>
  </si>
  <si>
    <t>ICMS DIF ALIQUOTA</t>
  </si>
  <si>
    <t>INDUSTR A MERCADORIAS</t>
  </si>
  <si>
    <t>CUSTO MECAD P/REVENDA</t>
  </si>
  <si>
    <t>RETENÇÕES LEI 10.833</t>
  </si>
  <si>
    <t>DESP C/VEICULOS</t>
  </si>
  <si>
    <t>PRO LABORE</t>
  </si>
  <si>
    <t>MANUTEÇÃO DE REPAROS</t>
  </si>
  <si>
    <t>SERVIDOR01</t>
  </si>
  <si>
    <t>Pagamento</t>
  </si>
  <si>
    <t>Total do mês</t>
  </si>
  <si>
    <t>Total Geral</t>
  </si>
  <si>
    <t>Dados do cliente</t>
  </si>
  <si>
    <t>75.337.132/0001-02</t>
  </si>
  <si>
    <t>Nome</t>
  </si>
  <si>
    <t>XPTO</t>
  </si>
  <si>
    <t>CNPJ</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</si>
  <si>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</si>
  <si>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</si>
  <si>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</si>
  <si>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</si>
  <si>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</si>
  <si>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</si>
  <si>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</si>
  <si>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</si>
  <si>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</si>
  <si>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</si>
  <si>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</si>
  <si>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</si>
  <si>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</si>
  <si>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</si>
  <si>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</si>
  <si>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</si>
  <si>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</si>
  <si>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</si>
  <si>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</si>
  <si>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</si>
  <si>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</si>
  <si>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</si>
  <si>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</si>
  <si>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</si>
  <si>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</si>
  <si>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</si>
  <si>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</si>
  <si>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</si>
  <si>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</si>
  <si>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</si>
  <si>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</si>
  <si>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</si>
  <si>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</si>
  <si>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</si>
  <si>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</si>
  <si>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</si>
  <si>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</si>
  <si>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</si>
  <si>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</si>
  <si>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</si>
  <si>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</si>
  <si>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</si>
  <si>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</si>
  <si>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</si>
  <si>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</si>
  <si>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</si>
  <si>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</si>
  <si>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</si>
  <si>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</si>
  <si>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</si>
  <si>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</si>
  <si>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</si>
  <si>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</si>
  <si>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</si>
  <si>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</si>
  <si>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</si>
  <si>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</si>
  <si>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</si>
  <si>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</si>
  <si>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</si>
  <si>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</si>
  <si>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</si>
  <si>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</si>
  <si>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</si>
  <si>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</si>
  <si>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</si>
  <si>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</si>
  <si>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</si>
  <si>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</si>
  <si>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</si>
  <si>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</si>
  <si>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</si>
  <si>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</si>
  <si>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</si>
  <si>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</si>
  <si>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</si>
  <si>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</si>
  <si>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</si>
  <si>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</si>
  <si>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</si>
  <si>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</si>
  <si>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</si>
  <si>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</si>
  <si>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</si>
  <si>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</si>
  <si>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</si>
  <si>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</si>
  <si>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</si>
  <si>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</si>
  <si>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</si>
  <si>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</si>
  <si>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</si>
  <si>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</si>
  <si>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</si>
  <si>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</si>
  <si>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</si>
  <si>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</si>
  <si>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</si>
  <si>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</si>
  <si>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</si>
  <si>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</si>
  <si>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</si>
  <si>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</si>
  <si>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</si>
  <si>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</si>
  <si>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</si>
  <si>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</si>
  <si>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</si>
  <si>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</si>
  <si>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</si>
  <si>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</si>
  <si>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</si>
  <si>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</si>
  <si>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</si>
  <si>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</si>
  <si>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</si>
  <si>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</si>
  <si>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</si>
  <si>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</si>
  <si>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</si>
  <si>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</si>
  <si>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</si>
  <si>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</si>
  <si>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</si>
  <si>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</si>
  <si>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</si>
  <si>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</si>
  <si>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</si>
  <si>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</si>
  <si>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</si>
  <si>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</si>
  <si>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</si>
  <si>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</si>
  <si>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</si>
  <si>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</si>
  <si>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</si>
  <si>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</si>
  <si>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</si>
  <si>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</si>
  <si>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</si>
  <si>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</si>
  <si>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</si>
  <si>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</si>
  <si>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</si>
  <si>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</si>
  <si>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</si>
  <si>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</si>
  <si>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</si>
  <si>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</si>
  <si>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</si>
  <si>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</si>
  <si>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</si>
  <si>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</si>
  <si>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</si>
  <si>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</si>
  <si>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</si>
  <si>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</si>
  <si>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</si>
  <si>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</si>
  <si>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</si>
  <si>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</si>
  <si>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</si>
  <si>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</si>
  <si>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</si>
  <si>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</si>
  <si>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</si>
  <si>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</si>
  <si>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</si>
  <si>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</si>
  <si>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</si>
  <si>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</si>
  <si>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</si>
  <si>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</si>
  <si>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</si>
  <si>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</si>
  <si>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</si>
  <si>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</si>
  <si>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</si>
  <si>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</si>
  <si>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</si>
  <si>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</si>
  <si>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</si>
  <si>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</si>
  <si>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</si>
  <si>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</si>
  <si>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</si>
  <si>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</si>
  <si>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</si>
  <si>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</si>
  <si>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</si>
  <si>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</si>
  <si>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</si>
  <si>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</si>
  <si>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</si>
  <si>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</si>
  <si>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</si>
  <si>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</si>
  <si>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</si>
  <si>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</si>
  <si>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</si>
  <si>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</si>
  <si>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</si>
  <si>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</si>
  <si>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</si>
  <si>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</si>
  <si>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</si>
  <si>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</si>
  <si>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</si>
  <si>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</si>
  <si>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</si>
  <si>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</si>
  <si>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</si>
  <si>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</si>
  <si>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</si>
  <si>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</si>
  <si>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</si>
  <si>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</si>
  <si>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</si>
  <si>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</si>
  <si>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</si>
  <si>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</si>
  <si>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</si>
  <si>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</si>
  <si>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</si>
  <si>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</si>
  <si>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</si>
  <si>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</si>
  <si>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</si>
  <si>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</si>
  <si>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</si>
  <si>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</si>
  <si>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</si>
  <si>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</si>
  <si>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</si>
  <si>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</si>
  <si>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</si>
  <si>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</si>
  <si>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</si>
  <si>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</si>
  <si>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</si>
  <si>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</si>
  <si>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</si>
  <si>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</si>
  <si>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</si>
  <si>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</si>
  <si>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</si>
  <si>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</si>
  <si>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</si>
  <si>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</si>
  <si>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</si>
  <si>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</si>
  <si>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</si>
  <si>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</si>
  <si>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</si>
  <si>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</si>
  <si>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</si>
  <si>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</si>
  <si>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</si>
  <si>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</si>
  <si>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</si>
  <si>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</si>
  <si>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</si>
  <si>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</si>
  <si>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</si>
  <si>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</si>
  <si>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</si>
  <si>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</si>
  <si>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</si>
  <si>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</si>
  <si>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</si>
  <si>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</si>
  <si>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</si>
  <si>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</si>
  <si>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</si>
  <si>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</si>
  <si>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</si>
  <si>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</si>
  <si>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</si>
  <si>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</si>
  <si>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 xml:space="preserve">RELATÓRIOS: </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</si>
  <si>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</si>
  <si>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</si>
  <si>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</si>
  <si>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</si>
  <si>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</si>
  <si>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</si>
  <si>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</si>
  <si>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</si>
  <si>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</si>
  <si>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</si>
  <si>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</si>
  <si>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</si>
  <si>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</si>
  <si>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</si>
  <si>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</si>
  <si>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</si>
  <si>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</si>
  <si>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</si>
  <si>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</si>
  <si>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</si>
  <si>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</si>
  <si>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</si>
  <si>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</si>
  <si>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</si>
  <si>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</si>
  <si>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</si>
  <si>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</si>
  <si>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</si>
  <si>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</si>
  <si>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</si>
  <si>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</si>
  <si>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</si>
  <si>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</si>
  <si>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</si>
  <si>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</si>
  <si>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</si>
  <si>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</si>
  <si>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</si>
  <si>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</si>
  <si>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</si>
  <si>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</si>
  <si>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</si>
  <si>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</si>
  <si>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</si>
  <si>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</si>
  <si>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</si>
  <si>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</si>
  <si>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</si>
  <si>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</si>
  <si>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</si>
  <si>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</si>
  <si>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</si>
  <si>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</si>
  <si>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</si>
  <si>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</si>
  <si>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</si>
  <si>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</si>
  <si>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</si>
  <si>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</si>
  <si>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</si>
  <si>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</si>
  <si>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</si>
  <si>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</si>
  <si>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</si>
  <si>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</si>
  <si>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</si>
  <si>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</si>
  <si>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</si>
  <si>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</si>
  <si>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</si>
  <si>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</si>
  <si>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</si>
  <si>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</si>
  <si>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</si>
  <si>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</si>
  <si>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</si>
  <si>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</si>
  <si>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</si>
  <si>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</si>
  <si>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</si>
  <si>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</si>
  <si>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</si>
  <si>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</si>
  <si>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</si>
  <si>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</si>
  <si>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</si>
  <si>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</si>
  <si>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</si>
  <si>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</si>
  <si>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</si>
  <si>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</si>
  <si>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</si>
  <si>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</si>
  <si>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</si>
  <si>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</si>
  <si>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</si>
  <si>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</si>
  <si>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</si>
  <si>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</si>
  <si>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</si>
  <si>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</si>
  <si>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</si>
  <si>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</si>
  <si>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</si>
  <si>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</si>
  <si>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</si>
  <si>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</si>
  <si>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</si>
  <si>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</si>
  <si>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</si>
  <si>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</si>
  <si>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</si>
  <si>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</si>
  <si>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</si>
  <si>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</si>
  <si>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</si>
  <si>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</si>
  <si>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</si>
  <si>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</si>
  <si>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</si>
  <si>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</si>
  <si>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</si>
  <si>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</si>
  <si>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</si>
  <si>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</si>
  <si>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</si>
  <si>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</si>
  <si>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</si>
  <si>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</si>
  <si>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</si>
  <si>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</si>
  <si>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</si>
  <si>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</si>
  <si>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</si>
  <si>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</si>
  <si>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</si>
  <si>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</si>
  <si>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</si>
  <si>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</si>
  <si>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</si>
  <si>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</si>
  <si>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</si>
  <si>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</si>
  <si>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</si>
  <si>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</si>
  <si>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</si>
  <si>
    <t>000108  RIBEIRO E ARRABAL NEGOCIOS IMOBOLIARIOS</t>
  </si>
  <si>
    <t>ter, 19/set/2017 - 12:26h  -  FLAVIO DA ROCHA MIRANDA -</t>
  </si>
  <si>
    <t>008273  EVERSON DE SOUZA RODRIGUES</t>
  </si>
  <si>
    <t>C:\Users\evald\OneDrive\Pessoal\Concept\Projeto Contabilidade\Arquivos de teste\Fontes das Macros\Planilhas de Teste\Pagamentos mês 04.XLS</t>
  </si>
  <si>
    <t>Código Reduzido</t>
  </si>
  <si>
    <t>Classificação Contábil</t>
  </si>
  <si>
    <t>Nome da Conta</t>
  </si>
  <si>
    <t>DESPESAS</t>
  </si>
  <si>
    <t>RECEITAS</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</si>
  <si>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</si>
  <si>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</si>
  <si>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</si>
  <si>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</si>
  <si>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</si>
  <si>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</si>
  <si>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</si>
  <si>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</si>
  <si>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</si>
  <si>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</si>
  <si>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</si>
  <si>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</si>
  <si>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</si>
  <si>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</si>
  <si>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</si>
  <si>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</si>
  <si>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</si>
  <si>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</si>
  <si>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</si>
  <si>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</si>
  <si>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</si>
  <si>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</si>
  <si>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</si>
  <si>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</si>
  <si>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</si>
  <si>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</si>
  <si>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</si>
  <si>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</si>
  <si>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</si>
  <si>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</si>
  <si>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</si>
  <si>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</si>
  <si>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</si>
  <si>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</si>
  <si>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</si>
  <si>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</si>
  <si>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</si>
  <si>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</si>
  <si>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</si>
  <si>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</si>
  <si>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</si>
  <si>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</si>
  <si>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</si>
  <si>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</si>
  <si>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</si>
  <si>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</si>
  <si>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</si>
  <si>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</si>
  <si>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</si>
  <si>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</si>
  <si>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</si>
  <si>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</si>
  <si>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</si>
  <si>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</si>
  <si>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</si>
  <si>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</si>
  <si>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</si>
  <si>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</si>
  <si>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</si>
  <si>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</si>
  <si>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</si>
  <si>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</si>
  <si>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</si>
  <si>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</si>
  <si>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</si>
  <si>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</si>
  <si>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</si>
  <si>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</si>
  <si>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</si>
  <si>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</si>
  <si>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</si>
  <si>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</si>
  <si>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</si>
  <si>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</si>
  <si>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</si>
  <si>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</si>
  <si>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</si>
  <si>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</si>
  <si>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</si>
  <si>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</si>
  <si>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</si>
  <si>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</si>
  <si>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</si>
  <si>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</si>
  <si>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</si>
  <si>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</si>
  <si>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</si>
  <si>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</si>
  <si>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</si>
  <si>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</si>
  <si>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</si>
  <si>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</si>
  <si>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</si>
  <si>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</si>
  <si>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</si>
  <si>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</si>
  <si>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</si>
  <si>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</si>
  <si>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</si>
  <si>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</si>
  <si>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</si>
  <si>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</si>
  <si>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</si>
  <si>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</si>
  <si>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</si>
  <si>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</si>
  <si>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</si>
  <si>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</si>
  <si>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</si>
  <si>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</si>
  <si>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</si>
  <si>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</si>
  <si>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</si>
  <si>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</si>
  <si>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5.3.8</t>
  </si>
  <si>
    <t>TESTE</t>
  </si>
  <si>
    <t>4.2.5</t>
  </si>
  <si>
    <t>SERVICOS GERAL</t>
  </si>
  <si>
    <t>TESTE DE PROC</t>
  </si>
  <si>
    <t>REVENDA DE MERCADORIA</t>
  </si>
  <si>
    <t>teste</t>
  </si>
  <si>
    <t>CAIXA FILIAL</t>
  </si>
  <si>
    <t>BANCO BRADESCO</t>
  </si>
  <si>
    <t>BANCO BRASIL SA</t>
  </si>
  <si>
    <t>CAIXA ECONOMICA FEDERAL</t>
  </si>
  <si>
    <t>BANCO ITAU</t>
  </si>
  <si>
    <t>BANCO SANTANDER</t>
  </si>
  <si>
    <t>BANCO HSBC</t>
  </si>
  <si>
    <t>BRADESCO APLICAÇÕES</t>
  </si>
  <si>
    <t>CAIXA ECONOMICA FEDERAL-CDC</t>
  </si>
  <si>
    <t>BANCO ITAU SA</t>
  </si>
  <si>
    <t>BRADESCO SA-CDB</t>
  </si>
  <si>
    <t>BANCO HSBC SA</t>
  </si>
  <si>
    <t>BANCO BRASIL OUROCAP</t>
  </si>
  <si>
    <t>12 CIRCUNSCRICAO DE SERVICO MILITAR</t>
  </si>
  <si>
    <t>152 BAR E RESTAURANTE LTDA ME</t>
  </si>
  <si>
    <t xml:space="preserve">3 R e L EMPREENDIMENTOS COMERCIAIS LTDA </t>
  </si>
  <si>
    <t>710 UTILIDADES LTDA</t>
  </si>
  <si>
    <t>877 UTILIDADES DOMESTICAS LTDA</t>
  </si>
  <si>
    <t>A COMERCIAL BENFICA LTDA</t>
  </si>
  <si>
    <t>A M S FONSECA - ROUPAS - EPP</t>
  </si>
  <si>
    <t>A MUNDIAL FERRAGENS LTDA</t>
  </si>
  <si>
    <t>A TOCA LTDA - ME</t>
  </si>
  <si>
    <t>A-LMI IMOVEIS E ADMINISTRAÇÃO LTDA</t>
  </si>
  <si>
    <t>A. F. PINHEIRO - ME</t>
  </si>
  <si>
    <t>ABDALAAH IND E COM DE PAES LTDA</t>
  </si>
  <si>
    <t>ACADEMIA LADEIRA RODRIGUES LTDA</t>
  </si>
  <si>
    <t>ACI COMERCIO LTDA</t>
  </si>
  <si>
    <t>ACNN INCORPORADORA LTDA</t>
  </si>
  <si>
    <t>Adao Rubens do Santos</t>
  </si>
  <si>
    <t>Adenilson José Laer</t>
  </si>
  <si>
    <t>Adriano Barbosa da Silva</t>
  </si>
  <si>
    <t>Adriano Ferreira Botti</t>
  </si>
  <si>
    <t>AeC UTILIDADES DOMESTICAS LTDA</t>
  </si>
  <si>
    <t>AG PET INDUSTRIA DE EMBALAGENS LTDA</t>
  </si>
  <si>
    <t>AGENCIA DE COOP INTER EM SAUDE PE DE SER</t>
  </si>
  <si>
    <t>AGR CONVENIOS ODONTOLOGICOS LTDA</t>
  </si>
  <si>
    <t>AGROPECUARIA CHACARENSE LTDA - EPP</t>
  </si>
  <si>
    <t>ALAMBIQUE COSTA RICA DE GUARANI LTDA ME</t>
  </si>
  <si>
    <t>Alan Nogueiro da Silva</t>
  </si>
  <si>
    <t>ALESSANDRO QUINTAO LOSCHI</t>
  </si>
  <si>
    <t>ALEX DE OLIVEIRA PAPA</t>
  </si>
  <si>
    <t>Alex Ferreira</t>
  </si>
  <si>
    <t>Alex Gomes da Silva</t>
  </si>
  <si>
    <t>Alex Sandro Ferreira</t>
  </si>
  <si>
    <t>Alexandre de Almeida Duboc</t>
  </si>
  <si>
    <t>ALEXANDRE FRANCISCO CANIATO SERDEIRA</t>
  </si>
  <si>
    <t>Alexandre Martins Santiago</t>
  </si>
  <si>
    <t>ALIANCA S A - IND NAVAL E EMP DE NAVEGAC</t>
  </si>
  <si>
    <t>ALO SUSHI DELIVERY JF LTDA - ME</t>
  </si>
  <si>
    <t>ALPHATEL TELECOMUNICACOES E SISTEMAS LTDA EPP</t>
  </si>
  <si>
    <t>ALS INDUSTRIA DE ALIMENTOS LTDA</t>
  </si>
  <si>
    <t>ALUALL ALUGUEL DE EQUIPAMENTOS E IMÓVEIS</t>
  </si>
  <si>
    <t>ALVARO LUIZ CARVALHO DE OLIVEIRA</t>
  </si>
  <si>
    <t>ALVIM SOARE, JUNQUEIRA E ADV ASSOSSIADOS</t>
  </si>
  <si>
    <t>Alzemiro Lopes de Paula</t>
  </si>
  <si>
    <t>AMARAL E BARBOSA ADVOGADOS</t>
  </si>
  <si>
    <t>Amarildo Cardoso Luiz</t>
  </si>
  <si>
    <t>ANA CARLA S. MOURA</t>
  </si>
  <si>
    <t>ANA CRISTINA RODRIGUES LETURIONDO EPP</t>
  </si>
  <si>
    <t>Ana Paula Consuli Milagres</t>
  </si>
  <si>
    <t>Ana Paula Pereira</t>
  </si>
  <si>
    <t>ANANDA BARRETO</t>
  </si>
  <si>
    <t>ANDRADE E KUMMEL LTDA-ME</t>
  </si>
  <si>
    <t>Andre Luiz de Carvalho Paulo</t>
  </si>
  <si>
    <t>ANDRE MARQUES GOMES DA COSTA</t>
  </si>
  <si>
    <t>André Ricardo Pains</t>
  </si>
  <si>
    <t>Andrea Bernardo Braz</t>
  </si>
  <si>
    <t>ANDREIA MARIA DE OLIVEIRA TOSTES</t>
  </si>
  <si>
    <t>Angela Aparecida Lopes Bradão</t>
  </si>
  <si>
    <t>ANGIOMED SERVIÇOS MÉDICOS LTDA</t>
  </si>
  <si>
    <t>ANINHA COMERCIO DE ROUPAS E ACESSORIOS L</t>
  </si>
  <si>
    <t>Antonio Geraldo Menezes Lopes</t>
  </si>
  <si>
    <t>ANTONIO HONORIO DE OLIVEIRA</t>
  </si>
  <si>
    <t>Antônio M.S Neto</t>
  </si>
  <si>
    <t>Antonio Marcos da Silva</t>
  </si>
  <si>
    <t>ANTONIO TULIO PIRES DE MENDONCA - ME</t>
  </si>
  <si>
    <t>APA CONFECCOES S A</t>
  </si>
  <si>
    <t>APOIO AGENTES AUTÔNOMOSDE INVESTIMENTOS</t>
  </si>
  <si>
    <t>APROM/JF ASSOC. PROC. MUNICIPAIS DE JF</t>
  </si>
  <si>
    <t xml:space="preserve">ARCANJO RAFAEL IN E COM DE ALIMENTOS DE </t>
  </si>
  <si>
    <t>ArcelorMittal Brasil S.A</t>
  </si>
  <si>
    <t>ARIANA SOARES</t>
  </si>
  <si>
    <t>Aristocles Fernando Alves Miranda</t>
  </si>
  <si>
    <t>ARMAZEM DO CHOCOLATE LTDA - ME</t>
  </si>
  <si>
    <t>ARQUIVO NACIONAL COMERCIAL LTDA</t>
  </si>
  <si>
    <t>ART IN GRAOS LTDA</t>
  </si>
  <si>
    <t>Artur Dornelas Dures</t>
  </si>
  <si>
    <t>ASA GESTAO PATRIMONIAL LTDA</t>
  </si>
  <si>
    <t>Asafe de Carvalho Duarte</t>
  </si>
  <si>
    <t>ASEVEDO GOLDENBERG SERVICOS DE DECORACAO</t>
  </si>
  <si>
    <t>ASSOC DA IGREJA METODISTA 4a REGIAO ECLE</t>
  </si>
  <si>
    <t>ASSOC DA UNIAO ESTE BRAS DOS ADVENTISTAS DO SETIMO DIA</t>
  </si>
  <si>
    <t>ASSOC UNIF PTA DE ENSINO RENOV OBJ ASSUP</t>
  </si>
  <si>
    <t>ASSOCIACAO BIBLICA E CULTURAL DE JUIZ DE</t>
  </si>
  <si>
    <t>ASSOCIACAO BRASILEIRA DE ODONTOLOGIA-REGIONAL JUIZ DE FORA</t>
  </si>
  <si>
    <t>ASSOCIACAO CASA VIVA</t>
  </si>
  <si>
    <t>ASSOCIACAO DA IGREJA METODISTA - 4A. REGIAO ECLESIASTICA</t>
  </si>
  <si>
    <t>ASSOCIACAO DE APOIO A CRIANCA, ADOLESCENTE E IDOSO - ACAI</t>
  </si>
  <si>
    <t>ASSOCIACAO ITALO BRASILEIRA SAN FRANCISCO DI PAOLA</t>
  </si>
  <si>
    <t>ASSOCIACAO ME DA DIVINA MISERICORDIA</t>
  </si>
  <si>
    <t>ASSOCIACAO NOBREGA DE EDUCACAO ASSISTENC</t>
  </si>
  <si>
    <t>ASSOCIACAO NOBREGA DE EDUCACAO E ASSISTE</t>
  </si>
  <si>
    <t>ASSOCIACAO PROD LEITE DISTRITO DE TORREO</t>
  </si>
  <si>
    <t>ASTATO EQUIPAMENTOS MEDICOS LTDA</t>
  </si>
  <si>
    <t>ATIVA MEDICO CIRURGICA LTDA</t>
  </si>
  <si>
    <t>AUGURI EMPREENDIMENTOS LTDA</t>
  </si>
  <si>
    <t>AUTO POSTO PETROGAS LTDA</t>
  </si>
  <si>
    <t>AUTOSNACK JUIZ FORA LANCHONETE E RESTAUR</t>
  </si>
  <si>
    <t>AVALON PRODUTOS MEDICOS E HOSPITALARES L</t>
  </si>
  <si>
    <t>BAR E RESTAURANTE ANIRAM LTDA</t>
  </si>
  <si>
    <t>BAR E RESTAURANTE UIRAPURU LTDA</t>
  </si>
  <si>
    <t>BARBOSA E CIA LTDA</t>
  </si>
  <si>
    <t>BE BLASSED COMERCIO DE ROUPAS E ACESSORI</t>
  </si>
  <si>
    <t>Benicio Ferreira da Silva</t>
  </si>
  <si>
    <t>BERNARDES TERRA PIRES E ATTAB LTDA</t>
  </si>
  <si>
    <t>BISTRO PIZZARIA E RESTAURANTE LTDA ME</t>
  </si>
  <si>
    <t>BJ DISTRIBUIDORA LTDA</t>
  </si>
  <si>
    <t>BLACK FITNESS E EVENTOS LTDA</t>
  </si>
  <si>
    <t>BRABO FARMACIA DE MANIPULACAO E HOMEOPAT</t>
  </si>
  <si>
    <t>BRISA ONIBUS S A</t>
  </si>
  <si>
    <t>BRITISH AIRWYS</t>
  </si>
  <si>
    <t>Bruno Mattos Macedo</t>
  </si>
  <si>
    <t>Bruno Pereira Goulart</t>
  </si>
  <si>
    <t>C.Z.CONSTRUTORA  TRANSPORTE LTDA - ME</t>
  </si>
  <si>
    <t>CAETANO GERALDO DE SOUZA</t>
  </si>
  <si>
    <t>CAFETERIA TEATRO CENTRAL</t>
  </si>
  <si>
    <t>CAIXA ESCOLAR DO CESU CUSTODIO FURTADO D</t>
  </si>
  <si>
    <t>CAMPO BOM IND. COM. IMP. EXP. LTDA ME</t>
  </si>
  <si>
    <t>CAMPO BOM INDUSTRIA E COMERCIO REPRESENT</t>
  </si>
  <si>
    <t>CAOLIM AZZI LTDA</t>
  </si>
  <si>
    <t>CARDIO E CLINICA LTDA</t>
  </si>
  <si>
    <t>CARDIOCENTRO METODOS DIAG CARDIOLOGIA LT</t>
  </si>
  <si>
    <t>Carla de Oliveira Barbosa</t>
  </si>
  <si>
    <t>Carla Mara Mendes Piazzi</t>
  </si>
  <si>
    <t>Carla Vieira de Lima</t>
  </si>
  <si>
    <t>Carlos da Costa Silva</t>
  </si>
  <si>
    <t>Carlos Eduardo Tavares de Castro</t>
  </si>
  <si>
    <t>Carlos Henrique Batista</t>
  </si>
  <si>
    <t>Carlos Henrique Horta de Souza</t>
  </si>
  <si>
    <t>Carlos Henrique Scoralick Braz</t>
  </si>
  <si>
    <t>CARLYLE DA MATA - ME</t>
  </si>
  <si>
    <t>CASA DE ORACAO PENTECOSTAL VIDA NOVA</t>
  </si>
  <si>
    <t>CASALI E ARAGAO FISIOTERAPIA ESPECIALIZA</t>
  </si>
  <si>
    <t>CASALINDA ENGENHARIA LTDA</t>
  </si>
  <si>
    <t>CASANOVA EMPREENDIMENTOS IMOBILIARIOS LTDA - EPP</t>
  </si>
  <si>
    <t>CASCATINHA COUNTRY CLUB</t>
  </si>
  <si>
    <t>Cassius José da Silva Barroso</t>
  </si>
  <si>
    <t>CASTRO E FILHOS LTDA</t>
  </si>
  <si>
    <t>CATEDRAL APOSTOLICA MUNDIAL DA SANTA CEIA</t>
  </si>
  <si>
    <t xml:space="preserve">CECM. DOS SERV DA HOSPITA DE BH E Z. DA </t>
  </si>
  <si>
    <t>Celso Portilho Lima</t>
  </si>
  <si>
    <t>Celson Martins Guimarães</t>
  </si>
  <si>
    <t>CEMIG GERACAO E TRANSMISSAO S.A.</t>
  </si>
  <si>
    <t>CENTER CLIMA SERVICOS, IMPORTACAO E EXPO</t>
  </si>
  <si>
    <t>CENTRO CIENTIFICO DE MEDICINA CUTANEA</t>
  </si>
  <si>
    <t>CENTRO CLIN ESPEC ODON PROF EDISON STECC</t>
  </si>
  <si>
    <t>CENTRO DE ACOLHIMENTO A INFANCIA E A ADO</t>
  </si>
  <si>
    <t>CENTRO DE ATIVIDADES FISICAS PULSAR LTDA</t>
  </si>
  <si>
    <t>CENTRO DE IMAGEM DIAGNÓSTICO SA</t>
  </si>
  <si>
    <t>CENTRO DE IMAGENS DIAGNOSTICAS</t>
  </si>
  <si>
    <t>CENTRO EDUCACIONAL RAS LTDA</t>
  </si>
  <si>
    <t>CENTRO EDUCACIONAL TRASFORMAR PARA BRILH</t>
  </si>
  <si>
    <t>CENTRO ESPITITA AMOR AO PROXIMO</t>
  </si>
  <si>
    <t>CENTRO FORMACAO CONDUTORES MANOEL HONORI</t>
  </si>
  <si>
    <t>CENTRO MINEIRO DE CULTURA ANGLO AMERICAN</t>
  </si>
  <si>
    <t>CENTRO OFTALMOLOGICO PALETTA GUEDES LTDA - EPP</t>
  </si>
  <si>
    <t>CEOSOFTWARE SISTEMAS DE INFORMATICA LTDA</t>
  </si>
  <si>
    <t>CERCRED - CENTRAL RECUPERACAO DE CREDITO</t>
  </si>
  <si>
    <t>CEREAIS SILVEIRA LTDA</t>
  </si>
  <si>
    <t>Charllenger Stael Alves de Souza</t>
  </si>
  <si>
    <t>CHICO REI CONFECCAO EIRELI - EPP</t>
  </si>
  <si>
    <t>CHICO REI MODA EIRELI - EPP</t>
  </si>
  <si>
    <t>CIA MINEIRA INDUSTRIA E COMERCIO DE BEBI</t>
  </si>
  <si>
    <t>CINDI - CENTRO DE INVESTIGACOES DIAGNOST</t>
  </si>
  <si>
    <t>CIPEL DE PADUA INDUSTRIA DE PAPEIS LTDA</t>
  </si>
  <si>
    <t>Cipriana  Maria de  Assis</t>
  </si>
  <si>
    <t>CIRURGICA ALMEIDA LTDA ME</t>
  </si>
  <si>
    <t>CIVINELLI E ALVES CURSO PREPARATORIO LTD</t>
  </si>
  <si>
    <t>CLARO S A</t>
  </si>
  <si>
    <t>Cláudio de Oliveira</t>
  </si>
  <si>
    <t>Claudio S R Bastos</t>
  </si>
  <si>
    <t>Cleonice dos Santos Coutinho</t>
  </si>
  <si>
    <t>Cleyton Mendes da Silva</t>
  </si>
  <si>
    <t>CLIENTES CARTÃO DE CREDITO</t>
  </si>
  <si>
    <t>CLIENTES DIVERSOS</t>
  </si>
  <si>
    <t>CLINICA DA CRIANCA LTDA</t>
  </si>
  <si>
    <t>CLINICA DE ASSISTENCIA MEDICA PERMANENTE</t>
  </si>
  <si>
    <t>CLINICA DE IMPLANTES DE JUIZ DE FORA LTDA - ME</t>
  </si>
  <si>
    <t>CLUBE SIRIO E LIBANES DE JUIZ DE FORA</t>
  </si>
  <si>
    <t>CMI CLINICA DE MEDICINA INTEGRADA LTDA</t>
  </si>
  <si>
    <t>CMS ARAUJO COMERCIO DE SEMIJOIAS ME</t>
  </si>
  <si>
    <t>COLEGIO CASCATINHA LTDA</t>
  </si>
  <si>
    <t>COLEGIO MILITAR DE JUIZ DE FORA</t>
  </si>
  <si>
    <t>COLEGIO NOVA ERA LTDA - EPP</t>
  </si>
  <si>
    <t>COLUMBIA CONSTRUCOES E EMPREENDIMENTOS E</t>
  </si>
  <si>
    <t>COMANDO DA 4A BDA DE INFANTARIA LEVE MON</t>
  </si>
  <si>
    <t>COMERCIAL M. C. P LTDA</t>
  </si>
  <si>
    <t>COMERCIO CONSTRUTORA CONSERVADORA LOPES LTDA - M</t>
  </si>
  <si>
    <t>COMERCIO DE PECAS JOMAR LTDA</t>
  </si>
  <si>
    <t>COMERCIO E INDUSTRIA DE LATICINIOS DUMON</t>
  </si>
  <si>
    <t>COMINAS COMERCIAL MINAS DE BATERIAS LTDA</t>
  </si>
  <si>
    <t>COMUNICARE COMERCIO DE APARELHOS AUDITIVOS LTDA</t>
  </si>
  <si>
    <t>CONBASE IARA SIVIERO</t>
  </si>
  <si>
    <t>CONCREMOLDE INDUSTRIA E COMERCIO LTDA</t>
  </si>
  <si>
    <t>COND.RESIDENCIAL CIDADE UNIVERSITÁRIA</t>
  </si>
  <si>
    <t>CONDOMINIO ALAMEDA</t>
  </si>
  <si>
    <t>CONDOMINIO COMERCIAL VASCONCELLOS</t>
  </si>
  <si>
    <t>CONDOMINIO DO CONJUNTO PARQUE INDEPENDENCIA</t>
  </si>
  <si>
    <t>CONDOMINIO DO EDIFICIO CENTRO COMERCIAL RIO BRANCO</t>
  </si>
  <si>
    <t>CONDOMINIO DO EDIFICIO RESIDENCIAL RAINHA ISABEL</t>
  </si>
  <si>
    <t>CONDOMINIO EDIFICIO MARECHAL CENTER</t>
  </si>
  <si>
    <t>CONDOMINIO RESIDENCIAL ABROLHOS</t>
  </si>
  <si>
    <t>CONFECCOES CHILDREN LTDA</t>
  </si>
  <si>
    <t>CONGREGACAO CRISTA NO BRASIL</t>
  </si>
  <si>
    <t>CONSTRUTORA GMM LTDA</t>
  </si>
  <si>
    <t>CONSTRUTORA QUEIROZ PEREIRA EIRELI - ME</t>
  </si>
  <si>
    <t>CONTARCON ASSESSORIA EMPRESARIAL LTDA-ME</t>
  </si>
  <si>
    <t>CONTROLE DE PRAGAS D MARQUES LTDA ME</t>
  </si>
  <si>
    <t>COOBRASTUR VIAGENS E TURISMO LTDA</t>
  </si>
  <si>
    <t>COOL TRIPS AGÊNCIA DE VIAGENSE TURISMO L</t>
  </si>
  <si>
    <t xml:space="preserve">COOP AGROP REGIAO LESTE MINAS GERAIS DE </t>
  </si>
  <si>
    <t xml:space="preserve">COOP DOS PROD DE LEITE DE LEOPOLDINA DE </t>
  </si>
  <si>
    <t>COOP DOS PROD DE LEITE DE MAR DE ESPANHA</t>
  </si>
  <si>
    <t>COOPERATIVA AGROP SAO JOAO NEPOMUCENO RE</t>
  </si>
  <si>
    <t>COOPERATIVA AGROPECUARIA VALE XOPOTO LTD</t>
  </si>
  <si>
    <t>COOPERATIVA DE C. DOS P. DA S. DA ZN DA MT. MN. E SUL DO E.S</t>
  </si>
  <si>
    <t>COOPERATIVA DOS PRODUTORES DE LEITE DE L</t>
  </si>
  <si>
    <t>CORDEIRO E CORDEIRO LTDA - ME</t>
  </si>
  <si>
    <t>CORPO DE BOMBEIROS MILITARES DE MINAS GE</t>
  </si>
  <si>
    <t>CORREA E MENDONCA COM DE GAZ E AGUA LTDA</t>
  </si>
  <si>
    <t>CRECHE ANTONIO E MARIA GENY BARBOSA</t>
  </si>
  <si>
    <t>Cristiano Alexandre Sell</t>
  </si>
  <si>
    <t>CRISTIANO WILLIAM DA SILVA</t>
  </si>
  <si>
    <t>CUSTODIA DE LOURDES DE SA</t>
  </si>
  <si>
    <t>Custódio Altair de Almeida</t>
  </si>
  <si>
    <t>CVC LEBG VIAGENS E TURISMO LTDA</t>
  </si>
  <si>
    <t>D MARQUES COM DE PROD DE HIGIENE E LIMPE</t>
  </si>
  <si>
    <t>DA LATA COMERCIO LTDA</t>
  </si>
  <si>
    <t>DAHBAR E DAHBAR INDUSTRIA E COMERCIO LTD</t>
  </si>
  <si>
    <t>DANIELA GOUVEA HILL - ME</t>
  </si>
  <si>
    <t>Daniele Lopes Nascimento</t>
  </si>
  <si>
    <t>DANIELLE CAMARGO</t>
  </si>
  <si>
    <t>David Nascimento Ferraz</t>
  </si>
  <si>
    <t>Davison Gravino de Oliveira</t>
  </si>
  <si>
    <t>DEIVID GOMES VELLOSO - ME</t>
  </si>
  <si>
    <t>DELFARMA CIRURGICA E DENTAL LTDA - ME</t>
  </si>
  <si>
    <t>Denise Aparecida Martins</t>
  </si>
  <si>
    <t>Denise C Barbosa</t>
  </si>
  <si>
    <t>DENISE RIBEIRO SOARES</t>
  </si>
  <si>
    <t>DEPARTAMENTO MUNICIPAL DE LIMPEZA URBANA</t>
  </si>
  <si>
    <t>DESCARTAVEIS MOREIRA LTDA</t>
  </si>
  <si>
    <t>DHL PLASTICOS DESCARTAVEIS LTDA</t>
  </si>
  <si>
    <t>DICASA COMERCIO DE PAPEIS E EMBALAGENS L</t>
  </si>
  <si>
    <t>DIDIER SILVEIRA CASTELLANO FILHO</t>
  </si>
  <si>
    <t>DIMETAL ACESSORIOS DE UBA LTDA</t>
  </si>
  <si>
    <t>DIOCESE DE LEOPOLDINA</t>
  </si>
  <si>
    <t>DIOGO MACEDO</t>
  </si>
  <si>
    <t>Dione Aparecida dos Reis Oliveira</t>
  </si>
  <si>
    <t>DIRETÓRIO ESTADUAL DO PSDB</t>
  </si>
  <si>
    <t>DISCAP IND.COMERCIO DE AUTO PEÇAS LTDA</t>
  </si>
  <si>
    <t>DISPROPAN LTDA</t>
  </si>
  <si>
    <t>DISTRIBOI CARNES E DERIVADOS LTDA</t>
  </si>
  <si>
    <t xml:space="preserve">DISTRIBUIDORA AZZI DE PRODUTOS MINERAIS </t>
  </si>
  <si>
    <t>DISTRIBUIDORA CAMPISTA LTDA</t>
  </si>
  <si>
    <t>DISTRIBUIDORA COUTINHO LTDA</t>
  </si>
  <si>
    <t>DISTRIBUIDORA LAFAIETE DE EMBALAGENS LTD</t>
  </si>
  <si>
    <t xml:space="preserve">DISTRILAF DISTRIBUIDORA DE MEDICAMENTOS </t>
  </si>
  <si>
    <t>DOBROES E SANTOS LTDA</t>
  </si>
  <si>
    <t>DOMENICO RESTAURANTE LTDA - ME</t>
  </si>
  <si>
    <t>DONA ZINHA EMPREENDIMENTOS COM AGROP E S</t>
  </si>
  <si>
    <t>Douglas Marques Guingo</t>
  </si>
  <si>
    <t>DRAMM D. C. E DISTRIBUIDORA DE MATERIAIS EIRELI - EPP</t>
  </si>
  <si>
    <t>DROGARIA REMEDIUM LTDA ME</t>
  </si>
  <si>
    <t>DUO CENTRO DE FISIOTERAPIA LTDA</t>
  </si>
  <si>
    <t>E. RIANI MENDES FISIOTERAPIA LTDA</t>
  </si>
  <si>
    <t>E. SERV COMUNICACAO LTDA - ME</t>
  </si>
  <si>
    <t>ECOFARMA DISTRIBUIDORA DE MEDICAMENTOS L</t>
  </si>
  <si>
    <t>Edmilson Souza</t>
  </si>
  <si>
    <t>Edson Dias de Souza</t>
  </si>
  <si>
    <t>EFICIENCIA CONSTRUTORA LTDA</t>
  </si>
  <si>
    <t>ELEICAO 2012 IOANNIS KONSTANTINOS GRAMMA</t>
  </si>
  <si>
    <t>Elerson Marques Fernandes</t>
  </si>
  <si>
    <t>Eliana Mota Henriques</t>
  </si>
  <si>
    <t>ELIEGE HAYAT IND E COMERCIO DE ROUPAS LT</t>
  </si>
  <si>
    <t>Elisangela dos Santos Cardoso</t>
  </si>
  <si>
    <t>Elizabete Mendes Simião</t>
  </si>
  <si>
    <t>Elton Donadonic Coelho</t>
  </si>
  <si>
    <t>Emanuel Moreira Pereira</t>
  </si>
  <si>
    <t>Emanuel Victor na Paixão</t>
  </si>
  <si>
    <t>EMPREITEIRA MIRANDA MIRANDA LTDA - ME</t>
  </si>
  <si>
    <t>EMPRESA UNIDA MANSUR E FILHOS LTDA</t>
  </si>
  <si>
    <t>ENOX SERRALHERIA ESPECIALIZADA EM ACO INOX LTDA - ME</t>
  </si>
  <si>
    <t>ENSINO PROFISSIONALIZANTE LTDA</t>
  </si>
  <si>
    <t>Erich Delage Zigler</t>
  </si>
  <si>
    <t>ESCOLA DEGRAUS DE ENSINO LTDA</t>
  </si>
  <si>
    <t>ESCOLA MATERNAL INFANTIL UIRANDE LTDA</t>
  </si>
  <si>
    <t>ESDEVA INDUSTRIA GRAFICA LTDA.</t>
  </si>
  <si>
    <t xml:space="preserve">ESPAÇO MULHER GINECOLOGIA E OBSTETRÍCIA </t>
  </si>
  <si>
    <t>ESTETICA TLJ E SAUDE LTDA ME</t>
  </si>
  <si>
    <t>ESTHETIC CENTER JF LTDA ME</t>
  </si>
  <si>
    <t>EXUBERANCE COSMETICOS E PERFUMARIA LTDA</t>
  </si>
  <si>
    <t>Fabiana Costa</t>
  </si>
  <si>
    <t>FABIANE HIROMY KATAYOSE OLIVEIRA</t>
  </si>
  <si>
    <t>Fabiano Marcelino da Silva</t>
  </si>
  <si>
    <t>Fábio Rodrigues de Oliveira</t>
  </si>
  <si>
    <t>FADEPE FUNDACAO APOIO DESENV AO ENSINO P</t>
  </si>
  <si>
    <t>FARMACIA DE MANIPULACAO CAVALIERI LTDA</t>
  </si>
  <si>
    <t>FARMARTE FARMACIA MANIPULACAO E PRODUTOS</t>
  </si>
  <si>
    <t>FASHION HITS LTDA</t>
  </si>
  <si>
    <t>FATIMA VOLPON</t>
  </si>
  <si>
    <t>FDS PRODUTOS DE LIMPEZA LTDA</t>
  </si>
  <si>
    <t>Felipe dos Reis Oliveira</t>
  </si>
  <si>
    <t>Fernado Guaracy da Silva</t>
  </si>
  <si>
    <t>Fernanda Lima de Souza</t>
  </si>
  <si>
    <t>Fernando Assis de Paula</t>
  </si>
  <si>
    <t>Fernando Martins Felippe</t>
  </si>
  <si>
    <t>Fernando Siqueira de Oliveira</t>
  </si>
  <si>
    <t>FERRAGENS PINHO LTDA</t>
  </si>
  <si>
    <t>FGF COM E SERV DE ESTERIL EM OXIDO ETILE</t>
  </si>
  <si>
    <t>FISIOMANUAL CURSOS E EVENTOS DE FISIOTER</t>
  </si>
  <si>
    <t>FITCLUB ACADEMIA DE GINASTICA LTDA</t>
  </si>
  <si>
    <t>FJ CONSULTORIA E ENGENHARIA LTDA</t>
  </si>
  <si>
    <t>Flávio Batista Bertorine</t>
  </si>
  <si>
    <t>FOLHA BRANCA COM DE PRODUTOS AGROPECUARI</t>
  </si>
  <si>
    <t>FORTES ACADEMIA DE GINASTICA E MUSCULACA</t>
  </si>
  <si>
    <t>FOX COM E AGENCIA DE SOLUCOES EM HIGIENI</t>
  </si>
  <si>
    <t>Frederico Silva Moraes</t>
  </si>
  <si>
    <t>FRIOS RAMOS LTDA</t>
  </si>
  <si>
    <t>FUNDACAO DE APOIO AO HOSPITAL UNIVERSITA</t>
  </si>
  <si>
    <t>FUNDACAO DE APOIO E DESENVOL AO ENS PESQ E EXTENSAO</t>
  </si>
  <si>
    <t>FUNDACAO INSTITUTO CLINICO JUIZ DE FORA</t>
  </si>
  <si>
    <t>FUNDACAO PRESIDENTE ANTONIO CARLOS</t>
  </si>
  <si>
    <t>FUNDO MUNICIPAL DE ASSISTENCIA SOCIAL</t>
  </si>
  <si>
    <t>FUNDO MUNICIPAL DE EDUCACAO</t>
  </si>
  <si>
    <t>FUNDO MUNICIPAL DE SAUDE</t>
  </si>
  <si>
    <t>GABRIELA DUARTE</t>
  </si>
  <si>
    <t>GALIL E FABRE ADVOGADOS ASSOCIADOS</t>
  </si>
  <si>
    <t>GANDRA E PIMENTEL LTDA - ME</t>
  </si>
  <si>
    <t>GAVIAO REAL EMPREENDIMENTOS DE QUALIDADE</t>
  </si>
  <si>
    <t>GEDCENTER CENTRO DE GASTROENTER E ENDOSC</t>
  </si>
  <si>
    <t>GEMACOM TECH INDUSTRIA E COMERCIO S A</t>
  </si>
  <si>
    <t>GEP INDUSTRIA E COMERCIO LTDA</t>
  </si>
  <si>
    <t>Geraldo Magela dos Santos Neves</t>
  </si>
  <si>
    <t>GG RESTAURANTE LTDA ME</t>
  </si>
  <si>
    <t>Gilberto de Freitas Mendes</t>
  </si>
  <si>
    <t>Gilberto Rodrigues de Oliveira</t>
  </si>
  <si>
    <t>Gilmar Gonçalves Sabino</t>
  </si>
  <si>
    <t>Gilson Assis de Almeida</t>
  </si>
  <si>
    <t>GIROFARMA MEDICAMENTOS LTDA</t>
  </si>
  <si>
    <t>Glaucindo de Freitas Evangelista</t>
  </si>
  <si>
    <t>Glaucio Garcia de Souza</t>
  </si>
  <si>
    <t>GM COMERCIO DE ROUPAS LTDA - EPP</t>
  </si>
  <si>
    <t>GOTARDELO ELAB. TREIN. PLANILHAS GERENCI</t>
  </si>
  <si>
    <t>GPC EMPREENDIMENTOS IMOBILIARIOS LTDA</t>
  </si>
  <si>
    <t>GPS CONSTRUCOES LTDA</t>
  </si>
  <si>
    <t>GS PRODUTOS DE HIGIEN PROFISSIONAL LTDA</t>
  </si>
  <si>
    <t>GUABI NUTIRCAO E SAUDE ANIMAL S A</t>
  </si>
  <si>
    <t>Guilherme Fregullia da Silva</t>
  </si>
  <si>
    <t>GUIMARES E MARRAZZO SOCIEDADE DE ADVOGAD</t>
  </si>
  <si>
    <t>Gustavo Luiz da Silva Neto</t>
  </si>
  <si>
    <t>Halan Vieira Pereira</t>
  </si>
  <si>
    <t>HAND SOLUCOES TECNOLOGICAS LTDA</t>
  </si>
  <si>
    <t>HANDCOM INOVACOES TECNOLOGICAS LTDA - ME</t>
  </si>
  <si>
    <t>Helio Aparecido Sarmento da Reis</t>
  </si>
  <si>
    <t>Helio JR.Barbosa</t>
  </si>
  <si>
    <t>HELIO JUNIOR BARBOSA 04360636628</t>
  </si>
  <si>
    <t>Helton Alves Motta</t>
  </si>
  <si>
    <t>Henrique Basilho</t>
  </si>
  <si>
    <t>HGD EMPREENDIMENTOS IMOBILIARIOS EIRELI</t>
  </si>
  <si>
    <t>HOPE RECURSOS HUMANOS S.A.</t>
  </si>
  <si>
    <t>HORACIO MOREIRA DIAS</t>
  </si>
  <si>
    <t>HOSPITAL DE CATAGUASES</t>
  </si>
  <si>
    <t>HOSPITAL E MATERNIDADE THEREZINHA DE JESUS</t>
  </si>
  <si>
    <t>HOSPITAL GERAL DE JUIZ DE FORA</t>
  </si>
  <si>
    <t>HOSPITAL REGIONAL DARCY VARGAS</t>
  </si>
  <si>
    <t>HOSPITAL SAO VICENTE DE PAILO DE JUIZ DE</t>
  </si>
  <si>
    <t>HOSPITAL SAO VICENTE DE PAULO</t>
  </si>
  <si>
    <t>HOSPITAL SAO VICENTE DE PAULO DE MERCES</t>
  </si>
  <si>
    <t>HOSPITAL UNIVERSITARIO</t>
  </si>
  <si>
    <t>IBFRIA</t>
  </si>
  <si>
    <t>IGREJA EVANGELICA CAT DAS ASS DE DEUS EM</t>
  </si>
  <si>
    <t>IGREJA TABERNACULO EVANGELICO DE JESUS</t>
  </si>
  <si>
    <t>ILSON FERNANDO ALVES</t>
  </si>
  <si>
    <t>IMPACTO ESCOLA DE SAUDE</t>
  </si>
  <si>
    <t>IMUNOLAB CENTRO DE PESQUISAS SOROLOGICAS</t>
  </si>
  <si>
    <t>INAIE ATIVIDADE FISICA LTDA ME</t>
  </si>
  <si>
    <t>INDUSTRIA DE DERIVADOS DE CARNES CHARQUE</t>
  </si>
  <si>
    <t>INDUSTRIA DE PAPEIS SUDESTE LTDA</t>
  </si>
  <si>
    <t>INDUSTRIA E COMERCIO COPAS S A</t>
  </si>
  <si>
    <t>INDUSTRIA E COMERCIO DE CONF SR LTDA</t>
  </si>
  <si>
    <t>INPEL INDUSTRIA DE PAPEIS LTDA</t>
  </si>
  <si>
    <t>INSPELL INFORMATICA COMERCIO E DISTRIBUI</t>
  </si>
  <si>
    <t>INST FED EDUC CIENCIA TECNOL SUDESTE MG</t>
  </si>
  <si>
    <t>INST FED SUDESTE DE MG CAMPUS BARBACENA</t>
  </si>
  <si>
    <t>INST FED SUDESTE DE MG CAMPUS RIO POMBA</t>
  </si>
  <si>
    <t xml:space="preserve">INSTITUICAO ADV DE EDUC E ASSIST SOCIAL </t>
  </si>
  <si>
    <t>INSTITUTO DE FISIOTERAPIA DE JUIZ DE FOR</t>
  </si>
  <si>
    <t>INSTITUTO METODISTA GRANBERY</t>
  </si>
  <si>
    <t xml:space="preserve">INSTITUTO OFTALMOLOGICO DE JUIZ DE FORA </t>
  </si>
  <si>
    <t>INSTITUTO ONCOLOGICO LTDA</t>
  </si>
  <si>
    <t>INSTITUTO VITORIA VIDA NOVA</t>
  </si>
  <si>
    <t>INTER CONSTRUTORA E INCORPORADORA LTDA -</t>
  </si>
  <si>
    <t>Irinea Aparecida Souza</t>
  </si>
  <si>
    <t>Ismar Carvalho Gravina</t>
  </si>
  <si>
    <t>ISSIMA COMERCIO DE ROUPAS LTDA</t>
  </si>
  <si>
    <t>J B R JARDIM - ME</t>
  </si>
  <si>
    <t>J FERREIRA CONSTRUCOES E EMPREENDIMENTOS LTDA ME</t>
  </si>
  <si>
    <t>J. J. COMERCIO DE GESSO LTDA - ME</t>
  </si>
  <si>
    <t>J.FONSECA CONSTRUTORA LTDA.</t>
  </si>
  <si>
    <t>JAYOB COMERCIO DE ELETRONICOS E INFORMAT</t>
  </si>
  <si>
    <t>Jeferson Souza da Silva</t>
  </si>
  <si>
    <t>Jerfferson Henaut Martins</t>
  </si>
  <si>
    <t>Joao Alves da Costa</t>
  </si>
  <si>
    <t>João Batista Ferreira</t>
  </si>
  <si>
    <t>JOÃO BOSCO MELGADO DE OLIVEIRA</t>
  </si>
  <si>
    <t>JOAO FERNANDO TAVARES MONTEIRO</t>
  </si>
  <si>
    <t>JOAO MATHEUS DE CASTRO RANGEL</t>
  </si>
  <si>
    <t>Jocemar Frederico de Oliveira</t>
  </si>
  <si>
    <t>John Tauller Soares Teixeira</t>
  </si>
  <si>
    <t>Jonas Marques da Silva</t>
  </si>
  <si>
    <t>JORDANE CAVALIERE TALMA</t>
  </si>
  <si>
    <t>Jorge Luiz dos Reis</t>
  </si>
  <si>
    <t>Jose Aparecido de Assis</t>
  </si>
  <si>
    <t>JOSE AUGUSTO VILLELA PEDRAS</t>
  </si>
  <si>
    <t>Jose Geraldo gualberto Goncalves</t>
  </si>
  <si>
    <t>Jose Geraldo Trotta Torres</t>
  </si>
  <si>
    <t>José Gonzaga Lopes</t>
  </si>
  <si>
    <t>JOSE LUCAS MOREIRA ME</t>
  </si>
  <si>
    <t>Jose Marcelo da Cruz</t>
  </si>
  <si>
    <t>Jose Mauricio Ferreira da Silva</t>
  </si>
  <si>
    <t>JOSE PEREIRA DUPRAT</t>
  </si>
  <si>
    <t>José Ricardo Lima Silva</t>
  </si>
  <si>
    <t>JOVAVE CALCADOS LTDA</t>
  </si>
  <si>
    <t>JRD ASSISTENCIA ODONTOLOGICA LTDA</t>
  </si>
  <si>
    <t>JRM SILVEIRA CIA LTDA ME</t>
  </si>
  <si>
    <t>Juarez Amaral Belmiro</t>
  </si>
  <si>
    <t>Jucimar Aparecida Aglio</t>
  </si>
  <si>
    <t>Julio Maria da Silva</t>
  </si>
  <si>
    <t>KAMAHA ENGENHARIA LTDA</t>
  </si>
  <si>
    <t>KENNEDY NEVES MONTEIRO DE B GUIMARES E O</t>
  </si>
  <si>
    <t>KIDELICIA SELF SERVICE LTDA</t>
  </si>
  <si>
    <t>KLM CIA REAL HOLANDESA DE AVIACAO</t>
  </si>
  <si>
    <t>KRK IND E COM DE PRODUTOS ALIMENTICIOS L</t>
  </si>
  <si>
    <t>L e R COMERCIO E SERVICOS TRATAMENTO DOS</t>
  </si>
  <si>
    <t>L. HENRIQUE GESSO - ME</t>
  </si>
  <si>
    <t>LABORATORIO CORTES VILLELA</t>
  </si>
  <si>
    <t>LABORATORIO FARMACEUTICO ARBORETO LTDA</t>
  </si>
  <si>
    <t xml:space="preserve">LABORATORIO LAWALL DE ANALISES CLINICAS </t>
  </si>
  <si>
    <t>LABORATORIO MONTE SINAI LTDA</t>
  </si>
  <si>
    <t>LANCHONETE BAR OLIVEIRAS LTDA - ME</t>
  </si>
  <si>
    <t>LARCHER e MARCAL ACADEMIA DE ESPORTES LT</t>
  </si>
  <si>
    <t>LASER EXPRESS DE BELEZA LTDA</t>
  </si>
  <si>
    <t>LASER LBH LTDA</t>
  </si>
  <si>
    <t>LBR SERVIÇOS DE FOTOTERAPIA E LASER LTDA</t>
  </si>
  <si>
    <t>Leandro Aguiar</t>
  </si>
  <si>
    <t>Leandro da Silva Dutra</t>
  </si>
  <si>
    <t>Leandro Monteiro</t>
  </si>
  <si>
    <t>Leandro Pererira de Oliveira</t>
  </si>
  <si>
    <t>Leandro Vicente Pinto</t>
  </si>
  <si>
    <t>LEITERIA CABRIOLA FROMAGES DE CHEVRE LTD</t>
  </si>
  <si>
    <t>Leonardo Bruno de Souza</t>
  </si>
  <si>
    <t>LEONARDO REZENDE FRANCO</t>
  </si>
  <si>
    <t>Leonardo Sá Fortes Aroeira</t>
  </si>
  <si>
    <t>Leonardo Satheller Berbert</t>
  </si>
  <si>
    <t>LGO SERVIÇOS DE FOTOTERAPIA LTDA</t>
  </si>
  <si>
    <t>LIDERMIX CONCRETO LTDA</t>
  </si>
  <si>
    <t>Lilian Maria da Silva Mendonça</t>
  </si>
  <si>
    <t>LIMPOPEL COM. DE PROD. DE LIMPEZA E DESC</t>
  </si>
  <si>
    <t>LIMPS CONSTRUCAO  CONSERVACAO LTDA</t>
  </si>
  <si>
    <t>LITORANEA ENERGIA LTDA</t>
  </si>
  <si>
    <t>Livia Freitas Carvalho</t>
  </si>
  <si>
    <t>LIVIA MARIA TOLEDO</t>
  </si>
  <si>
    <t>LL PIRES COMERCIO E REPRESENTACOES LTDA</t>
  </si>
  <si>
    <t>LNC UTILIDADES DOMESTICAS LTDA</t>
  </si>
  <si>
    <t>LOG JUIZ DE FORA I SPE LTDA</t>
  </si>
  <si>
    <t>Loreane Ferreira Lima</t>
  </si>
  <si>
    <t>LOTUS AZUL INCORP. E EMPR.IMOB.SPE LTDA</t>
  </si>
  <si>
    <t>Lucia Maria Ribeiro de Souza</t>
  </si>
  <si>
    <t>LUCIANA P ALVES PORTO</t>
  </si>
  <si>
    <t>Luciano   Rodrigues Pinto</t>
  </si>
  <si>
    <t>LUCIANO GESSO S LTDA ME</t>
  </si>
  <si>
    <t>Luciano Lopes de Castro</t>
  </si>
  <si>
    <t>Lucio Rocha da Silva</t>
  </si>
  <si>
    <t>LUFTHANSA</t>
  </si>
  <si>
    <t>LUIS FELIPE CORREA LOPES</t>
  </si>
  <si>
    <t>LUIZ CARLOS COVINO</t>
  </si>
  <si>
    <t>Luiz Fernando Cabral da Silva</t>
  </si>
  <si>
    <t>Luiz Gonzaga de Mello</t>
  </si>
  <si>
    <t>Luiz Henrique Silva</t>
  </si>
  <si>
    <t>Luiz Otavio da Silva</t>
  </si>
  <si>
    <t>Luiz Sergio Lisboa</t>
  </si>
  <si>
    <t>M M O L REFEICOES COLETIVAS</t>
  </si>
  <si>
    <t>M MAGALHAES INCORPORADORA LTDA</t>
  </si>
  <si>
    <t>M P FADUL - ME</t>
  </si>
  <si>
    <t>M PIRES FERNANDES e CIA LTDA</t>
  </si>
  <si>
    <t>M.GERAIS CONSTRUCOES E SERVICOS EIRELI - ME</t>
  </si>
  <si>
    <t>Magno Adriano de Faria</t>
  </si>
  <si>
    <t>MAGNUS TECNOLOGIA LTDA - ME</t>
  </si>
  <si>
    <t>MAINA BIS COMERCIO DE ROUPAS LTDA EPP</t>
  </si>
  <si>
    <t>MAISON MAINA COMERCIO DE MODA LTDA ME</t>
  </si>
  <si>
    <t>MALHAS KEEPER LTDA - MT</t>
  </si>
  <si>
    <t>MANUFATURA DE ESTOJOS BALDI EIRELI</t>
  </si>
  <si>
    <t>MAQUINAS E REFRIGERACAO PINGUIM LTDA</t>
  </si>
  <si>
    <t>MARCELA FELLET GRIPPI</t>
  </si>
  <si>
    <t>Marcelo da Silva Mendes</t>
  </si>
  <si>
    <t>MARCELO MONTEIRO V B BARONE</t>
  </si>
  <si>
    <t>Márcia Alexsandra de Souza Dias</t>
  </si>
  <si>
    <t>Marcio de Barros</t>
  </si>
  <si>
    <t>MARCIO MILAGRES BRIGOLINI</t>
  </si>
  <si>
    <t>Marcio Rocha Lima Junior</t>
  </si>
  <si>
    <t>Marcio Silvério Lopes</t>
  </si>
  <si>
    <t>Marcos Paulo Marcelino</t>
  </si>
  <si>
    <t>Marcos Reis de Oliveira</t>
  </si>
  <si>
    <t>Marcos Rosa  Fonseca</t>
  </si>
  <si>
    <t>Marcos Vinicius Aprigio dos Santos</t>
  </si>
  <si>
    <t>Marcos Vinicius de Souza</t>
  </si>
  <si>
    <t>Marcos Vinicius Meireles da Costa</t>
  </si>
  <si>
    <t>MARGARETE DA SILVA ME</t>
  </si>
  <si>
    <t>MARIA ANGELA GIRARDI</t>
  </si>
  <si>
    <t>MARIA ANGELICA M C MOREIRA - ME</t>
  </si>
  <si>
    <t>Maria Cristina Oliveira</t>
  </si>
  <si>
    <t>MARIA DE FATIMA CAMPOS</t>
  </si>
  <si>
    <t>Maria Eduarda Falci Vieira</t>
  </si>
  <si>
    <t>MARIA ELISA JUNQUEIRA M DE OLIVEIRA</t>
  </si>
  <si>
    <t>Maristela F. C. Silva</t>
  </si>
  <si>
    <t>MARSAN ARTIGOS PARA FESTAS LTDA</t>
  </si>
  <si>
    <t>MASTERSAUDE CLINICA E IMAGENOLOGIA MEDICA LTDA</t>
  </si>
  <si>
    <t>Matheus Rezende Lopes</t>
  </si>
  <si>
    <t>Mauriceia Guimaraes Horta</t>
  </si>
  <si>
    <t>Mauricio</t>
  </si>
  <si>
    <t>Mauricio Diegues</t>
  </si>
  <si>
    <t>Maurício Policiano Pereira</t>
  </si>
  <si>
    <t>MB CONTABILIDADE LTDA</t>
  </si>
  <si>
    <t>MBR SERVICOS DE PODOLOGIA LTDA</t>
  </si>
  <si>
    <t>MECANICA ESTEVAO LTDA - ME</t>
  </si>
  <si>
    <t>MECPEL PAPELARIA E LIVRARIA LTDA</t>
  </si>
  <si>
    <t>MEDQUIMICA INDUSTRIA FARMACEUTICA S A</t>
  </si>
  <si>
    <t xml:space="preserve">MeE PRODUTOS HOSPITAL MEDICOS E ODONTOL </t>
  </si>
  <si>
    <t>MELLO NEVES ORTOPEDICO E HOSPITALAR LTDA</t>
  </si>
  <si>
    <t>MENDES e GERHEIM RESTAURANTE LTDA</t>
  </si>
  <si>
    <t>MENDES JUNIOR TRADING E ENGENHARIA S A</t>
  </si>
  <si>
    <t>MERCEARIA DOM VICOSO LTDA EPP</t>
  </si>
  <si>
    <t>METALGESSO LTDA ME</t>
  </si>
  <si>
    <t xml:space="preserve">MINAS CIDADAO CENTRAIS DE ATENDIMENTO S </t>
  </si>
  <si>
    <t>MINAS FEST FORMATURAS CERIMONIAIS EVENTO</t>
  </si>
  <si>
    <t>MINAS RIO COMERCIO DE NITROGENIO LTDA</t>
  </si>
  <si>
    <t>MIRANDA IND. E COM. DE PAPEIS EIRELE</t>
  </si>
  <si>
    <t>MIRF LOCAÇÃO DE MAQUINAS PESADAS LTDA</t>
  </si>
  <si>
    <t>MIRIAM HELENA PIAZZI ROCHA</t>
  </si>
  <si>
    <t>MITRA ARQUIDIOCESANA DE JUIZ DE FORA</t>
  </si>
  <si>
    <t>MMOL REFEICOES COLETIVAS LTDA</t>
  </si>
  <si>
    <t>MOACYR JOSE WEISS DE ALMEIDA</t>
  </si>
  <si>
    <t>MODANET COMERCIO ELETRONICO LTDA</t>
  </si>
  <si>
    <t>MODULO ENGENHARIA E CONSULTORIA LTDA</t>
  </si>
  <si>
    <t>MOINHOS FARTURA INDUSTRIA E COMERCIO LTD</t>
  </si>
  <si>
    <t>MONTPLAM CONSTRUCOES S A</t>
  </si>
  <si>
    <t>MOTOTAL LTDA - ME</t>
  </si>
  <si>
    <t>MOVEIS B P LTDA</t>
  </si>
  <si>
    <t>MOVEIS E ESTOFADOS UBA LTDA</t>
  </si>
  <si>
    <t>MOVEIS NOVO HORIZONTE LTDA</t>
  </si>
  <si>
    <t>MR. TUGAS BEER LTDA ME</t>
  </si>
  <si>
    <t>MR. TUGAS PIZZAS EIRELI - ME</t>
  </si>
  <si>
    <t>MSC CRUZEIROS DO BRASIL LTDA</t>
  </si>
  <si>
    <t>MULTI SERVICE LTDA</t>
  </si>
  <si>
    <t>MUNDO EDUCACIONAL MUNDO DO APRENDER</t>
  </si>
  <si>
    <t>MUNICIPIO DE ARANTINA</t>
  </si>
  <si>
    <t>MYRIANO HENRIQUE OLIVEIRA</t>
  </si>
  <si>
    <t>N T ELETROCONSTRUCAO LTDA - ME</t>
  </si>
  <si>
    <t>N.N REIS PRODUTOS NATURAIS LTDA</t>
  </si>
  <si>
    <t>Nahmen El  Khouri</t>
  </si>
  <si>
    <t>NASCIMENTO TURISMO LTDA</t>
  </si>
  <si>
    <t>Natalia Abranches Correia</t>
  </si>
  <si>
    <t>NECTAR RESTAURANTE LTDA ME</t>
  </si>
  <si>
    <t>NEFROCLIN LTDA</t>
  </si>
  <si>
    <t>NF CLINICA DE FISIOTERAPIA E ORTOPEDIA L</t>
  </si>
  <si>
    <t>NIMED PRODUTOS HOSPITALARES DESCARTAVEIS</t>
  </si>
  <si>
    <t>NOVACAT TECIDOS LTDA</t>
  </si>
  <si>
    <t>NOVVIX COMERCIAL LTDA</t>
  </si>
  <si>
    <t>NSA SUPERMERCADO LTDA</t>
  </si>
  <si>
    <t>NSX MODELADORES LTDA</t>
  </si>
  <si>
    <t>NUCLEO DE DIAGNOSTICO POR IMAGEM LTDA</t>
  </si>
  <si>
    <t>NUCLEO GERADOR DE CIENCIA.CULT. E CON. -</t>
  </si>
  <si>
    <t>OBJETIVO DE ENSINO SUPERIOR - ASSOBES</t>
  </si>
  <si>
    <t>OBRAS SOCIAIS SANTA RITA DE CASSIA</t>
  </si>
  <si>
    <t>Odair José Batalha</t>
  </si>
  <si>
    <t>ODONTO CIRURGICA JUIZ DE FORA LTDA</t>
  </si>
  <si>
    <t>ODORICO NETO GONCALVES RIBEIRO</t>
  </si>
  <si>
    <t>OLIPOP COMERCIO LTDA EPP</t>
  </si>
  <si>
    <t>OLIVEIRA E SOUZA DESCARTAVEIS LTDA - ME</t>
  </si>
  <si>
    <t>OMEGA GESSO/VIDROS E DECORACOES LTDA - M</t>
  </si>
  <si>
    <t>ONDULINE DO BRASIL LTDA</t>
  </si>
  <si>
    <t>Orlandina Marta Barbosa</t>
  </si>
  <si>
    <t>OUCHI E DUSI CONSULTORIA LTDA</t>
  </si>
  <si>
    <t>OUSE DIFERENCIADO LTDA - ME</t>
  </si>
  <si>
    <t>OVERPASS EIRELI - EPP</t>
  </si>
  <si>
    <t>PADRAO SERVICOS TERCEIRIZADOS LTDA EPP</t>
  </si>
  <si>
    <t>PALIMONTES PAPEIS E INFORMATICA LTDA</t>
  </si>
  <si>
    <t>PANIFICADORA RAINHA DA PRACA LTDA ME</t>
  </si>
  <si>
    <t>PAROQUIA SAO JOSE DO BOTANAGUA</t>
  </si>
  <si>
    <t>PATRIA AGENCIA DE VIAGEM E TURISMO LTDA</t>
  </si>
  <si>
    <t>PATRICIA ARTUSO</t>
  </si>
  <si>
    <t>PAULA CUTRALE</t>
  </si>
  <si>
    <t>Paulo de Melo Laurio Ribeiro</t>
  </si>
  <si>
    <t>Paulo Roberto de Santana</t>
  </si>
  <si>
    <t>Paulo Sergio Damasceno</t>
  </si>
  <si>
    <t>Pedro Jeremias Hungaro</t>
  </si>
  <si>
    <t>Pedro Rosa</t>
  </si>
  <si>
    <t>PERFEITA ALIMENTOS LTDA</t>
  </si>
  <si>
    <t>PERSIANAS FASTLUX LTDA</t>
  </si>
  <si>
    <t>PET CURSOS JUIZ DE FORA LTDA</t>
  </si>
  <si>
    <t>Peter Jakues Iedefonso</t>
  </si>
  <si>
    <t>PICANHA PIMENTA e PINGA JF BAR REST EVEN</t>
  </si>
  <si>
    <t>PIER SUL EMPREENDIMENTOS LTDA</t>
  </si>
  <si>
    <t>PIZZARIA UBENSE LTDA</t>
  </si>
  <si>
    <t>PLANNING M. E INSTALACOES DE E .EIRELI - ME</t>
  </si>
  <si>
    <t>PONCINELLI SERVICOS DE DIAGNOSTICO POR I</t>
  </si>
  <si>
    <t>PORTO SEGURO CIA DE SEGUROS GERAIS</t>
  </si>
  <si>
    <t>POSTO RUMO CERTO LTDA</t>
  </si>
  <si>
    <t>POSTO UIRAPURU LTDA</t>
  </si>
  <si>
    <t>PREFEITURA MUNICIPAL DE MURIAE</t>
  </si>
  <si>
    <t>PREFEITURA MUNICIPAL DE SANTOS DUMONT</t>
  </si>
  <si>
    <t>PREFEITURA MUNICIPAL DE UBA</t>
  </si>
  <si>
    <t xml:space="preserve">PREFEITURA MUNICIPAL DE VISCONDE DO RIO </t>
  </si>
  <si>
    <t>PREVER PROJETOS E INSTALACOES CONTRA INCENDIO LTDA  - ME</t>
  </si>
  <si>
    <t>PRIMEIRA IGREJA BATISTA DE JUIZ DE FORA</t>
  </si>
  <si>
    <t>PRISCILA ANTUNES</t>
  </si>
  <si>
    <t xml:space="preserve">PRO MEDICA COM DE PROD MED HOSPITALARES </t>
  </si>
  <si>
    <t>PROVINCE COM. DE PRODUTOS MEDICOS HOSPIT</t>
  </si>
  <si>
    <t>PUMPING IRON ACADEMIA DE MUSCULACAO LTDA</t>
  </si>
  <si>
    <t>QUARTA IGREJA PRESBITERIANA DE JUIZ DE F</t>
  </si>
  <si>
    <t>QUIMIO INDUSTRIA E COMERCIO LTDA - ME</t>
  </si>
  <si>
    <t>QUINAS INDUSTRIA E COMERCIO LTDA</t>
  </si>
  <si>
    <t>QUIOSQUE SILVIOS RESTAURANTE EIRELI</t>
  </si>
  <si>
    <t>R. C. S. LIMA RESTAURANTE - ME</t>
  </si>
  <si>
    <t>R.A. ARBEX - GESTAO IMOBILIARIA LTDA - ME</t>
  </si>
  <si>
    <t>RABISCO IMPRESSOS LTDA</t>
  </si>
  <si>
    <t>Rafae Faria Sanches</t>
  </si>
  <si>
    <t>Rafael da Silva</t>
  </si>
  <si>
    <t>Rafael Ferreira Cipolla</t>
  </si>
  <si>
    <t>Rafael Grossi Mendonça</t>
  </si>
  <si>
    <t>Rafaela Maximiano da Silva Ferreira</t>
  </si>
  <si>
    <t>RALAMAVICA BAR LTDA</t>
  </si>
  <si>
    <t>RAMIRO VALENTIM DAMES DE OLIVEIRA</t>
  </si>
  <si>
    <t>RANDOLFO JOSE PEREIRA</t>
  </si>
  <si>
    <t>Ranny Inacio Lopes</t>
  </si>
  <si>
    <t xml:space="preserve">RAPIDAO COMETA LOGISTICA E TRANSPORTE S </t>
  </si>
  <si>
    <t>RAQUELL GUIMARAES DUARTE PINTO</t>
  </si>
  <si>
    <t>RB EMBUTIDOS E COMERCIO LTDA - ME</t>
  </si>
  <si>
    <t>RE ARMARINHO E PAPELARIA LTDA - ME</t>
  </si>
  <si>
    <t>REALEZA INFORMATICA LTDA</t>
  </si>
  <si>
    <t>Reginaldo Marcos da Silva Azevedo</t>
  </si>
  <si>
    <t>REGO PAZOS ENGENHARIA CONSTRUCAO E COMER</t>
  </si>
  <si>
    <t>REINALDO CONSTRUCOES E SERVICOS EIRELI - ME</t>
  </si>
  <si>
    <t>Renan Rodrigues Carvalho</t>
  </si>
  <si>
    <t>Renata Xavier de Magalhães</t>
  </si>
  <si>
    <t>RESOLVE SERVICOS ESPECIAIS LTDA</t>
  </si>
  <si>
    <t>REVEST GESSO MURIAE LTDA ME</t>
  </si>
  <si>
    <t>REZENDE INCORPORACOES E CONSTRUCOES LTDA</t>
  </si>
  <si>
    <t>RIBEIRO DE OLIVEIRA E CIA LTDA</t>
  </si>
  <si>
    <t xml:space="preserve">RIBEIRO E ARRABAL NEGÓCIOS IMOBILIÁRIOS </t>
  </si>
  <si>
    <t>RIBEIRO MACHADO E MIRANDA ADVOGADOS ASSO</t>
  </si>
  <si>
    <t>RICHARDSON FELIPE DA SILVA</t>
  </si>
  <si>
    <t>RIERA EMPREENDIMENTO E ADMINISTRACAO LTD</t>
  </si>
  <si>
    <t>RM DIAGNÓSTICO POR IMAGEM LTDA</t>
  </si>
  <si>
    <t>ROBSON GUIZILINI - ME</t>
  </si>
  <si>
    <t>RODO POSTO SILVIOS LTDA</t>
  </si>
  <si>
    <t>RODOVIARIO CAMILO DOS SANTOS FILHO LTDA</t>
  </si>
  <si>
    <t>Rogerio Alves Toledo</t>
  </si>
  <si>
    <t>Rogerio de Oliveira Gomes Junior</t>
  </si>
  <si>
    <t>Rogerio Delfino</t>
  </si>
  <si>
    <t>Rogerio Mendes</t>
  </si>
  <si>
    <t>ROMA SOUZAEPI LTDA ME</t>
  </si>
  <si>
    <t>Romildo de Oliveira Bahia</t>
  </si>
  <si>
    <t>Ronaldo Monteiro Guarino</t>
  </si>
  <si>
    <t>Rony Porfiro A Rezende</t>
  </si>
  <si>
    <t>Roodolfo Salim de Faria</t>
  </si>
  <si>
    <t>ROSA E CARLOS CONFECCOES DE ROUPAS LTDA</t>
  </si>
  <si>
    <t>RUBENS MURILO GIBAILE SOARES</t>
  </si>
  <si>
    <t>S.A. FABRICA DE TECIDOS SAO JOAO EVANGEL</t>
  </si>
  <si>
    <t>S.S. WHITE ARTIGOS DENTARIOS LTDA</t>
  </si>
  <si>
    <t>SAMARA SILVA MARCOLINO</t>
  </si>
  <si>
    <t>Samuel Dutra Vilela Junior</t>
  </si>
  <si>
    <t>Samuel Enéias da Silva</t>
  </si>
  <si>
    <t>SANATORIO VIEIRA MARQUES LTDA</t>
  </si>
  <si>
    <t>SANOS LTDA</t>
  </si>
  <si>
    <t>SANTA CASA DE MISERICORDIA DE BARBACENA</t>
  </si>
  <si>
    <t>SANTA CASA DE MISERICORDIA DE JUIZ DE FORA</t>
  </si>
  <si>
    <t>SANTALMAS REPRESENTACOES E COMERCIO</t>
  </si>
  <si>
    <t>Sebastiao Panizolo Roque</t>
  </si>
  <si>
    <t>SEGOC - SOCIEDADE EDUCACIONAL GOVERNADOR</t>
  </si>
  <si>
    <t>SERCOM</t>
  </si>
  <si>
    <t>SERFER INDUSTRIA E COMERCIO LTDA - EPP</t>
  </si>
  <si>
    <t>Sergio Gonçalves da Rocha</t>
  </si>
  <si>
    <t>SERGIO GUILHERME DUARTE ROCHA</t>
  </si>
  <si>
    <t>Sergio Luiz Teixeiras</t>
  </si>
  <si>
    <t>Sérgio Roberto Vieira</t>
  </si>
  <si>
    <t>SERVICO NACIONAL DE APRENDIZAGEM INDUSTR</t>
  </si>
  <si>
    <t>SERVICO SOCIAL DA INDUSTRIA - SESI</t>
  </si>
  <si>
    <t>Sharston Kleber Cozin</t>
  </si>
  <si>
    <t>SHOPPING DAS EMBALAGENS E FESTAS LTDA</t>
  </si>
  <si>
    <t>SILVANA CRISTINA DIAS AGROPECUARIA - ME</t>
  </si>
  <si>
    <t>Silverio Braz da Paixao</t>
  </si>
  <si>
    <t>SILVIA PASCHOALINI AZALIM</t>
  </si>
  <si>
    <t>Silvia Virgilia Milagres de Moraes</t>
  </si>
  <si>
    <t>SIMARA APARECIDA DE OLIVEIRA LOYOLA</t>
  </si>
  <si>
    <t>SINART SOCIEDADE NAC DE APOIO ROD E TURI</t>
  </si>
  <si>
    <t>SINART SUL SOCIEDADE NACIONAL DE APOIO R</t>
  </si>
  <si>
    <t>SOCIEDADE DE APRIMORAMENTO DA CULTURA IN</t>
  </si>
  <si>
    <t xml:space="preserve">SOCIEDADE DE ENSINO SUPERIOR ESTACIO DE </t>
  </si>
  <si>
    <t>SOCIEDADE EDUCACIONAL EQUIPE DE J.FORA</t>
  </si>
  <si>
    <t>SOCIEDADE EDUCACIONAL GOV OZANANM COELHO</t>
  </si>
  <si>
    <t>SOEBRAS - SOCIEDADE EDUCATIVA DO BRASIL LTDA</t>
  </si>
  <si>
    <t>Solange Aparecida Loeffler Lima</t>
  </si>
  <si>
    <t>SOLAR SA EMPREENDIMENTOS</t>
  </si>
  <si>
    <t>SOLUS INFORMATICA LTDA</t>
  </si>
  <si>
    <t>SORRENTO COSMETICOS E PERFUMARIA LTDA</t>
  </si>
  <si>
    <t>SOUTH AMERICAN TECHNOLOGY LTDA</t>
  </si>
  <si>
    <t>SOUZA  BATISTA CONSTRUCOES LTDA - EPP</t>
  </si>
  <si>
    <t>SOUZA E CIPRIANO UTILIDADES DOMESTICAS L</t>
  </si>
  <si>
    <t>SPE - CONCESSIONARIA DO AEROPORTO DA ZONA DA MATA S.A.</t>
  </si>
  <si>
    <t>SPOT BURGER LTDA - EPP</t>
  </si>
  <si>
    <t>STB STUDENT TRAVEL BUREAU</t>
  </si>
  <si>
    <t>STILLO G COMERCIO DE ROUPAS LTDA - ME</t>
  </si>
  <si>
    <t>STUDIO MOVEIS LTDA</t>
  </si>
  <si>
    <t>SUPERMERCADO BAHAMAS LTDA</t>
  </si>
  <si>
    <t>SUPERMERCADO BAHAMAS LTDA DT</t>
  </si>
  <si>
    <t>SUPERMERCADO CAMPOMAR DE MAR DE ESPANHA LTDA EPP</t>
  </si>
  <si>
    <t>SUPERMERCADO SANTO ANTONIO BICAS LTDA</t>
  </si>
  <si>
    <t>SUPERMIX CONCRETO SA</t>
  </si>
  <si>
    <t>SUPRA CONSULTORIAEMPRESARIAL LTDA</t>
  </si>
  <si>
    <t>SUPREM LTDA</t>
  </si>
  <si>
    <t>SYSBUILDING CONSTRUCOES E EMPREENDIMENTOS LTDA</t>
  </si>
  <si>
    <t>TABLAS COMERCIO LTDA</t>
  </si>
  <si>
    <t>TADI MARTINELLI COTTA</t>
  </si>
  <si>
    <t>TAM LINHAS AEREAS SA</t>
  </si>
  <si>
    <t>TANIA FALCI SALVADOR</t>
  </si>
  <si>
    <t>TETE FESTAS DISTRIBUIDORA LTDA - EPP</t>
  </si>
  <si>
    <t>Thiago Luiz Gemiliano Almas</t>
  </si>
  <si>
    <t>Thiago Motta da Silva</t>
  </si>
  <si>
    <t>TRAITUBA EMPREENDIMENTOS SA</t>
  </si>
  <si>
    <t>TRANSTECH COMERCIO E TRANSPORTE EIRELI E</t>
  </si>
  <si>
    <t>TRANSUR - TRANSPORTE RODOVIARIO MANSUR L</t>
  </si>
  <si>
    <t>TRAUMATOCLIN LTDA ME</t>
  </si>
  <si>
    <t>TRAXTERRA SERVICOS E EQUIPAMENTOS LTDA</t>
  </si>
  <si>
    <t>TREVISO JF VEICULOS LTDA</t>
  </si>
  <si>
    <t>TS FARMA DISTRIBUIDORA EIRELI EPP</t>
  </si>
  <si>
    <t>TULIO ALESSI GUEDES DO NASCIMENTO</t>
  </si>
  <si>
    <t>ULTRAMED CLINICA DE DIAGNOSTICO POR IMAG</t>
  </si>
  <si>
    <t>UNIAO TRANSPORTE INTERESTADUAL DE LUXO S</t>
  </si>
  <si>
    <t>UNIBEN ADMINISTRADORA DE BENEFICIOS LTDA</t>
  </si>
  <si>
    <t>UNIMED JUIZ DE FORA COOP DE TRABALHO MED</t>
  </si>
  <si>
    <t>UNIMED JUIZ DE FORA COOP TRABALHO MEDICO</t>
  </si>
  <si>
    <t>UNITEC CENTRO DE EDUCACAO PROFISSIONALIZ</t>
  </si>
  <si>
    <t>UNIVERSIDADE FEDERAL DO ESPIRITO SANTO</t>
  </si>
  <si>
    <t>URBANDATA PESQUISA  E MARKETING LTDA</t>
  </si>
  <si>
    <t>Vagner Luiz Tolendato Oliveira</t>
  </si>
  <si>
    <t>VALERIA LIMA VARGAS C REIS</t>
  </si>
  <si>
    <t>Valéria Vargas</t>
  </si>
  <si>
    <t>Vania Aparecida da Silva</t>
  </si>
  <si>
    <t>VEICULOS TREVO LTDA - ME</t>
  </si>
  <si>
    <t>VERTICAL CONSTRUCOES JUIZ DE FORA LTDA - ME</t>
  </si>
  <si>
    <t>VIANA BOECHAT SER MEDICOS DE DIAGNOSTICO</t>
  </si>
  <si>
    <t>Vicente Natalino da Silva</t>
  </si>
  <si>
    <t>VICTOR TEIXEIRA DE ALMEIDA MORES</t>
  </si>
  <si>
    <t>VICTORY BUSINESS HOTEL LTDA</t>
  </si>
  <si>
    <t>VILLA ROMMA MASSAS LTDA ME</t>
  </si>
  <si>
    <t>Vinicius Cunha de Castro</t>
  </si>
  <si>
    <t>VITALLITY DEPILACAO A LASER LTDA - ME</t>
  </si>
  <si>
    <t>VIVARE INDUSTRIA E COMERCIO LTDA</t>
  </si>
  <si>
    <t>Viviane Calaes Oliveira</t>
  </si>
  <si>
    <t>VRG LINHAS AEREAS SA</t>
  </si>
  <si>
    <t>Walace Roberto Gusmão dos Reis</t>
  </si>
  <si>
    <t>WALDILEIA COSTA</t>
  </si>
  <si>
    <t>Wallace Barros de Oliveira</t>
  </si>
  <si>
    <t>Wallace Jose de OLiveira</t>
  </si>
  <si>
    <t>WALLACE SOUZA LOURO</t>
  </si>
  <si>
    <t>WALMISA CONFECCOES LTDA</t>
  </si>
  <si>
    <t>Walter Alves de Oliveira Filho</t>
  </si>
  <si>
    <t>Walterlice Villa</t>
  </si>
  <si>
    <t>Washington F Barbosa</t>
  </si>
  <si>
    <t>WDIELLY ARAUJO</t>
  </si>
  <si>
    <t>WEISS DE ALMEIDA ATIVIDADES FISICAS</t>
  </si>
  <si>
    <t>WELLMAX COM. E SERV. INFORMATICA LTDA</t>
  </si>
  <si>
    <t>William Ribeiro de Almeida</t>
  </si>
  <si>
    <t>Wilton da Silva Santos</t>
  </si>
  <si>
    <t>Winston Kaique Souza Oliveira</t>
  </si>
  <si>
    <t>WR INDUSTRIA E COMERCIO DE EMBALAGENS LT</t>
  </si>
  <si>
    <t>YES ENGLISH COURSE LTDA</t>
  </si>
  <si>
    <t>ZÉ DO PLASTICO LTDA</t>
  </si>
  <si>
    <t>PROV.P/DEVEDORES DUVIDOSOS(-)</t>
  </si>
  <si>
    <t>ICMS</t>
  </si>
  <si>
    <t>SIMPLES</t>
  </si>
  <si>
    <t>IRPJ</t>
  </si>
  <si>
    <t>CSLL</t>
  </si>
  <si>
    <t>RENTENÇÃO COFINS LEI 10.833</t>
  </si>
  <si>
    <t>RETENÇÃO PIS 10.833</t>
  </si>
  <si>
    <t>INSS A RECUPERAR</t>
  </si>
  <si>
    <t>RETENÇÃO CSLL LEI 10.833</t>
  </si>
  <si>
    <t>ISSQN A RECUPERAR</t>
  </si>
  <si>
    <t>OUTROS CONTAS A RECUPERAR</t>
  </si>
  <si>
    <t>COFINS A RECUPERAR</t>
  </si>
  <si>
    <t>PIS A RECUPERAR</t>
  </si>
  <si>
    <t>RETENÇÕES A RECUPERAR LEI 10.833</t>
  </si>
  <si>
    <t>DEPOSITO JUDICIAL</t>
  </si>
  <si>
    <t>DEPOSITO JUDICIAL COFINS</t>
  </si>
  <si>
    <t>DEBITOS REEMBOLSOS</t>
  </si>
  <si>
    <t>CREDITOS ENTRE O GRUPO</t>
  </si>
  <si>
    <t>OUTROS CREDITOS</t>
  </si>
  <si>
    <t>SALARIO FAMILIA</t>
  </si>
  <si>
    <t>SALARIO MATERNIDADE</t>
  </si>
  <si>
    <t>AD. A FORNECEDORES</t>
  </si>
  <si>
    <t>AD.DE SALARIOS E ORDENADOS</t>
  </si>
  <si>
    <t>AD.DE FERIAS</t>
  </si>
  <si>
    <t>AD.DE 13º SALARIO</t>
  </si>
  <si>
    <t>AD.RESCISÃO DE CONTRATO</t>
  </si>
  <si>
    <t>AD.DISTRIBUIÇÃO DE LUCROS</t>
  </si>
  <si>
    <t>AD.IMPOSTOS FEDERAIS</t>
  </si>
  <si>
    <t>ADIANT.IMPOSTOS MUNICIPAIS</t>
  </si>
  <si>
    <t>ADIANT.IMPOSTOS ESTADUAIS</t>
  </si>
  <si>
    <t>CREDITOS A COMPENSAR</t>
  </si>
  <si>
    <t>MATERIAL DE CONSUMO</t>
  </si>
  <si>
    <t>PRODUTOS EM ELABORAÇÃO</t>
  </si>
  <si>
    <t>PRODUTOS ACABADOS</t>
  </si>
  <si>
    <t>MERCADORIA PARA REVENDA</t>
  </si>
  <si>
    <t>MATERIA PRIMA</t>
  </si>
  <si>
    <t>BOTIJÕES VAZIOS</t>
  </si>
  <si>
    <t>BOTIJOES VAZIOS EM PODER DE TERCEIROS</t>
  </si>
  <si>
    <t>SEGUROS A APROPRIAR</t>
  </si>
  <si>
    <t>LEASING</t>
  </si>
  <si>
    <t>JUROS CEF A APROPRIAR</t>
  </si>
  <si>
    <t>JUROS BANCO BRASIL A APRORIAR</t>
  </si>
  <si>
    <t>GARANTIAS DE ALUGUEIS</t>
  </si>
  <si>
    <t>PARTICIP.EM OUTRAS EMPRESAS</t>
  </si>
  <si>
    <t xml:space="preserve">CONSORCIOS </t>
  </si>
  <si>
    <t>MARCAS E PATENTES</t>
  </si>
  <si>
    <t>IMÓVEIS TERRENO</t>
  </si>
  <si>
    <t>INSTALAÇÕES</t>
  </si>
  <si>
    <t>MAQUINAS E EQUIPAMENTOS</t>
  </si>
  <si>
    <t>MOVEIS E UTENSILIOS</t>
  </si>
  <si>
    <t>VEICULOS</t>
  </si>
  <si>
    <t>COMPUTADORES E PERIFERICOS</t>
  </si>
  <si>
    <t>BAÚ</t>
  </si>
  <si>
    <t>BENFEITORIAS EM IMOVEIS DE TERCEIROS</t>
  </si>
  <si>
    <t>DEPRECIAÇÃO ACUM.INSTALAÇÕES</t>
  </si>
  <si>
    <t>DEPRECIAÇÃO ACUM.MAQ.E EQUIPAMENTOS</t>
  </si>
  <si>
    <t>DEPRECIAÇÃO ACUM.MOVEIS E UTENSILIOS</t>
  </si>
  <si>
    <t>DEPRECIAÇÃO ACUM.VEICULOS</t>
  </si>
  <si>
    <t>DEPRECIAÇÃO ACUM.COMP. E PERIFERICOS</t>
  </si>
  <si>
    <t>DEPRECIAÇÃO ACUMULADA BAU</t>
  </si>
  <si>
    <t>DIREITO USO DE SOFTWARE</t>
  </si>
  <si>
    <t>BENFEITORIAS EM ANDAMENTO</t>
  </si>
  <si>
    <t>AMORTIZAÇÃO ACUMULADA</t>
  </si>
  <si>
    <t>PASSIVO</t>
  </si>
  <si>
    <t xml:space="preserve"> PROVALE DISTRIBUIDORA DE CARBONA</t>
  </si>
  <si>
    <t>AC TRES AUTOMACAO E MANUTENCAO LTDA.</t>
  </si>
  <si>
    <t>ACL - COML ELET.E ELETR.LTDA</t>
  </si>
  <si>
    <t xml:space="preserve">ACOTEL INDUSTRIA E COMERCIO LTDA </t>
  </si>
  <si>
    <t>ACOTUBO IND E COM LTDA</t>
  </si>
  <si>
    <t>AJS COMERCIO DE EXTINTORES LTDA</t>
  </si>
  <si>
    <t>ALESSANDRA APARECIDA DE FARIA CONFECÇÕES</t>
  </si>
  <si>
    <t>ALPHATEL TELECOMUNICAÇÕES E SISTEMAS LTD</t>
  </si>
  <si>
    <t>ALVES E REIS EQUIPAMENTOS DE SEGURANCA L</t>
  </si>
  <si>
    <t>AMBIENTE COMUNICAÇÃO LTDA ME</t>
  </si>
  <si>
    <t>ANDRADE CRUZ COM.E CONF.DE ROUPAS AC.LTD</t>
  </si>
  <si>
    <t>Andre Luis do Nasc. Sanches-ME</t>
  </si>
  <si>
    <t>ANTONIO AUTO PECAS LTDA</t>
  </si>
  <si>
    <t>ARMARINHO E MERCEARIA MM ASSUMPÇÃO LTDA</t>
  </si>
  <si>
    <t>ARTWORK COMUNICAÇÃO VISUAL LTDA</t>
  </si>
  <si>
    <t>ASCI PAPEIS EIRELI - EPP</t>
  </si>
  <si>
    <t>AVIAMENTOS NASSER COMERCIO LTDA</t>
  </si>
  <si>
    <t>B&amp;L BUSCHLER S.A</t>
  </si>
  <si>
    <t>BASEQUIMICA PROD.QUIMICOS LTDA</t>
  </si>
  <si>
    <t>BENFICA MATERIAIS DE CONSTRUCAO LTDA L3</t>
  </si>
  <si>
    <t>BIGCARD ADM CONVENIOS E SERVIÇOS LTDA</t>
  </si>
  <si>
    <t>BIO CONTROL DESINSETIZADORA LTDA</t>
  </si>
  <si>
    <t>BLACK DECKER DO BRASIL LTDA</t>
  </si>
  <si>
    <t>BOMPLASTIC BOM JESUS PLASTICOS LTDA</t>
  </si>
  <si>
    <t>BQ PNEUS RECAUCHUTADORA E COMERCIO LTDA</t>
  </si>
  <si>
    <t>BRASÃO VIAGENS LTDA</t>
  </si>
  <si>
    <t>BUREAU CHAMONIX PRINT LTDA</t>
  </si>
  <si>
    <t xml:space="preserve">CAMARA DE DIRIGENTE LOJISTAS </t>
  </si>
  <si>
    <t>CÂMARA DE DIRIGENTES LOJISTAS DE JUIZ DE</t>
  </si>
  <si>
    <t>CARREFOUR COM e IND Ltda</t>
  </si>
  <si>
    <t>CARROCERIAS SÃO PEDRO COM E IND LTDA</t>
  </si>
  <si>
    <t>CARTAO E EMBALAGENS LTDA</t>
  </si>
  <si>
    <t xml:space="preserve">CARTOSUL INDUSTRIA E COMERCIO DE PAPEIS </t>
  </si>
  <si>
    <t>CASA MATTOS LTDA SANTA CLARA</t>
  </si>
  <si>
    <t xml:space="preserve">CASA UNIVERSAL LTDA </t>
  </si>
  <si>
    <t>CEMIG DISTRIBUICAO S A CEMIG D</t>
  </si>
  <si>
    <t>CEOSOFTWARE REVENDA JUIZ DE FORA -ME</t>
  </si>
  <si>
    <t>Cia Industrial H. Carlos Schneider</t>
  </si>
  <si>
    <t>CIPACINDUSTRIA DE PAPEIS CANTAGALO LTDA</t>
  </si>
  <si>
    <t xml:space="preserve">CIPEL DE PADUA INDUSTRIA DE PAPEIS LTDA </t>
  </si>
  <si>
    <t>CMX CONSTRUCOES E SERVICOS LTDA</t>
  </si>
  <si>
    <t>COMPUFOR SOFTWARE LTDA</t>
  </si>
  <si>
    <t>CONCORDE EDITORA GRAFICA LTDA</t>
  </si>
  <si>
    <t>CONTIGRAFICA LTDA</t>
  </si>
  <si>
    <t>CORTAG INDUSTRIA E COMERCIO LTDA</t>
  </si>
  <si>
    <t>COSTA &amp; MINCZUK IND DE ART DE PAPEL LTDA</t>
  </si>
  <si>
    <t>COTRAL FUNDAÇÕES LTDA</t>
  </si>
  <si>
    <t>CSA OLIVEIRA IND E COM DE PROD DESCARTAVEIS ME</t>
  </si>
  <si>
    <t>D'OURO PAPÉIS LTDA</t>
  </si>
  <si>
    <t>DAHBAR E DAHBAR COMERCIO EIRELI</t>
  </si>
  <si>
    <t>DAHBAR E DAHBAR COMERCIO LTDA</t>
  </si>
  <si>
    <t>DATAFOR INFORMATICA LTDA</t>
  </si>
  <si>
    <t>DEVA VEICULOS LTDA.(JFTRANSF.)</t>
  </si>
  <si>
    <t>DISPENSERPLASTIC IND.COM.ART.PLASTICOS</t>
  </si>
  <si>
    <t>DISPETRAL DIST. DE PEÇAS PARA TRAT LTDA</t>
  </si>
  <si>
    <t>DISTRIBUIDORA DE GAS LIGEIRINHO LTDA</t>
  </si>
  <si>
    <t>DOMINIO SISTEMAS LTDA</t>
  </si>
  <si>
    <t>DURAPACK EMBALAGENS LTDA</t>
  </si>
  <si>
    <t>EDK MINERAÇÃO SA</t>
  </si>
  <si>
    <t>ELIZABETE APARECIDA DE FREITAS-MG</t>
  </si>
  <si>
    <t>EMPRESA DE TRANSPORTES OLIVEIROS LTDA</t>
  </si>
  <si>
    <t>ENRGISA MG DISTRIB .SA</t>
  </si>
  <si>
    <t>EXPERT CONS.PROD.E SERV.INF.LTDA</t>
  </si>
  <si>
    <t>EXTINTORES APAGUE JUIZ DE FORA LTDA ME</t>
  </si>
  <si>
    <t>FABULARE COMUNICAÇÕES LTDA</t>
  </si>
  <si>
    <t>FACIL GRAFICA LTDA</t>
  </si>
  <si>
    <t>FILTROESTE LTDA</t>
  </si>
  <si>
    <t>FLAMA ARTES GRAFICAS LTDA</t>
  </si>
  <si>
    <t>FONSECA BIJOUX COM.BIJOUTERIAS LTDA</t>
  </si>
  <si>
    <t>FORNECEDORES DIVERSOS</t>
  </si>
  <si>
    <t>FRANCISCO OTÁVIO NORA FRANCO</t>
  </si>
  <si>
    <t>FREE COOLERX IND E COM ELETRODOMESTICOS EIRELI -EPP</t>
  </si>
  <si>
    <t>FSOUZA COM.E ASSISTENCIA TECNICA LTDA</t>
  </si>
  <si>
    <t>GOEDERT LTDA</t>
  </si>
  <si>
    <t>GOMES &amp; CAMPOS AUTOMOÇÃO LTDA</t>
  </si>
  <si>
    <t>Gomes Metalurgica Ltda.</t>
  </si>
  <si>
    <t>GRAF-FLEX SERVIÇOS GRAFICOS LTDA</t>
  </si>
  <si>
    <t>GTA GESTÃO E TECNOLOGIA DE ALIMENTOS LTD</t>
  </si>
  <si>
    <t>gw pneus e transportadora ltda</t>
  </si>
  <si>
    <t>HIDRAUSUPER COM. E MANUTENÇ DE EQUI.LTDA</t>
  </si>
  <si>
    <t>HIPER ROLL EMBALAGENS LTDA</t>
  </si>
  <si>
    <t>HOTEL BOA VIAGEM LTDA ME</t>
  </si>
  <si>
    <t>HWR COM. ATACADISTA DE EMBALAGENS LTDA</t>
  </si>
  <si>
    <t>IND E COM DE ELASTICOS MAMUTH LTDA</t>
  </si>
  <si>
    <t>INDUSTRIA DA MODA A CAMAREIRA LTDA</t>
  </si>
  <si>
    <t>INDUSTRIA JUIZ DEFORANA DE IMPRENSA LTDA</t>
  </si>
  <si>
    <t>INFO POINT CENTRO DE ENSINO E SERVIÇOS L</t>
  </si>
  <si>
    <t>INPEL DE PADUA INDUSTRIA DE PAPEIS LTDA</t>
  </si>
  <si>
    <t>INPEL DE PDUA INDUSTRIA DE PAPEIS LTDA</t>
  </si>
  <si>
    <t>INTERMEZZO VIAGENS ETURIMO LTDA</t>
  </si>
  <si>
    <t>IPEC ENGENHO CENTRAL INDUSTRIA DE PAPEL LTDA</t>
  </si>
  <si>
    <t>ISOFLAMA FIXACOES IND E COM LTDA - ME</t>
  </si>
  <si>
    <t>J.GARRA SERVICOS DE VIG E SEGURANCA LTDA</t>
  </si>
  <si>
    <t>JAB COMERCIO E SERVIÇOS LTDA</t>
  </si>
  <si>
    <t>JOSE OSVALDO DE OLIVEIRA TRANSOLIVEIRA</t>
  </si>
  <si>
    <t>JRNA TREINAMENTOS EMPRESARIAIS EIRELI ME</t>
  </si>
  <si>
    <t>JUIZ DE FORA EQUIP.CONTRA INCENDIO LTDA</t>
  </si>
  <si>
    <t>Kalunga Comercio e Industria Grafica Ltd</t>
  </si>
  <si>
    <t>KAPERSUL IND E COM DE PAPEIS SA</t>
  </si>
  <si>
    <t>KNAUF DO BRASIL LTDA</t>
  </si>
  <si>
    <t>KYODHAI REPRESENTAÇÃO COMERCIAL LTDA</t>
  </si>
  <si>
    <t>LANAFIL INDUSTRIA E COMERCIO LTDA</t>
  </si>
  <si>
    <t>LEONARDO DA SILVA SURIANI</t>
  </si>
  <si>
    <t>LIBRA AUTO PECAS LTDA</t>
  </si>
  <si>
    <t>LIDER RADIADORES LTDA</t>
  </si>
  <si>
    <t>LOJA ELETRICA LTDA</t>
  </si>
  <si>
    <t>LOURENÇO E SARMENTO ARQUITETOS LTDA</t>
  </si>
  <si>
    <t>LUCAS GOUVEA SILVA</t>
  </si>
  <si>
    <t xml:space="preserve">LUCAS GOUVEA SILVA </t>
  </si>
  <si>
    <t>LUIS FERNANDO ALVES PIRES - ME</t>
  </si>
  <si>
    <t>M V S DOS ANJOS TRANSPORTES ME</t>
  </si>
  <si>
    <t>M.BRIGATTO FOTOGRAFIAS LTDA-ME</t>
  </si>
  <si>
    <t>MARTFER COM DE FERRAGENS LT</t>
  </si>
  <si>
    <t>MARTH FERRAMENTAS LTDA</t>
  </si>
  <si>
    <t>Mastertech Tecnologia em Informatica Ltd</t>
  </si>
  <si>
    <t>MCA IND E COM DE ARTEF DE BORRACHAA LTDA</t>
  </si>
  <si>
    <t>MECANICA DUMARCIO LTDA ME</t>
  </si>
  <si>
    <t>MECANICA HEINE LTDA</t>
  </si>
  <si>
    <t>MECANICA SAMPAIO LTDA</t>
  </si>
  <si>
    <t>MEGA EXTINTORES LTDA</t>
  </si>
  <si>
    <t>MENDES &amp; MENDES COMERCIO E ASSESSORIA LT</t>
  </si>
  <si>
    <t>MENDES E MENDES COM E ASS LTDA</t>
  </si>
  <si>
    <t>MIGUEL CANDIDO CLICHERIA LTDA</t>
  </si>
  <si>
    <t>MIRANDA IND.E COMERCIO DE PAPEIS EIRELI</t>
  </si>
  <si>
    <t>MIRANDA INDUSTRIA E COMERCIO PAPEIS EIRELI</t>
  </si>
  <si>
    <t>MJ.GARRA SERVIÇOS DE VIG E SEGURANCA LTD</t>
  </si>
  <si>
    <t>MV GESSO LTDA - EPP</t>
  </si>
  <si>
    <t>MVG TRANSPORTES LTDA ME - RODOMAIS</t>
  </si>
  <si>
    <t>MW TRANSPORTES LTDA</t>
  </si>
  <si>
    <t>N PEREIRA DA SILVA TRANSPORTES E COMÉRCI</t>
  </si>
  <si>
    <t>NETPEQ TECNOLOGIA E COMUNICAÇÃO LTDA</t>
  </si>
  <si>
    <t>NEW PRACTICE COMERCIO E SUPRIMENTOS DE I</t>
  </si>
  <si>
    <t>NICEPEL PRODUTOS QUIMICOS LTDA</t>
  </si>
  <si>
    <t>NOVA ERA REP.COML EM ADITIVOS QUIM.E MIN</t>
  </si>
  <si>
    <t>ONDUMINAS INDUSTRIA E COMERCIO DE PAPÉIS</t>
  </si>
  <si>
    <t>PAPELEIRA SANTA RITA LTDA</t>
  </si>
  <si>
    <t>PARCO PAPELARIA LTDA</t>
  </si>
  <si>
    <t>PAREGESSO INDUSTRIA E COMERCIO LTDA M.E</t>
  </si>
  <si>
    <t>PATRICIA ARTRUSO</t>
  </si>
  <si>
    <t>PATRUS TRANSPORTES URGENTES LTDA</t>
  </si>
  <si>
    <t>PAULA FERBER DA FONSECA</t>
  </si>
  <si>
    <t>PAULINERIS TRANSP E ENC LTDA</t>
  </si>
  <si>
    <t>PAULINERIS TRANSPORTES E ENCOMENDAS LTDA</t>
  </si>
  <si>
    <t xml:space="preserve">PAULO ANTONIO CABRAL </t>
  </si>
  <si>
    <t>PAULO VITOR FERREIRA DA SILVA</t>
  </si>
  <si>
    <t>PECALEX LTDA</t>
  </si>
  <si>
    <t>PELES DARRÔ REPRES.COML DO VESTUARIO LTD</t>
  </si>
  <si>
    <t>PEUGEOT CITROEN DO BRASIL AUTOMOVEIS LTD</t>
  </si>
  <si>
    <t>Placo do Brasil Ltda</t>
  </si>
  <si>
    <t>PLASTIBOM EMB.PLAST. BOM DESPACHO LTDA</t>
  </si>
  <si>
    <t>PLESTIN PLASTICOS ESTAMPADOS IND LTDA</t>
  </si>
  <si>
    <t>PME INDUSTRIA E COMERCIO DE CLIMATIZADORES EIRELI</t>
  </si>
  <si>
    <t>PNEUS AVENIDA MARECHAL LTDA</t>
  </si>
  <si>
    <t>PNEUS GABANA LTDA</t>
  </si>
  <si>
    <t>POSTO JWMM LTDA</t>
  </si>
  <si>
    <t>POWER PRINT INFORM COM.SERV.LTDA</t>
  </si>
  <si>
    <t>PRIMO TEDESCO SA</t>
  </si>
  <si>
    <t>PROSOFT TECNOLOGIA LTDA</t>
  </si>
  <si>
    <t>PROTEPI EQUIPAMENTOS DE PROTEÇÃO INDIVIDUAL LTDA</t>
  </si>
  <si>
    <t>PROVALE INDUSTRIA E COMERCIO SA</t>
  </si>
  <si>
    <t>PST ELETRONICA LTDA</t>
  </si>
  <si>
    <t>QUELPS COM E IND DE EMBALAGENS LTDA</t>
  </si>
  <si>
    <t>R PARRAS CAPACITAÇÃO PROFISSIONAL ME</t>
  </si>
  <si>
    <t>R. C. ORTI SERRAS</t>
  </si>
  <si>
    <t>RDG ACOS DO BRASIL SA</t>
  </si>
  <si>
    <t>REALPLASTIC INDUSTRIAL DE EMBALAGEM</t>
  </si>
  <si>
    <t>RECAPAGEM BQ LTDA</t>
  </si>
  <si>
    <t>RED BOR IND. E COM. DE ARTEF DE BORRACHA</t>
  </si>
  <si>
    <t>REMIX COMERCIO DE AVIAMENTOS LTDA</t>
  </si>
  <si>
    <t>RICARDO RIBEIRO BENICIO</t>
  </si>
  <si>
    <t>ROBERTA TOLENTINO</t>
  </si>
  <si>
    <t>RODOVIÁRIO CAMILO DOS SANTOS FILHO LTDA</t>
  </si>
  <si>
    <t>Saint-Gobain do Brasil Produtos Ind e pa</t>
  </si>
  <si>
    <t>SANDOR D KISS PRODUÇOES FOTOGRAFICAS LTD</t>
  </si>
  <si>
    <t>SANTA CASA DE MISERICORDIA DE JUIZ DE FO</t>
  </si>
  <si>
    <t>SCALINA SA</t>
  </si>
  <si>
    <t xml:space="preserve">SEBASTIAO JORGE DA SILVA TRANSPORTES LTDA - IMPACTO TRANSP </t>
  </si>
  <si>
    <t>SEBRAE MG</t>
  </si>
  <si>
    <t>SELPACK IND E COM DE PLASTICOS LTDA</t>
  </si>
  <si>
    <t>SERASA SA</t>
  </si>
  <si>
    <t>SET SERVIÇOS TECNICOS EM INFORMATICA LTDA</t>
  </si>
  <si>
    <t>SIDTECH INFORMATICA LTDA</t>
  </si>
  <si>
    <t>SIGMA AUTO SERVIÇO LTDA</t>
  </si>
  <si>
    <t>SIMÕES NEVES LTDA</t>
  </si>
  <si>
    <t>SIQUE GESSO LTDA EPP</t>
  </si>
  <si>
    <t>SISTEMA PLOTAGENS LTDA ME</t>
  </si>
  <si>
    <t>SMETCLIN LTDA</t>
  </si>
  <si>
    <t>SOLAR COMUNICACOES S A</t>
  </si>
  <si>
    <t>STOBAGS COMERCIO DE SACOS E SACOLAS LTDA</t>
  </si>
  <si>
    <t>SUDESTE AUTOMOVEIS SA</t>
  </si>
  <si>
    <t>SUPERFREIOS LTDA</t>
  </si>
  <si>
    <t>SUPERTACOGRAFOS COMERCIO E SERVIÇOS LTDA</t>
  </si>
  <si>
    <t>Teixeira e Chaves Ltda - Filial 22</t>
  </si>
  <si>
    <t>TEO CAR PARKING ADM DE ESTACIONAMENTOS L</t>
  </si>
  <si>
    <t xml:space="preserve">THEMA VEICULOS LTDA </t>
  </si>
  <si>
    <t>THOMAZ &amp; MAZARRAZZO ADVOCACIA</t>
  </si>
  <si>
    <t>TINN-KOL TINTAS E ADESIVOS LTDA</t>
  </si>
  <si>
    <t>TNT MERCURIO CARGAS E ENCOMENDAS</t>
  </si>
  <si>
    <t>TRAMED SERVIÇOS LTDA</t>
  </si>
  <si>
    <t>TRANSPORTE CORUJÃO LTDA</t>
  </si>
  <si>
    <t>TRANSPORTE ESTRELA DALVA DO SUL LTDA</t>
  </si>
  <si>
    <t>TRÂNSPORTES VT LTDA</t>
  </si>
  <si>
    <t>TREVO INDUSTRIAL DE ACARTONADOS S/A</t>
  </si>
  <si>
    <t>TTC-TRAÇÃO TECNICA COMERCIAL LTDA</t>
  </si>
  <si>
    <t>UNION VEICULOS E PECAS LTDA.</t>
  </si>
  <si>
    <t>USIFRESA IND COM MAQ EQUIP LTDA</t>
  </si>
  <si>
    <t>USIFRESA IND E C. DE MAQUINAS E EQUIP LT</t>
  </si>
  <si>
    <t>VALOURES AGÊNCIA DE TURISMO E VIAGENS LT</t>
  </si>
  <si>
    <t>VALVERDE MATERIAIS DE CONSTRUCAO LTDA</t>
  </si>
  <si>
    <t>VECTRA GRAFICA E EDITORA LTDA</t>
  </si>
  <si>
    <t>VIA VAREJO S/A</t>
  </si>
  <si>
    <t>VILAGE MARCAS E PATENTES LTDA</t>
  </si>
  <si>
    <t>VOCÊ SAÚDE MED E ENG EMPRESARIAL LTDA</t>
  </si>
  <si>
    <t>VOLKSWAGEM DO BRASIL IND.DE VEÍCULOS AUT</t>
  </si>
  <si>
    <t>WHAITE MARTINS GASES INDUSTRIAIS LTDA</t>
  </si>
  <si>
    <t>WR IND E COM DE EMBALAGENS LTDA</t>
  </si>
  <si>
    <t>WURTH DO BRASIL PECAS DE FIXACAO LTDA</t>
  </si>
  <si>
    <t>BANCO HSBC S/A</t>
  </si>
  <si>
    <t>BANCO DO BRASIL S/A</t>
  </si>
  <si>
    <t>BANCO ITAU S/A</t>
  </si>
  <si>
    <t>EMPRESTIMOS EMPRESAS DO GRUPO</t>
  </si>
  <si>
    <t>BANCO BDMG</t>
  </si>
  <si>
    <t>BANCO BRADESCO S/A</t>
  </si>
  <si>
    <t>BANCO BNDS - EMPRESTIMO</t>
  </si>
  <si>
    <t>ICMS A RECOLHER</t>
  </si>
  <si>
    <t>IPI A RECOLHER</t>
  </si>
  <si>
    <t>IRRF A RECOLHER</t>
  </si>
  <si>
    <t>SIMPLES A RECOLHER</t>
  </si>
  <si>
    <t>ICMS ST A RECOLHER</t>
  </si>
  <si>
    <t>ISS A RECOLHER</t>
  </si>
  <si>
    <t>CONTRIB.SINDICAL A RECOLHER</t>
  </si>
  <si>
    <t>COFINS A RECOLHER</t>
  </si>
  <si>
    <t>CONTRIB.ASSIST./NEGOCIAL A RECOLHER</t>
  </si>
  <si>
    <t>FGTS A RECOLHER</t>
  </si>
  <si>
    <t>INSS A RECOLHER</t>
  </si>
  <si>
    <t>PIS A RECOLHER</t>
  </si>
  <si>
    <t>CONTRIB CONFEDERATIVA A RECOLHER</t>
  </si>
  <si>
    <t>MENSALIDADE SINDICAL A RECOLHER</t>
  </si>
  <si>
    <t>SALARIOS A PAGAR</t>
  </si>
  <si>
    <t>FERIAS A PAGAR</t>
  </si>
  <si>
    <t>13º SALARIO A PAGAR</t>
  </si>
  <si>
    <t>PENSÃO ALIMENTICIA A PAGAR</t>
  </si>
  <si>
    <t>AUTONOMOS A PAGAR</t>
  </si>
  <si>
    <t>INDENIZAÇÃO TRAB.A PAGAR</t>
  </si>
  <si>
    <t>RETIRADAS PRO-LABORE A PAGAR</t>
  </si>
  <si>
    <t>HONORARIOS A PAGAR</t>
  </si>
  <si>
    <t>CONTAS A PAGAR</t>
  </si>
  <si>
    <t>FRETES A PAGAR</t>
  </si>
  <si>
    <t>CREDITO DE SOCIOS/TERCEIROS</t>
  </si>
  <si>
    <t>ALUGUEL A PAGAR</t>
  </si>
  <si>
    <t>CHEQUES A PAGAR</t>
  </si>
  <si>
    <t>CARTÃO DE CREDITO</t>
  </si>
  <si>
    <t>SEGUROS  A PAGAR</t>
  </si>
  <si>
    <t>DIVIDENDOS PROPOSTOS OU LUCROS CREDITADOS</t>
  </si>
  <si>
    <t>ADIANTAMENTOS DE CLIENTES</t>
  </si>
  <si>
    <t>ADIANTAMENTO DE INVESTIMENTOS</t>
  </si>
  <si>
    <t xml:space="preserve">CREDITOS A REEMBOLSAR </t>
  </si>
  <si>
    <t>PROVISÃO P/CSLL</t>
  </si>
  <si>
    <t>PROVISÃO P/IRPJ</t>
  </si>
  <si>
    <t>PARCELAMENTO ICMS</t>
  </si>
  <si>
    <t>PARCELAMENTO PROCURADORIA</t>
  </si>
  <si>
    <t>PARCELAMENTO AGENCIA NACIONAL DE PETROLEO</t>
  </si>
  <si>
    <t>PARCELAMENTO ESTADUAL</t>
  </si>
  <si>
    <t>PARCELAMENTO SIMPLES NACIONAL</t>
  </si>
  <si>
    <t>EMPRESTIMOS DE TERCEIROS</t>
  </si>
  <si>
    <t>CREDITO DE SOCIOS</t>
  </si>
  <si>
    <t>BANCO BNDES - EMPRESTIMO</t>
  </si>
  <si>
    <t>CONTR.PROCURADORES ASSOCIAÇÃO</t>
  </si>
  <si>
    <t>OUTRAS OBRIGAÇÕES</t>
  </si>
  <si>
    <t>CAPITAL SOCIAL</t>
  </si>
  <si>
    <t>CAPITAL SOCIAL A INTEGRALIZAR (-)</t>
  </si>
  <si>
    <t>ADIANT.P/FUTURO AUMENTO CAPITAL</t>
  </si>
  <si>
    <t>RESERVA LEGAL</t>
  </si>
  <si>
    <t>RESERVAS DE LUCROS</t>
  </si>
  <si>
    <t>RESERVA DE INCENTIVOS FISCAIS</t>
  </si>
  <si>
    <t>RESERVAS DE LUCROS A REALIZAR</t>
  </si>
  <si>
    <t>LUCROS ACUMULADOS</t>
  </si>
  <si>
    <t>PREJUIZOS ACUMULADOS</t>
  </si>
  <si>
    <t>LUCROS EXERCICIO CORRENTE</t>
  </si>
  <si>
    <t>PREJUIZOS EXERCICIO CORRENTE</t>
  </si>
  <si>
    <t>RESULTADO DO PERIODO</t>
  </si>
  <si>
    <t>SUPERAVIT ACUMULADO</t>
  </si>
  <si>
    <t>DEFICIT ACUMULADO</t>
  </si>
  <si>
    <t>SUPERAVIT/DEFICIT EXERCICIOS ANTERIORES</t>
  </si>
  <si>
    <t>AJUSTES EXERCICIOS ANTERIORES</t>
  </si>
  <si>
    <t>ANTECIPAÇÃO DE LUCROS DISTRIBUIDOS</t>
  </si>
  <si>
    <t>DIEGO JOAQUIM BATISTA</t>
  </si>
  <si>
    <t>DANIEL DUARTE DRUMMOND</t>
  </si>
  <si>
    <t>CARLOS HIROSHI CORTES OUCHI</t>
  </si>
  <si>
    <t>MARCIO DE LIMA DUSI</t>
  </si>
  <si>
    <t>ALUÍSIO GUIMARAES</t>
  </si>
  <si>
    <t>HELDER DE CASTRO MARQUES</t>
  </si>
  <si>
    <t>RICARDO VIANNA LEITE</t>
  </si>
  <si>
    <t>LEONARDO LOPES DE MACEDO</t>
  </si>
  <si>
    <t>LEONARDO AUGUSTO ALVIM SOARES</t>
  </si>
  <si>
    <t>ROGERIO JUNQUEIRA H DE CAMPOS</t>
  </si>
  <si>
    <t>RODRIGO ALEXANDRE H DE FARIA</t>
  </si>
  <si>
    <t>ANTONIO DOS REIS PORTES SOUZA</t>
  </si>
  <si>
    <t>JULIO CESAR PORTES DE SOUZA</t>
  </si>
  <si>
    <t>FERNANDA POLISSENI</t>
  </si>
  <si>
    <t>LEANDRO MATEDI</t>
  </si>
  <si>
    <t>BRUNO FERNANDES</t>
  </si>
  <si>
    <t>JULIO CESAR CIMINO</t>
  </si>
  <si>
    <t>CONTAS DE COMPENSAÇÃO</t>
  </si>
  <si>
    <t>MERCADORIAS EM CONSERTO</t>
  </si>
  <si>
    <t>MERCADORIAS EM DEMONSTRAÇÃO</t>
  </si>
  <si>
    <t>REMESSA P/INDUSTRIALIZAÇÃO</t>
  </si>
  <si>
    <t>MERC.TERCEIROS P/INDUSTRIALIZAR</t>
  </si>
  <si>
    <t>REMESSA COMODATO</t>
  </si>
  <si>
    <t>REPASSES AG.VIAGENS</t>
  </si>
  <si>
    <t>MERCADORIA EM CONSIGNAÇÃO</t>
  </si>
  <si>
    <t xml:space="preserve">DEBITO REEMBOLSO </t>
  </si>
  <si>
    <t>CREDITOS P/REEMBOLSO</t>
  </si>
  <si>
    <t>CUSTOS</t>
  </si>
  <si>
    <t>INDUSTRIALIZAÇÃO DE MERCADORIAS</t>
  </si>
  <si>
    <t>REMESSA PARA INDUSTRIALIZAÇÃO</t>
  </si>
  <si>
    <t>RETORNO DE BENEFICIAMENTO</t>
  </si>
  <si>
    <t>DEVOLUÇÃO DE COMPRAS</t>
  </si>
  <si>
    <t>BONIFICAÇÕES E AMOSTRAS</t>
  </si>
  <si>
    <t>IPI</t>
  </si>
  <si>
    <t xml:space="preserve">13º SALARIO </t>
  </si>
  <si>
    <t>ABONO DE FERIAS</t>
  </si>
  <si>
    <t>FARMACIA</t>
  </si>
  <si>
    <t>FERIAS</t>
  </si>
  <si>
    <t>INDENIZAÇÕES TRABALHISTAS</t>
  </si>
  <si>
    <t>PREVIDENCIA SOCIAL</t>
  </si>
  <si>
    <t>PROVISÃO P/13º SALARIO</t>
  </si>
  <si>
    <t>PROVISAO P/FERIAS</t>
  </si>
  <si>
    <t>ADICIONAL NOTURNO</t>
  </si>
  <si>
    <t>FGTS S/FERIAS</t>
  </si>
  <si>
    <t>FGTS S/13º SALARIO</t>
  </si>
  <si>
    <t>INSS S/13º SALARIO</t>
  </si>
  <si>
    <t>INSS S/FERIAS</t>
  </si>
  <si>
    <t>COMISSÕES</t>
  </si>
  <si>
    <t>PERICULOSIDADE</t>
  </si>
  <si>
    <t>PECULIO SENTENCIADOS</t>
  </si>
  <si>
    <t>SISTEMA DE SEGURANÇA</t>
  </si>
  <si>
    <t>UNIFORMES E EQUIP.DE SEGURANÇA</t>
  </si>
  <si>
    <t>AGUA E ESGOTO</t>
  </si>
  <si>
    <t>ALUGUEIS E TAXAS</t>
  </si>
  <si>
    <t>ALUGUEL DE EQUIPAMENTOS</t>
  </si>
  <si>
    <t>AMOSTRA GRATIS</t>
  </si>
  <si>
    <t>ARRENDAMENTO MERCANTIL</t>
  </si>
  <si>
    <t>ASSOCIAÇÕES DIVERSAS</t>
  </si>
  <si>
    <t>BENS DE NATUREZA PERMANENTE</t>
  </si>
  <si>
    <t>DEPRECIAÇÕES E AMORTIZAÇÕES</t>
  </si>
  <si>
    <t>ENERGIA ELETRICA</t>
  </si>
  <si>
    <t>GASTOS C/MANUTENÇÃO DE VEICULOS</t>
  </si>
  <si>
    <t>GASTOS COM COMUNICAÇÕES</t>
  </si>
  <si>
    <t>GASTOS COM VIAGENS</t>
  </si>
  <si>
    <t>GASTOS GERAIS</t>
  </si>
  <si>
    <t>IMPOSTOS E TAXAS DIVERSAS</t>
  </si>
  <si>
    <t>IMPRESSOS E MAT.DE EXPEDIENTE</t>
  </si>
  <si>
    <t>LOCAÇÃO DE VEICULOS</t>
  </si>
  <si>
    <t>MATERIAIS DE USO E CONSUMO</t>
  </si>
  <si>
    <t>PREMIOS DE SEGUROS</t>
  </si>
  <si>
    <t>SERV.PRESTADOS PESSOA FISICA</t>
  </si>
  <si>
    <t>SERV.PRESTADOS PESSOA JURIDICA</t>
  </si>
  <si>
    <t>MERCADORIAS PARA REVENDA</t>
  </si>
  <si>
    <t>MERCADORIA P/CONSERTO</t>
  </si>
  <si>
    <t>MERCADORIA PARA REVENDA /FILIAL</t>
  </si>
  <si>
    <t>REMESSA DE BONIFICAÇÃO</t>
  </si>
  <si>
    <t>MERCADORIA P/DEMONSTRAÇÃO</t>
  </si>
  <si>
    <t>MERCADORIA P/BENEFICIAMENTO</t>
  </si>
  <si>
    <t>PERDAS-MERC.DANIFICADAS</t>
  </si>
  <si>
    <t>ICMS S/COMPRAS</t>
  </si>
  <si>
    <t>PIS NÃO CUMULATIVO</t>
  </si>
  <si>
    <t>COFINS NÃO CUMULATIVO</t>
  </si>
  <si>
    <t>ICMS ST SOBRE COMPRAS</t>
  </si>
  <si>
    <t>ICMS RECOMPOSIÇÃO DE ALIQUOTA</t>
  </si>
  <si>
    <t>MERCADORIAS PARA REVENDA -F1</t>
  </si>
  <si>
    <t>MERCADORIAS PARA REVENDA - F2</t>
  </si>
  <si>
    <t>MERCADORIAS PARA REVENDA-F1</t>
  </si>
  <si>
    <t>MERCADORIAS PARA REVENDA -F2</t>
  </si>
  <si>
    <t>ASSIDUIDADE</t>
  </si>
  <si>
    <t>ASSITENCIA MEDICA</t>
  </si>
  <si>
    <t>INSALUBRIDADE</t>
  </si>
  <si>
    <t>PROVISAO PARA 13º SALARIO</t>
  </si>
  <si>
    <t>PROVISAO PARA FERIAS</t>
  </si>
  <si>
    <t xml:space="preserve">ALUGUEIS </t>
  </si>
  <si>
    <t>GASTOS C/REGULARIZAÇÃO DOCUMENTOS</t>
  </si>
  <si>
    <t>GASTOS C/SISTEMA SEGURANÇA</t>
  </si>
  <si>
    <t>GASTOS C/TELEFONE</t>
  </si>
  <si>
    <t>GASTOS COM MAN.DE VEICULOS</t>
  </si>
  <si>
    <t xml:space="preserve">IMPRESSOS </t>
  </si>
  <si>
    <t>MATERIAIS DE CONSTRUÇÃO</t>
  </si>
  <si>
    <t>MATERIAIS USO E CONSUMO</t>
  </si>
  <si>
    <t>COMISSÕES E CORRETAGENS</t>
  </si>
  <si>
    <t>OUTRAS DESPESAS COM VENDAS</t>
  </si>
  <si>
    <t>VALE TRASNPORTE</t>
  </si>
  <si>
    <t>RESCISAO CONTRATUAL</t>
  </si>
  <si>
    <t>ABONO FERIAS</t>
  </si>
  <si>
    <t>CONTRIB.ASSIST/CONFEDERATIVA PATRONAL</t>
  </si>
  <si>
    <t>CONTRIB.SINDICAL PATRONAL</t>
  </si>
  <si>
    <t>DISTRIBUIÇÃO LUCROS - FUNCIONARIOS</t>
  </si>
  <si>
    <t>ESTAGIARIOS</t>
  </si>
  <si>
    <t>GRATIFICAÇÃO</t>
  </si>
  <si>
    <t>INSS S/RETIRADA PRO-LABORE</t>
  </si>
  <si>
    <t>MENOR APRENDIZ</t>
  </si>
  <si>
    <t>PCMSO/PPRA/LTCAT/ASO</t>
  </si>
  <si>
    <t>PREMIOS DE SEGURO</t>
  </si>
  <si>
    <t>RESCISAO DE CONTRATO</t>
  </si>
  <si>
    <t>SEGURO VIDA FUNCIONARIOS</t>
  </si>
  <si>
    <t>ASSINATURAS E PUBLICAÇÕES</t>
  </si>
  <si>
    <t>ASSISTENCIA TÉCNICA</t>
  </si>
  <si>
    <t>ASSOCIAÇÕES</t>
  </si>
  <si>
    <t>BRINDES</t>
  </si>
  <si>
    <t>CURSOS E SEMINARIOS</t>
  </si>
  <si>
    <t>DESPESA C/REPRESENTAÇÕES</t>
  </si>
  <si>
    <t>DESPESAS C/TELEFONE</t>
  </si>
  <si>
    <t>DESPESAS C/XEROX</t>
  </si>
  <si>
    <t>DESPESAS COM VEICULOS</t>
  </si>
  <si>
    <t>DESPESAS DE CONDOMINIO</t>
  </si>
  <si>
    <t>DESPESAS DE MANUTENÇÃO</t>
  </si>
  <si>
    <t>DESPESAS DE VIAGENS</t>
  </si>
  <si>
    <t>DESPESAS DIVERSAS</t>
  </si>
  <si>
    <t>DESPESAS LEGAIS E JURIDICAS</t>
  </si>
  <si>
    <t>DESPESAS POSTAIS</t>
  </si>
  <si>
    <t xml:space="preserve">ESTACIONAMENTO </t>
  </si>
  <si>
    <t>HONORARIOS</t>
  </si>
  <si>
    <t>INDENIZAÇÕES E ACORDOS JUDICIAIS</t>
  </si>
  <si>
    <t>INSS - RPA</t>
  </si>
  <si>
    <t>INTERNET</t>
  </si>
  <si>
    <t>LANCHES/CONFRATERNIZAÇÃO</t>
  </si>
  <si>
    <t>LIMPEZA E CONSERVAÇÃO</t>
  </si>
  <si>
    <t>MATERIAL DE EXPEDIENTE</t>
  </si>
  <si>
    <t>MATERIAL DE LIMPEZA E CONSERVAÇÃO</t>
  </si>
  <si>
    <t>MATERIAL DE USO E CONSUMO</t>
  </si>
  <si>
    <t>MENSALIDADE SINDICAL PATRONAL</t>
  </si>
  <si>
    <t>PATROCINIOS</t>
  </si>
  <si>
    <t>PUBLICIDADE E PROPAGANDA</t>
  </si>
  <si>
    <t>RETIRADA PRO-LABORE</t>
  </si>
  <si>
    <t>SEGUROS DIVERSOS</t>
  </si>
  <si>
    <t>SERVIÇOS DE ENTREGA</t>
  </si>
  <si>
    <t>TAXAS DIVERSAS</t>
  </si>
  <si>
    <t>TAXAS E REGISTROS</t>
  </si>
  <si>
    <t>JUROS PASSIVOS</t>
  </si>
  <si>
    <t>VARIAÇÕES MONETARIAS PASSIVAS</t>
  </si>
  <si>
    <t>DESPESAS C/FINANCIAMENTOS</t>
  </si>
  <si>
    <t>DESPESAS C/COBRANÇA</t>
  </si>
  <si>
    <t>IOF</t>
  </si>
  <si>
    <t>ENCARGOS S/CARTOES DE CREDITO</t>
  </si>
  <si>
    <t>MULTAS PASSIVAS</t>
  </si>
  <si>
    <t>JUROS E ENCARGOS S/FINANCIAMENTOS</t>
  </si>
  <si>
    <t>ENCARGOS FINANCEIROS</t>
  </si>
  <si>
    <t>MULTAS S/PARCELAMENTOS</t>
  </si>
  <si>
    <t>TAXA DE EXPEDIENTE</t>
  </si>
  <si>
    <t>IPVA/LICENCIAMENTO E SEGURO OBRIGATORIO</t>
  </si>
  <si>
    <t>MULTAS FISCAIS</t>
  </si>
  <si>
    <t>DESP. SOCIOS E ADMINISTRADORES</t>
  </si>
  <si>
    <t>BAIXA DO ATIVO IMOBILIZADO</t>
  </si>
  <si>
    <t>PERDAS PATRIMONIAIS</t>
  </si>
  <si>
    <t>PERDAS MERC.DANIFICADAS/ROUBADAS</t>
  </si>
  <si>
    <t>PERDAS</t>
  </si>
  <si>
    <t>PROVISAO P/IMPOSTO DE RENDA</t>
  </si>
  <si>
    <t>PROVISAO P/CONTRIBUIÇÃO SOCIAL</t>
  </si>
  <si>
    <t>PRODUTOS INDUSTRIALIZADOS A VISTA</t>
  </si>
  <si>
    <t>PRODUTOS INDUSTRIALIZADOS A PRAZO</t>
  </si>
  <si>
    <t>REVENDA DE MERCADORIA A PRAZO</t>
  </si>
  <si>
    <t>RECEITAS DE OBRAS CONTRATADAS</t>
  </si>
  <si>
    <t>RECEITA SERV.DE BENEFICIAMENTO</t>
  </si>
  <si>
    <t>RECEITA DE LOCAÇÃO</t>
  </si>
  <si>
    <t>HONORARIOS ADVOCATICIOS</t>
  </si>
  <si>
    <t>INCORPORAÇÕES</t>
  </si>
  <si>
    <t>IMOVEIS VENDIDOS</t>
  </si>
  <si>
    <t>DESCONTOS CONCEDIDOS</t>
  </si>
  <si>
    <t>DEVOLUÇÕES DE VENDA</t>
  </si>
  <si>
    <t>COFINS</t>
  </si>
  <si>
    <t>PIS S/FATURAMENTO</t>
  </si>
  <si>
    <t>ISSQN</t>
  </si>
  <si>
    <t>DESCONTOS/ABATIMENTOS</t>
  </si>
  <si>
    <t>JUROS ATIVOS</t>
  </si>
  <si>
    <t>MULTAS DE MORA</t>
  </si>
  <si>
    <t>RENDIMENTOS APLIC.FINANCEIRAS</t>
  </si>
  <si>
    <t>DESCONTOS OBTIDOS</t>
  </si>
  <si>
    <t>REVERSAO DE PROVISÕES</t>
  </si>
  <si>
    <t>BONIFICAÇÕES/BRINDE/DOAÇÃO</t>
  </si>
  <si>
    <t>MENSALIDADES DE ASSOCIADOS</t>
  </si>
  <si>
    <t>DOAÇÕES</t>
  </si>
  <si>
    <t>GANHO NA VENDA ATIVO IMOBILIZADO</t>
  </si>
  <si>
    <t>RESULTADO PARTIC SCP JF I</t>
  </si>
  <si>
    <t>RESULTADO PARTIC SCP JF II</t>
  </si>
  <si>
    <t>RESULTADO PARTIC SCP PQ GARÇAS</t>
  </si>
  <si>
    <t>RESULTADO PARTIC SCP PQ GAIVOTAS</t>
  </si>
  <si>
    <t>RESULTADO PARTIC SCP</t>
  </si>
  <si>
    <t>ALIENAÇÃO DE INVESTIMENTOS</t>
  </si>
  <si>
    <t>VENDA DE ATIVO IMOBILIZADO</t>
  </si>
  <si>
    <t>CAMPO BOM</t>
  </si>
  <si>
    <t>CUSTO MECAD DA</t>
  </si>
  <si>
    <t>5.1.5</t>
  </si>
  <si>
    <t>Bancos/Caixa</t>
  </si>
  <si>
    <t>Mês de Recebimento</t>
  </si>
  <si>
    <t>Receitas_com_Serviços</t>
  </si>
  <si>
    <t>Receitas_Não_Operacionais</t>
  </si>
  <si>
    <t>Despesas_com_Produtos</t>
  </si>
  <si>
    <t>Despesas_com_Serviços</t>
  </si>
  <si>
    <t>Despesas_Não_Operacionais</t>
  </si>
  <si>
    <t>Despesas_com_RH</t>
  </si>
  <si>
    <t>Despesas_Operacionais</t>
  </si>
  <si>
    <t>Despesas_com_Marketing</t>
  </si>
  <si>
    <t>Não Pago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</si>
</sst>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20">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6"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29" fillId="3" borderId="0" xfId="0" applyFont="1" applyFill="1" applyAlignment="1" applyProtection="1">
      <alignment horizontal="left"/>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35" fillId="9" borderId="19" xfId="0" applyFont="1" applyFill="1" applyBorder="1" applyAlignment="1" applyProtection="1">
      <alignment horizontal="left" vertical="center"/>
      <protection locked="0"/>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14" fillId="5" borderId="7"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29" fillId="3" borderId="0" xfId="4" applyFont="1" applyFill="1" applyAlignment="1" applyProtection="1"/>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Border="1" applyProtection="1"/>
    <xf numFmtId="0" fontId="0" fillId="0" borderId="0" xfId="0" applyFont="1" applyAlignment="1">
      <alignment horizontal="center" vertical="center"/>
    </xf>
    <xf numFmtId="0" fontId="0" fillId="0" borderId="0" xfId="0" applyFont="1" applyFill="1" applyBorder="1" applyAlignment="1" applyProtection="1">
      <alignment horizontal="center" vertical="center"/>
      <protection locked="0"/>
    </xf>
    <xf numFmtId="0" fontId="0" fillId="0" borderId="5" xfId="0" applyFont="1" applyBorder="1" applyAlignment="1">
      <alignment horizontal="center" vertical="center"/>
    </xf>
    <xf numFmtId="0" fontId="37" fillId="3" borderId="0" xfId="0" applyFont="1" applyFill="1" applyAlignment="1" applyProtection="1">
      <alignment horizontal="left" vertical="top"/>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20" fillId="0" borderId="0" xfId="0" applyFont="1" applyAlignment="1" applyProtection="1">
      <alignment horizontal="left" vertical="center"/>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48" fillId="0" borderId="0" xfId="0" applyFont="1" applyAlignment="1" applyProtection="1">
      <alignment horizontal="left"/>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21" fillId="4" borderId="8" xfId="0" applyNumberFormat="1" applyFont="1" applyFill="1" applyBorder="1" applyAlignment="1">
      <alignment horizontal="center" vertical="center"/>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0" xfId="0" applyFont="1" applyAlignment="1">
      <alignment horizontal="left" vertical="top"/>
    </xf>
    <xf numFmtId="0" fontId="42" fillId="0" borderId="0" xfId="0" applyFont="1" applyBorder="1" applyAlignment="1">
      <alignment vertical="center"/>
    </xf>
    <xf numFmtId="0" fontId="40" fillId="0" borderId="33" xfId="0" applyFont="1" applyBorder="1" applyAlignment="1">
      <alignment vertical="center"/>
    </xf>
    <xf numFmtId="0" fontId="43"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8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81"/>
      <tableStyleElement type="headerRow" dxfId="680"/>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 #.##00</c:formatCode>
                <c:ptCount val="12"/>
                <c:pt idx="0">
                  <c:v>2000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 #.##00</c:formatCode>
                <c:ptCount val="12"/>
                <c:pt idx="0">
                  <c:v>24409.839999999993</c:v>
                </c:pt>
                <c:pt idx="1">
                  <c:v>34856.559999999976</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 #.##00</c:formatCode>
                <c:ptCount val="12"/>
                <c:pt idx="0">
                  <c:v>-22409.839999999993</c:v>
                </c:pt>
                <c:pt idx="1">
                  <c:v>-34856.559999999976</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 #.##00</c:formatCode>
                <c:ptCount val="12"/>
                <c:pt idx="0">
                  <c:v>2000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 #.##00</c:formatCode>
                <c:ptCount val="12"/>
                <c:pt idx="0">
                  <c:v>24409.839999999993</c:v>
                </c:pt>
                <c:pt idx="1">
                  <c:v>34856.559999999976</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 #.##000</c:formatCode>
                <c:ptCount val="12"/>
                <c:pt idx="0">
                  <c:v>1000</c:v>
                </c:pt>
                <c:pt idx="1">
                  <c:v>0</c:v>
                </c:pt>
                <c:pt idx="2">
                  <c:v>100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 #.##000</c:formatCode>
                <c:ptCount val="12"/>
                <c:pt idx="0">
                  <c:v>1000</c:v>
                </c:pt>
                <c:pt idx="1">
                  <c:v>0</c:v>
                </c:pt>
                <c:pt idx="2">
                  <c:v>0</c:v>
                </c:pt>
                <c:pt idx="3">
                  <c:v>0</c:v>
                </c:pt>
                <c:pt idx="4">
                  <c:v>0</c:v>
                </c:pt>
                <c:pt idx="5">
                  <c:v>0</c:v>
                </c:pt>
                <c:pt idx="6">
                  <c:v>2.1</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 #.##000</c:formatCode>
                <c:ptCount val="12"/>
                <c:pt idx="0">
                  <c:v>0</c:v>
                </c:pt>
                <c:pt idx="1">
                  <c:v>0</c:v>
                </c:pt>
                <c:pt idx="2">
                  <c:v>0</c:v>
                </c:pt>
                <c:pt idx="3">
                  <c:v>0</c:v>
                </c:pt>
                <c:pt idx="4">
                  <c:v>0</c:v>
                </c:pt>
                <c:pt idx="5">
                  <c:v>0</c:v>
                </c:pt>
                <c:pt idx="6">
                  <c:v>2.1</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 #.##00</c:formatCode>
                <c:ptCount val="12"/>
                <c:pt idx="0">
                  <c:v>287590.16000000003</c:v>
                </c:pt>
                <c:pt idx="1">
                  <c:v>252733.60000000006</c:v>
                </c:pt>
                <c:pt idx="2">
                  <c:v>252733.60000000006</c:v>
                </c:pt>
                <c:pt idx="3">
                  <c:v>229093.99000000008</c:v>
                </c:pt>
                <c:pt idx="4">
                  <c:v>200184.7000000001</c:v>
                </c:pt>
                <c:pt idx="5">
                  <c:v>189588.65000000011</c:v>
                </c:pt>
                <c:pt idx="6">
                  <c:v>178992.60000000012</c:v>
                </c:pt>
                <c:pt idx="7">
                  <c:v>178992.60000000012</c:v>
                </c:pt>
                <c:pt idx="8">
                  <c:v>178992.60000000012</c:v>
                </c:pt>
                <c:pt idx="9">
                  <c:v>178992.60000000012</c:v>
                </c:pt>
                <c:pt idx="10">
                  <c:v>178992.60000000012</c:v>
                </c:pt>
                <c:pt idx="11">
                  <c:v>178992.60000000012</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-11.204919999999996</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 #.##00</c:formatCode>
                <c:ptCount val="12"/>
                <c:pt idx="0">
                  <c:v>2000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 #.##00</c:formatCode>
                <c:ptCount val="12"/>
                <c:pt idx="0">
                  <c:v>24409.839999999993</c:v>
                </c:pt>
                <c:pt idx="1">
                  <c:v>34856.559999999976</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 #.##00</c:formatCode>
                <c:ptCount val="12"/>
                <c:pt idx="0">
                  <c:v>-22409.839999999993</c:v>
                </c:pt>
                <c:pt idx="1">
                  <c:v>-34856.559999999976</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 #.##000</c:formatCode>
                <c:ptCount val="12"/>
                <c:pt idx="0">
                  <c:v>1000</c:v>
                </c:pt>
                <c:pt idx="1">
                  <c:v>0</c:v>
                </c:pt>
                <c:pt idx="2">
                  <c:v>100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 #.##000</c:formatCode>
                <c:ptCount val="12"/>
                <c:pt idx="0">
                  <c:v>1000</c:v>
                </c:pt>
                <c:pt idx="1">
                  <c:v>0</c:v>
                </c:pt>
                <c:pt idx="2">
                  <c:v>0</c:v>
                </c:pt>
                <c:pt idx="3">
                  <c:v>0</c:v>
                </c:pt>
                <c:pt idx="4">
                  <c:v>0</c:v>
                </c:pt>
                <c:pt idx="5">
                  <c:v>0</c:v>
                </c:pt>
                <c:pt idx="6">
                  <c:v>2.1</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Abr!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1.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5.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6.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29.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0.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17</xdr:col>
      <xdr:colOff>1672166</xdr:colOff>
      <xdr:row>0</xdr:row>
      <xdr:rowOff>1047751</xdr:rowOff>
    </xdr:from>
    <xdr:to>
      <xdr:col>18</xdr:col>
      <xdr:colOff>95249</xdr:colOff>
      <xdr:row>2</xdr:row>
      <xdr:rowOff>21167</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773833" y="1047751"/>
          <a:ext cx="380999" cy="380999"/>
        </a:xfrm>
        <a:prstGeom prst="rect">
          <a:avLst/>
        </a:prstGeom>
      </xdr:spPr>
    </xdr:pic>
    <xdr:clientData/>
  </xdr:twoCellAnchor>
  <xdr:twoCellAnchor>
    <xdr:from>
      <xdr:col>18</xdr:col>
      <xdr:colOff>74081</xdr:colOff>
      <xdr:row>0</xdr:row>
      <xdr:rowOff>1164162</xdr:rowOff>
    </xdr:from>
    <xdr:to>
      <xdr:col>18</xdr:col>
      <xdr:colOff>566784</xdr:colOff>
      <xdr:row>1</xdr:row>
      <xdr:rowOff>10583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133664" y="1164162"/>
          <a:ext cx="492703" cy="25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15</xdr:col>
      <xdr:colOff>306917</xdr:colOff>
      <xdr:row>0</xdr:row>
      <xdr:rowOff>1132416</xdr:rowOff>
    </xdr:from>
    <xdr:to>
      <xdr:col>16</xdr:col>
      <xdr:colOff>10584</xdr:colOff>
      <xdr:row>2</xdr:row>
      <xdr:rowOff>21167</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15</xdr:col>
      <xdr:colOff>586915</xdr:colOff>
      <xdr:row>0</xdr:row>
      <xdr:rowOff>1150571</xdr:rowOff>
    </xdr:from>
    <xdr:to>
      <xdr:col>17</xdr:col>
      <xdr:colOff>1555748</xdr:colOff>
      <xdr:row>1</xdr:row>
      <xdr:rowOff>0</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1</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1</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31</xdr:row>
      <xdr:rowOff>0</xdr:rowOff>
    </xdr:from>
    <xdr:to>
      <xdr:col>4</xdr:col>
      <xdr:colOff>219075</xdr:colOff>
      <xdr:row>31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24</xdr:row>
      <xdr:rowOff>0</xdr:rowOff>
    </xdr:from>
    <xdr:to>
      <xdr:col>13</xdr:col>
      <xdr:colOff>219075</xdr:colOff>
      <xdr:row>24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73485</xdr:colOff>
      <xdr:row>0</xdr:row>
      <xdr:rowOff>1047749</xdr:rowOff>
    </xdr:from>
    <xdr:to>
      <xdr:col>12</xdr:col>
      <xdr:colOff>454484</xdr:colOff>
      <xdr:row>2</xdr:row>
      <xdr:rowOff>21165</xdr:rowOff>
    </xdr:to>
    <xdr:pic macro="[0]!Salvar">
      <xdr:nvPicPr>
        <xdr:cNvPr id="101" name="Gráfico 100" descr="Baixar">
          <a:extLst>
            <a:ext uri="{FF2B5EF4-FFF2-40B4-BE49-F238E27FC236}">
              <a16:creationId xmlns:a16="http://schemas.microsoft.com/office/drawing/2014/main" id="{BF8F87E3-6E76-4BE2-9894-266A8A7DD19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5485" y="1047749"/>
          <a:ext cx="380999" cy="380999"/>
        </a:xfrm>
        <a:prstGeom prst="rect">
          <a:avLst/>
        </a:prstGeom>
      </xdr:spPr>
    </xdr:pic>
    <xdr:clientData/>
  </xdr:twoCellAnchor>
  <xdr:twoCellAnchor>
    <xdr:from>
      <xdr:col>12</xdr:col>
      <xdr:colOff>433316</xdr:colOff>
      <xdr:row>0</xdr:row>
      <xdr:rowOff>1164160</xdr:rowOff>
    </xdr:from>
    <xdr:to>
      <xdr:col>12</xdr:col>
      <xdr:colOff>926019</xdr:colOff>
      <xdr:row>0</xdr:row>
      <xdr:rowOff>1407581</xdr:rowOff>
    </xdr:to>
    <xdr:sp macro="" textlink="">
      <xdr:nvSpPr>
        <xdr:cNvPr id="102" name="CaixaDeTexto 101">
          <a:extLst>
            <a:ext uri="{FF2B5EF4-FFF2-40B4-BE49-F238E27FC236}">
              <a16:creationId xmlns:a16="http://schemas.microsoft.com/office/drawing/2014/main" id="{85C7DA8D-4748-42BD-9B05-DD3C682DEB6C}"/>
            </a:ext>
          </a:extLst>
        </xdr:cNvPr>
        <xdr:cNvSpPr txBox="1">
          <a:spLocks noChangeAspect="1"/>
        </xdr:cNvSpPr>
      </xdr:nvSpPr>
      <xdr:spPr>
        <a:xfrm>
          <a:off x="11355316"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95250</xdr:rowOff>
    </xdr:from>
    <xdr:to>
      <xdr:col>3</xdr:col>
      <xdr:colOff>334176</xdr:colOff>
      <xdr:row>0</xdr:row>
      <xdr:rowOff>586614</xdr:rowOff>
    </xdr:to>
    <xdr:pic macro="[0]!Inicio">
      <xdr:nvPicPr>
        <xdr:cNvPr id="103" name="Gráfico 102" descr="Cabeça com Engrenagens">
          <a:extLst>
            <a:ext uri="{FF2B5EF4-FFF2-40B4-BE49-F238E27FC236}">
              <a16:creationId xmlns:a16="http://schemas.microsoft.com/office/drawing/2014/main" id="{2803F30A-5B26-40BE-AE3C-38B42F98F69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95250"/>
          <a:ext cx="506908" cy="491364"/>
        </a:xfrm>
        <a:prstGeom prst="rect">
          <a:avLst/>
        </a:prstGeom>
      </xdr:spPr>
    </xdr:pic>
    <xdr:clientData/>
  </xdr:twoCellAnchor>
  <xdr:twoCellAnchor>
    <xdr:from>
      <xdr:col>4</xdr:col>
      <xdr:colOff>63492</xdr:colOff>
      <xdr:row>0</xdr:row>
      <xdr:rowOff>99482</xdr:rowOff>
    </xdr:from>
    <xdr:to>
      <xdr:col>4</xdr:col>
      <xdr:colOff>551686</xdr:colOff>
      <xdr:row>0</xdr:row>
      <xdr:rowOff>572707</xdr:rowOff>
    </xdr:to>
    <xdr:pic macro="[0]!ManterPlanoContas">
      <xdr:nvPicPr>
        <xdr:cNvPr id="104" name="Gráfico 103" descr="Lista">
          <a:extLst>
            <a:ext uri="{FF2B5EF4-FFF2-40B4-BE49-F238E27FC236}">
              <a16:creationId xmlns:a16="http://schemas.microsoft.com/office/drawing/2014/main" id="{264311E9-F079-4B85-91FE-43A2DB2EDE5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7575" y="99482"/>
          <a:ext cx="488194" cy="473225"/>
        </a:xfrm>
        <a:prstGeom prst="rect">
          <a:avLst/>
        </a:prstGeom>
      </xdr:spPr>
    </xdr:pic>
    <xdr:clientData/>
  </xdr:twoCellAnchor>
  <xdr:twoCellAnchor>
    <xdr:from>
      <xdr:col>3</xdr:col>
      <xdr:colOff>535513</xdr:colOff>
      <xdr:row>0</xdr:row>
      <xdr:rowOff>549437</xdr:rowOff>
    </xdr:from>
    <xdr:to>
      <xdr:col>4</xdr:col>
      <xdr:colOff>877791</xdr:colOff>
      <xdr:row>0</xdr:row>
      <xdr:rowOff>801511</xdr:rowOff>
    </xdr:to>
    <xdr:sp macro="" textlink="">
      <xdr:nvSpPr>
        <xdr:cNvPr id="105" name="CaixaDeTexto 104">
          <a:extLst>
            <a:ext uri="{FF2B5EF4-FFF2-40B4-BE49-F238E27FC236}">
              <a16:creationId xmlns:a16="http://schemas.microsoft.com/office/drawing/2014/main" id="{6F6FEE89-281F-41EA-A88E-4BA63656604B}"/>
            </a:ext>
          </a:extLst>
        </xdr:cNvPr>
        <xdr:cNvSpPr txBox="1">
          <a:spLocks noChangeAspect="1"/>
        </xdr:cNvSpPr>
      </xdr:nvSpPr>
      <xdr:spPr>
        <a:xfrm>
          <a:off x="1054096" y="549437"/>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141820</xdr:rowOff>
    </xdr:from>
    <xdr:to>
      <xdr:col>11</xdr:col>
      <xdr:colOff>630945</xdr:colOff>
      <xdr:row>0</xdr:row>
      <xdr:rowOff>562126</xdr:rowOff>
    </xdr:to>
    <xdr:pic macro="[0]!Grafico">
      <xdr:nvPicPr>
        <xdr:cNvPr id="106" name="Gráfico 105" descr="Gráfico de barras">
          <a:extLst>
            <a:ext uri="{FF2B5EF4-FFF2-40B4-BE49-F238E27FC236}">
              <a16:creationId xmlns:a16="http://schemas.microsoft.com/office/drawing/2014/main" id="{C4F69213-3D2F-491E-883C-E3C0C2A3172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9176" y="141820"/>
          <a:ext cx="433602" cy="420306"/>
        </a:xfrm>
        <a:prstGeom prst="rect">
          <a:avLst/>
        </a:prstGeom>
      </xdr:spPr>
    </xdr:pic>
    <xdr:clientData/>
  </xdr:twoCellAnchor>
  <xdr:twoCellAnchor>
    <xdr:from>
      <xdr:col>10</xdr:col>
      <xdr:colOff>840722</xdr:colOff>
      <xdr:row>0</xdr:row>
      <xdr:rowOff>556682</xdr:rowOff>
    </xdr:from>
    <xdr:to>
      <xdr:col>11</xdr:col>
      <xdr:colOff>893907</xdr:colOff>
      <xdr:row>0</xdr:row>
      <xdr:rowOff>804334</xdr:rowOff>
    </xdr:to>
    <xdr:sp macro="" textlink="">
      <xdr:nvSpPr>
        <xdr:cNvPr id="107" name="CaixaDeTexto 106">
          <a:extLst>
            <a:ext uri="{FF2B5EF4-FFF2-40B4-BE49-F238E27FC236}">
              <a16:creationId xmlns:a16="http://schemas.microsoft.com/office/drawing/2014/main" id="{803197F3-2EBF-4E31-9C2A-6E3D96EF4FEC}"/>
            </a:ext>
          </a:extLst>
        </xdr:cNvPr>
        <xdr:cNvSpPr txBox="1">
          <a:spLocks noChangeAspect="1"/>
        </xdr:cNvSpPr>
      </xdr:nvSpPr>
      <xdr:spPr>
        <a:xfrm>
          <a:off x="9921222" y="556682"/>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120653</xdr:rowOff>
    </xdr:from>
    <xdr:to>
      <xdr:col>10</xdr:col>
      <xdr:colOff>539045</xdr:colOff>
      <xdr:row>0</xdr:row>
      <xdr:rowOff>518581</xdr:rowOff>
    </xdr:to>
    <xdr:pic macro="[0]!ResultadoConsolidado">
      <xdr:nvPicPr>
        <xdr:cNvPr id="108" name="Gráfico 107" descr="Contrato">
          <a:extLst>
            <a:ext uri="{FF2B5EF4-FFF2-40B4-BE49-F238E27FC236}">
              <a16:creationId xmlns:a16="http://schemas.microsoft.com/office/drawing/2014/main" id="{E1563014-E264-40E3-9FC7-3528E3B8DDF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9030" y="120653"/>
          <a:ext cx="410515" cy="397928"/>
        </a:xfrm>
        <a:prstGeom prst="rect">
          <a:avLst/>
        </a:prstGeom>
      </xdr:spPr>
    </xdr:pic>
    <xdr:clientData/>
  </xdr:twoCellAnchor>
  <xdr:twoCellAnchor>
    <xdr:from>
      <xdr:col>9</xdr:col>
      <xdr:colOff>683425</xdr:colOff>
      <xdr:row>0</xdr:row>
      <xdr:rowOff>497421</xdr:rowOff>
    </xdr:from>
    <xdr:to>
      <xdr:col>11</xdr:col>
      <xdr:colOff>62914</xdr:colOff>
      <xdr:row>0</xdr:row>
      <xdr:rowOff>941919</xdr:rowOff>
    </xdr:to>
    <xdr:sp macro="" textlink="">
      <xdr:nvSpPr>
        <xdr:cNvPr id="115" name="CaixaDeTexto 114">
          <a:extLst>
            <a:ext uri="{FF2B5EF4-FFF2-40B4-BE49-F238E27FC236}">
              <a16:creationId xmlns:a16="http://schemas.microsoft.com/office/drawing/2014/main" id="{8D31D54B-2870-4894-9D45-F6BF4F787971}"/>
            </a:ext>
          </a:extLst>
        </xdr:cNvPr>
        <xdr:cNvSpPr txBox="1">
          <a:spLocks noChangeAspect="1"/>
        </xdr:cNvSpPr>
      </xdr:nvSpPr>
      <xdr:spPr>
        <a:xfrm>
          <a:off x="8779675"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131236</xdr:rowOff>
    </xdr:from>
    <xdr:to>
      <xdr:col>9</xdr:col>
      <xdr:colOff>370814</xdr:colOff>
      <xdr:row>0</xdr:row>
      <xdr:rowOff>521304</xdr:rowOff>
    </xdr:to>
    <xdr:pic macro="[0]!ConfiguracoesBasicas">
      <xdr:nvPicPr>
        <xdr:cNvPr id="116" name="Gráfico 115" descr="Engrenagens">
          <a:extLst>
            <a:ext uri="{FF2B5EF4-FFF2-40B4-BE49-F238E27FC236}">
              <a16:creationId xmlns:a16="http://schemas.microsoft.com/office/drawing/2014/main" id="{CA4CF9AC-68ED-484B-B857-174DBE0371B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4658" y="131236"/>
          <a:ext cx="402406" cy="390068"/>
        </a:xfrm>
        <a:prstGeom prst="rect">
          <a:avLst/>
        </a:prstGeom>
      </xdr:spPr>
    </xdr:pic>
    <xdr:clientData/>
  </xdr:twoCellAnchor>
  <xdr:twoCellAnchor>
    <xdr:from>
      <xdr:col>8</xdr:col>
      <xdr:colOff>622023</xdr:colOff>
      <xdr:row>0</xdr:row>
      <xdr:rowOff>480484</xdr:rowOff>
    </xdr:from>
    <xdr:to>
      <xdr:col>9</xdr:col>
      <xdr:colOff>814328</xdr:colOff>
      <xdr:row>0</xdr:row>
      <xdr:rowOff>973666</xdr:rowOff>
    </xdr:to>
    <xdr:sp macro="" textlink="">
      <xdr:nvSpPr>
        <xdr:cNvPr id="117" name="CaixaDeTexto 116">
          <a:extLst>
            <a:ext uri="{FF2B5EF4-FFF2-40B4-BE49-F238E27FC236}">
              <a16:creationId xmlns:a16="http://schemas.microsoft.com/office/drawing/2014/main" id="{B78B5612-ED7D-4D17-8C8E-AB43E05CF4E8}"/>
            </a:ext>
          </a:extLst>
        </xdr:cNvPr>
        <xdr:cNvSpPr txBox="1">
          <a:spLocks noChangeAspect="1"/>
        </xdr:cNvSpPr>
      </xdr:nvSpPr>
      <xdr:spPr>
        <a:xfrm>
          <a:off x="7681106" y="480484"/>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120653</xdr:rowOff>
    </xdr:from>
    <xdr:to>
      <xdr:col>8</xdr:col>
      <xdr:colOff>253441</xdr:colOff>
      <xdr:row>0</xdr:row>
      <xdr:rowOff>510721</xdr:rowOff>
    </xdr:to>
    <xdr:pic macro="[0]!LogDeProcessamento">
      <xdr:nvPicPr>
        <xdr:cNvPr id="118" name="Gráfico 117" descr="Repetir">
          <a:extLst>
            <a:ext uri="{FF2B5EF4-FFF2-40B4-BE49-F238E27FC236}">
              <a16:creationId xmlns:a16="http://schemas.microsoft.com/office/drawing/2014/main" id="{9A2AE2FC-A9A7-437D-8465-5DC105B1FFB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0118" y="120653"/>
          <a:ext cx="402406" cy="390068"/>
        </a:xfrm>
        <a:prstGeom prst="rect">
          <a:avLst/>
        </a:prstGeom>
      </xdr:spPr>
    </xdr:pic>
    <xdr:clientData/>
  </xdr:twoCellAnchor>
  <xdr:twoCellAnchor>
    <xdr:from>
      <xdr:col>7</xdr:col>
      <xdr:colOff>846078</xdr:colOff>
      <xdr:row>0</xdr:row>
      <xdr:rowOff>474136</xdr:rowOff>
    </xdr:from>
    <xdr:to>
      <xdr:col>8</xdr:col>
      <xdr:colOff>663170</xdr:colOff>
      <xdr:row>0</xdr:row>
      <xdr:rowOff>952498</xdr:rowOff>
    </xdr:to>
    <xdr:sp macro="" textlink="">
      <xdr:nvSpPr>
        <xdr:cNvPr id="119" name="CaixaDeTexto 118">
          <a:extLst>
            <a:ext uri="{FF2B5EF4-FFF2-40B4-BE49-F238E27FC236}">
              <a16:creationId xmlns:a16="http://schemas.microsoft.com/office/drawing/2014/main" id="{5DE70FEF-8C87-442B-B18B-44BDAE8E20D8}"/>
            </a:ext>
          </a:extLst>
        </xdr:cNvPr>
        <xdr:cNvSpPr txBox="1">
          <a:spLocks noChangeAspect="1"/>
        </xdr:cNvSpPr>
      </xdr:nvSpPr>
      <xdr:spPr>
        <a:xfrm>
          <a:off x="6529328" y="474136"/>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539011</xdr:rowOff>
    </xdr:from>
    <xdr:to>
      <xdr:col>5</xdr:col>
      <xdr:colOff>433320</xdr:colOff>
      <xdr:row>0</xdr:row>
      <xdr:rowOff>805421</xdr:rowOff>
    </xdr:to>
    <xdr:sp macro="" textlink="">
      <xdr:nvSpPr>
        <xdr:cNvPr id="120" name="CaixaDeTexto 119">
          <a:extLst>
            <a:ext uri="{FF2B5EF4-FFF2-40B4-BE49-F238E27FC236}">
              <a16:creationId xmlns:a16="http://schemas.microsoft.com/office/drawing/2014/main" id="{DC7BB5E8-0B57-47CF-B6D2-75313AF42FF8}"/>
            </a:ext>
          </a:extLst>
        </xdr:cNvPr>
        <xdr:cNvSpPr txBox="1"/>
      </xdr:nvSpPr>
      <xdr:spPr>
        <a:xfrm>
          <a:off x="2094905"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103108</xdr:rowOff>
    </xdr:from>
    <xdr:to>
      <xdr:col>7</xdr:col>
      <xdr:colOff>433321</xdr:colOff>
      <xdr:row>0</xdr:row>
      <xdr:rowOff>559042</xdr:rowOff>
    </xdr:to>
    <xdr:pic macro="[0]!processar_recebimento_com_barra">
      <xdr:nvPicPr>
        <xdr:cNvPr id="121" name="Gráfico 120" descr="Dinheiro">
          <a:extLst>
            <a:ext uri="{FF2B5EF4-FFF2-40B4-BE49-F238E27FC236}">
              <a16:creationId xmlns:a16="http://schemas.microsoft.com/office/drawing/2014/main" id="{85523219-53D3-4A30-B35D-65264EAC2902}"/>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74153" y="103108"/>
          <a:ext cx="442418" cy="455934"/>
        </a:xfrm>
        <a:prstGeom prst="rect">
          <a:avLst/>
        </a:prstGeom>
      </xdr:spPr>
    </xdr:pic>
    <xdr:clientData/>
  </xdr:twoCellAnchor>
  <xdr:twoCellAnchor>
    <xdr:from>
      <xdr:col>6</xdr:col>
      <xdr:colOff>973069</xdr:colOff>
      <xdr:row>0</xdr:row>
      <xdr:rowOff>478879</xdr:rowOff>
    </xdr:from>
    <xdr:to>
      <xdr:col>7</xdr:col>
      <xdr:colOff>877819</xdr:colOff>
      <xdr:row>0</xdr:row>
      <xdr:rowOff>949935</xdr:rowOff>
    </xdr:to>
    <xdr:sp macro="" textlink="">
      <xdr:nvSpPr>
        <xdr:cNvPr id="122" name="CaixaDeTexto 121">
          <a:extLst>
            <a:ext uri="{FF2B5EF4-FFF2-40B4-BE49-F238E27FC236}">
              <a16:creationId xmlns:a16="http://schemas.microsoft.com/office/drawing/2014/main" id="{A9C77D0C-70DB-434C-B614-9D37A57224D9}"/>
            </a:ext>
          </a:extLst>
        </xdr:cNvPr>
        <xdr:cNvSpPr txBox="1"/>
      </xdr:nvSpPr>
      <xdr:spPr>
        <a:xfrm>
          <a:off x="5195819"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105832</xdr:rowOff>
    </xdr:from>
    <xdr:to>
      <xdr:col>5</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39596" y="105832"/>
          <a:ext cx="462131" cy="476250"/>
        </a:xfrm>
        <a:prstGeom prst="rect">
          <a:avLst/>
        </a:prstGeom>
      </xdr:spPr>
    </xdr:pic>
    <xdr:clientData/>
  </xdr:twoCellAnchor>
  <xdr:twoCellAnchor>
    <xdr:from>
      <xdr:col>6</xdr:col>
      <xdr:colOff>284396</xdr:colOff>
      <xdr:row>0</xdr:row>
      <xdr:rowOff>116413</xdr:rowOff>
    </xdr:from>
    <xdr:to>
      <xdr:col>6</xdr:col>
      <xdr:colOff>769653</xdr:colOff>
      <xdr:row>0</xdr:row>
      <xdr:rowOff>571497</xdr:rowOff>
    </xdr:to>
    <xdr:pic macro="[0]!AbrirFormExportacao">
      <xdr:nvPicPr>
        <xdr:cNvPr id="124" name="Gráfico 123" descr="Documento">
          <a:extLst>
            <a:ext uri="{FF2B5EF4-FFF2-40B4-BE49-F238E27FC236}">
              <a16:creationId xmlns:a16="http://schemas.microsoft.com/office/drawing/2014/main" id="{B2E2B64F-72D1-4D65-BF95-E27FB8769A2F}"/>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3"/>
          <a:ext cx="485257" cy="455084"/>
        </a:xfrm>
        <a:prstGeom prst="rect">
          <a:avLst/>
        </a:prstGeom>
      </xdr:spPr>
    </xdr:pic>
    <xdr:clientData/>
  </xdr:twoCellAnchor>
  <xdr:twoCellAnchor>
    <xdr:from>
      <xdr:col>12</xdr:col>
      <xdr:colOff>334286</xdr:colOff>
      <xdr:row>0</xdr:row>
      <xdr:rowOff>98576</xdr:rowOff>
    </xdr:from>
    <xdr:to>
      <xdr:col>12</xdr:col>
      <xdr:colOff>793156</xdr:colOff>
      <xdr:row>0</xdr:row>
      <xdr:rowOff>571464</xdr:rowOff>
    </xdr:to>
    <xdr:pic macro="[0]!ExportardadosSQL">
      <xdr:nvPicPr>
        <xdr:cNvPr id="125" name="Gráfico 124" descr="Baixar da nuvem">
          <a:extLst>
            <a:ext uri="{FF2B5EF4-FFF2-40B4-BE49-F238E27FC236}">
              <a16:creationId xmlns:a16="http://schemas.microsoft.com/office/drawing/2014/main" id="{35A3AB11-A137-4784-8D30-03DC44C6CAD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6"/>
          <a:ext cx="458870" cy="472888"/>
        </a:xfrm>
        <a:prstGeom prst="rect">
          <a:avLst/>
        </a:prstGeom>
      </xdr:spPr>
    </xdr:pic>
    <xdr:clientData/>
  </xdr:twoCellAnchor>
  <xdr:twoCellAnchor>
    <xdr:from>
      <xdr:col>11</xdr:col>
      <xdr:colOff>814319</xdr:colOff>
      <xdr:row>0</xdr:row>
      <xdr:rowOff>526057</xdr:rowOff>
    </xdr:from>
    <xdr:to>
      <xdr:col>13</xdr:col>
      <xdr:colOff>179319</xdr:colOff>
      <xdr:row>0</xdr:row>
      <xdr:rowOff>994832</xdr:rowOff>
    </xdr:to>
    <xdr:sp macro="" textlink="">
      <xdr:nvSpPr>
        <xdr:cNvPr id="126" name="CaixaDeTexto 125">
          <a:extLst>
            <a:ext uri="{FF2B5EF4-FFF2-40B4-BE49-F238E27FC236}">
              <a16:creationId xmlns:a16="http://schemas.microsoft.com/office/drawing/2014/main" id="{993D8549-314D-4E35-BE4B-9D9855996F70}"/>
            </a:ext>
          </a:extLst>
        </xdr:cNvPr>
        <xdr:cNvSpPr txBox="1"/>
      </xdr:nvSpPr>
      <xdr:spPr>
        <a:xfrm>
          <a:off x="10826152" y="526057"/>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547916</xdr:rowOff>
    </xdr:from>
    <xdr:to>
      <xdr:col>6</xdr:col>
      <xdr:colOff>274573</xdr:colOff>
      <xdr:row>0</xdr:row>
      <xdr:rowOff>804332</xdr:rowOff>
    </xdr:to>
    <xdr:sp macro="" textlink="">
      <xdr:nvSpPr>
        <xdr:cNvPr id="127" name="CaixaDeTexto 126">
          <a:extLst>
            <a:ext uri="{FF2B5EF4-FFF2-40B4-BE49-F238E27FC236}">
              <a16:creationId xmlns:a16="http://schemas.microsoft.com/office/drawing/2014/main" id="{1C06BDC9-BFF3-47DA-ABB6-2CB5EFE66CD7}"/>
            </a:ext>
          </a:extLst>
        </xdr:cNvPr>
        <xdr:cNvSpPr txBox="1"/>
      </xdr:nvSpPr>
      <xdr:spPr>
        <a:xfrm>
          <a:off x="3153242"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543086</xdr:rowOff>
    </xdr:from>
    <xdr:to>
      <xdr:col>3</xdr:col>
      <xdr:colOff>649195</xdr:colOff>
      <xdr:row>0</xdr:row>
      <xdr:rowOff>795160</xdr:rowOff>
    </xdr:to>
    <xdr:sp macro="" textlink="">
      <xdr:nvSpPr>
        <xdr:cNvPr id="128" name="CaixaDeTexto 127">
          <a:extLst>
            <a:ext uri="{FF2B5EF4-FFF2-40B4-BE49-F238E27FC236}">
              <a16:creationId xmlns:a16="http://schemas.microsoft.com/office/drawing/2014/main" id="{614AEC3D-F714-4ADD-B083-577A9D26C3D1}"/>
            </a:ext>
          </a:extLst>
        </xdr:cNvPr>
        <xdr:cNvSpPr txBox="1">
          <a:spLocks noChangeAspect="1"/>
        </xdr:cNvSpPr>
      </xdr:nvSpPr>
      <xdr:spPr>
        <a:xfrm>
          <a:off x="0" y="543086"/>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105237</xdr:rowOff>
    </xdr:from>
    <xdr:to>
      <xdr:col>5</xdr:col>
      <xdr:colOff>23231</xdr:colOff>
      <xdr:row>0</xdr:row>
      <xdr:rowOff>603246</xdr:rowOff>
    </xdr:to>
    <xdr:pic macro="[0]!ManterLancamento">
      <xdr:nvPicPr>
        <xdr:cNvPr id="129" name="Gráfico 128" descr="Registrar">
          <a:extLst>
            <a:ext uri="{FF2B5EF4-FFF2-40B4-BE49-F238E27FC236}">
              <a16:creationId xmlns:a16="http://schemas.microsoft.com/office/drawing/2014/main" id="{9DB31F87-DFEA-4811-BD5F-B2BF5047B4F6}"/>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7"/>
          <a:ext cx="493829" cy="498009"/>
        </a:xfrm>
        <a:prstGeom prst="rect">
          <a:avLst/>
        </a:prstGeom>
      </xdr:spPr>
    </xdr:pic>
    <xdr:clientData/>
  </xdr:twoCellAnchor>
  <xdr:twoCellAnchor>
    <xdr:from>
      <xdr:col>5</xdr:col>
      <xdr:colOff>1072558</xdr:colOff>
      <xdr:row>0</xdr:row>
      <xdr:rowOff>562732</xdr:rowOff>
    </xdr:from>
    <xdr:to>
      <xdr:col>6</xdr:col>
      <xdr:colOff>1210139</xdr:colOff>
      <xdr:row>0</xdr:row>
      <xdr:rowOff>819148</xdr:rowOff>
    </xdr:to>
    <xdr:sp macro="" textlink="">
      <xdr:nvSpPr>
        <xdr:cNvPr id="130" name="CaixaDeTexto 129">
          <a:extLst>
            <a:ext uri="{FF2B5EF4-FFF2-40B4-BE49-F238E27FC236}">
              <a16:creationId xmlns:a16="http://schemas.microsoft.com/office/drawing/2014/main" id="{BC031B89-CCB7-4409-9ACB-ABFFB92989BE}"/>
            </a:ext>
          </a:extLst>
        </xdr:cNvPr>
        <xdr:cNvSpPr txBox="1"/>
      </xdr:nvSpPr>
      <xdr:spPr>
        <a:xfrm>
          <a:off x="4088808"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1132414</xdr:rowOff>
    </xdr:from>
    <xdr:to>
      <xdr:col>9</xdr:col>
      <xdr:colOff>644986</xdr:colOff>
      <xdr:row>2</xdr:row>
      <xdr:rowOff>21165</xdr:rowOff>
    </xdr:to>
    <xdr:pic macro="[0]!FecharArquivo">
      <xdr:nvPicPr>
        <xdr:cNvPr id="131" name="Gráfico 130" descr="Fechar">
          <a:extLst>
            <a:ext uri="{FF2B5EF4-FFF2-40B4-BE49-F238E27FC236}">
              <a16:creationId xmlns:a16="http://schemas.microsoft.com/office/drawing/2014/main" id="{F8733B19-101C-4ABD-86E4-23993CDCF6E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4"/>
          <a:ext cx="296334" cy="296334"/>
        </a:xfrm>
        <a:prstGeom prst="rect">
          <a:avLst/>
        </a:prstGeom>
      </xdr:spPr>
    </xdr:pic>
    <xdr:clientData/>
  </xdr:twoCellAnchor>
  <xdr:twoCellAnchor>
    <xdr:from>
      <xdr:col>9</xdr:col>
      <xdr:colOff>628650</xdr:colOff>
      <xdr:row>0</xdr:row>
      <xdr:rowOff>1150569</xdr:rowOff>
    </xdr:from>
    <xdr:to>
      <xdr:col>11</xdr:col>
      <xdr:colOff>867234</xdr:colOff>
      <xdr:row>0</xdr:row>
      <xdr:rowOff>1407581</xdr:rowOff>
    </xdr:to>
    <xdr:sp macro="" textlink="">
      <xdr:nvSpPr>
        <xdr:cNvPr id="132" name="CaixaDeTexto 131">
          <a:extLst>
            <a:ext uri="{FF2B5EF4-FFF2-40B4-BE49-F238E27FC236}">
              <a16:creationId xmlns:a16="http://schemas.microsoft.com/office/drawing/2014/main" id="{73EF77DB-720D-42A0-8B1E-E2974EECB75D}"/>
            </a:ext>
          </a:extLst>
        </xdr:cNvPr>
        <xdr:cNvSpPr txBox="1">
          <a:spLocks noChangeAspect="1"/>
        </xdr:cNvSpPr>
      </xdr:nvSpPr>
      <xdr:spPr>
        <a:xfrm>
          <a:off x="8724900" y="1150569"/>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31</xdr:row>
      <xdr:rowOff>0</xdr:rowOff>
    </xdr:from>
    <xdr:to>
      <xdr:col>4</xdr:col>
      <xdr:colOff>219075</xdr:colOff>
      <xdr:row>31</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349249</xdr:colOff>
      <xdr:row>2</xdr:row>
      <xdr:rowOff>105833</xdr:rowOff>
    </xdr:from>
    <xdr:to>
      <xdr:col>5</xdr:col>
      <xdr:colOff>1043515</xdr:colOff>
      <xdr:row>2</xdr:row>
      <xdr:rowOff>393833</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1862666" y="1513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5</xdr:col>
      <xdr:colOff>1148291</xdr:colOff>
      <xdr:row>2</xdr:row>
      <xdr:rowOff>105833</xdr:rowOff>
    </xdr:from>
    <xdr:to>
      <xdr:col>6</xdr:col>
      <xdr:colOff>1056215</xdr:colOff>
      <xdr:row>2</xdr:row>
      <xdr:rowOff>393833</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3212041" y="1513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10</xdr:col>
      <xdr:colOff>793750</xdr:colOff>
      <xdr:row>0</xdr:row>
      <xdr:rowOff>1047751</xdr:rowOff>
    </xdr:from>
    <xdr:to>
      <xdr:col>11</xdr:col>
      <xdr:colOff>158749</xdr:colOff>
      <xdr:row>2</xdr:row>
      <xdr:rowOff>21167</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1</xdr:row>
      <xdr:rowOff>0</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285750</xdr:colOff>
      <xdr:row>2</xdr:row>
      <xdr:rowOff>21167</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1</xdr:row>
      <xdr:rowOff>0</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360886</xdr:colOff>
      <xdr:row>2</xdr:row>
      <xdr:rowOff>148166</xdr:rowOff>
    </xdr:from>
    <xdr:to>
      <xdr:col>5</xdr:col>
      <xdr:colOff>1064677</xdr:colOff>
      <xdr:row>2</xdr:row>
      <xdr:rowOff>436166</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1874303" y="1545166"/>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5</xdr:col>
      <xdr:colOff>1169453</xdr:colOff>
      <xdr:row>2</xdr:row>
      <xdr:rowOff>148166</xdr:rowOff>
    </xdr:from>
    <xdr:to>
      <xdr:col>6</xdr:col>
      <xdr:colOff>1077377</xdr:colOff>
      <xdr:row>2</xdr:row>
      <xdr:rowOff>436166</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233203" y="1545166"/>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10</xdr:col>
      <xdr:colOff>793750</xdr:colOff>
      <xdr:row>0</xdr:row>
      <xdr:rowOff>1047751</xdr:rowOff>
    </xdr:from>
    <xdr:to>
      <xdr:col>11</xdr:col>
      <xdr:colOff>158749</xdr:colOff>
      <xdr:row>2</xdr:row>
      <xdr:rowOff>31750</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2</xdr:row>
      <xdr:rowOff>10583</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285750</xdr:colOff>
      <xdr:row>2</xdr:row>
      <xdr:rowOff>31750</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2</xdr:row>
      <xdr:rowOff>10583</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110267</xdr:colOff>
      <xdr:row>2</xdr:row>
      <xdr:rowOff>208488</xdr:rowOff>
    </xdr:from>
    <xdr:to>
      <xdr:col>8</xdr:col>
      <xdr:colOff>555350</xdr:colOff>
      <xdr:row>2</xdr:row>
      <xdr:rowOff>496488</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4470600"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8</xdr:col>
      <xdr:colOff>594023</xdr:colOff>
      <xdr:row>2</xdr:row>
      <xdr:rowOff>208488</xdr:rowOff>
    </xdr:from>
    <xdr:to>
      <xdr:col>10</xdr:col>
      <xdr:colOff>224189</xdr:colOff>
      <xdr:row>2</xdr:row>
      <xdr:rowOff>496488</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5769273" y="1605488"/>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3</xdr:col>
      <xdr:colOff>761999</xdr:colOff>
      <xdr:row>2</xdr:row>
      <xdr:rowOff>208488</xdr:rowOff>
    </xdr:from>
    <xdr:to>
      <xdr:col>5</xdr:col>
      <xdr:colOff>392167</xdr:colOff>
      <xdr:row>2</xdr:row>
      <xdr:rowOff>496488</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1862666" y="1605488"/>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5</xdr:col>
      <xdr:colOff>430842</xdr:colOff>
      <xdr:row>2</xdr:row>
      <xdr:rowOff>208488</xdr:rowOff>
    </xdr:from>
    <xdr:to>
      <xdr:col>7</xdr:col>
      <xdr:colOff>61009</xdr:colOff>
      <xdr:row>2</xdr:row>
      <xdr:rowOff>496488</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3161342"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12</xdr:col>
      <xdr:colOff>508000</xdr:colOff>
      <xdr:row>0</xdr:row>
      <xdr:rowOff>1047751</xdr:rowOff>
    </xdr:from>
    <xdr:to>
      <xdr:col>13</xdr:col>
      <xdr:colOff>74083</xdr:colOff>
      <xdr:row>2</xdr:row>
      <xdr:rowOff>31750</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52914</xdr:colOff>
      <xdr:row>0</xdr:row>
      <xdr:rowOff>1164162</xdr:rowOff>
    </xdr:from>
    <xdr:to>
      <xdr:col>13</xdr:col>
      <xdr:colOff>545617</xdr:colOff>
      <xdr:row>2</xdr:row>
      <xdr:rowOff>10583</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402167</xdr:colOff>
      <xdr:row>0</xdr:row>
      <xdr:rowOff>1132416</xdr:rowOff>
    </xdr:from>
    <xdr:to>
      <xdr:col>9</xdr:col>
      <xdr:colOff>698501</xdr:colOff>
      <xdr:row>2</xdr:row>
      <xdr:rowOff>31750</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682165</xdr:colOff>
      <xdr:row>0</xdr:row>
      <xdr:rowOff>1150571</xdr:rowOff>
    </xdr:from>
    <xdr:to>
      <xdr:col>12</xdr:col>
      <xdr:colOff>391582</xdr:colOff>
      <xdr:row>2</xdr:row>
      <xdr:rowOff>10583</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521957</xdr:colOff>
      <xdr:row>2</xdr:row>
      <xdr:rowOff>211667</xdr:rowOff>
    </xdr:from>
    <xdr:to>
      <xdr:col>9</xdr:col>
      <xdr:colOff>247374</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4437790"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9</xdr:col>
      <xdr:colOff>276522</xdr:colOff>
      <xdr:row>2</xdr:row>
      <xdr:rowOff>211667</xdr:rowOff>
    </xdr:from>
    <xdr:to>
      <xdr:col>11</xdr:col>
      <xdr:colOff>880</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5716355"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4</xdr:col>
      <xdr:colOff>285749</xdr:colOff>
      <xdr:row>2</xdr:row>
      <xdr:rowOff>211667</xdr:rowOff>
    </xdr:from>
    <xdr:to>
      <xdr:col>5</xdr:col>
      <xdr:colOff>708608</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1852082"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5</xdr:col>
      <xdr:colOff>747283</xdr:colOff>
      <xdr:row>2</xdr:row>
      <xdr:rowOff>211667</xdr:rowOff>
    </xdr:from>
    <xdr:to>
      <xdr:col>7</xdr:col>
      <xdr:colOff>470583</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3139116"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455083</xdr:colOff>
      <xdr:row>0</xdr:row>
      <xdr:rowOff>1047751</xdr:rowOff>
    </xdr:from>
    <xdr:to>
      <xdr:col>14</xdr:col>
      <xdr:colOff>74082</xdr:colOff>
      <xdr:row>2</xdr:row>
      <xdr:rowOff>31750</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73833" y="1047751"/>
          <a:ext cx="380999" cy="380999"/>
        </a:xfrm>
        <a:prstGeom prst="rect">
          <a:avLst/>
        </a:prstGeom>
      </xdr:spPr>
    </xdr:pic>
    <xdr:clientData/>
  </xdr:twoCellAnchor>
  <xdr:twoCellAnchor>
    <xdr:from>
      <xdr:col>14</xdr:col>
      <xdr:colOff>52914</xdr:colOff>
      <xdr:row>0</xdr:row>
      <xdr:rowOff>1164162</xdr:rowOff>
    </xdr:from>
    <xdr:to>
      <xdr:col>14</xdr:col>
      <xdr:colOff>545617</xdr:colOff>
      <xdr:row>2</xdr:row>
      <xdr:rowOff>10583</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31750</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338665</xdr:colOff>
      <xdr:row>2</xdr:row>
      <xdr:rowOff>10583</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480680</xdr:colOff>
      <xdr:row>2</xdr:row>
      <xdr:rowOff>211666</xdr:rowOff>
    </xdr:from>
    <xdr:to>
      <xdr:col>9</xdr:col>
      <xdr:colOff>216680</xdr:colOff>
      <xdr:row>3</xdr:row>
      <xdr:rowOff>2249</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481180" y="161924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9</xdr:col>
      <xdr:colOff>255353</xdr:colOff>
      <xdr:row>2</xdr:row>
      <xdr:rowOff>211666</xdr:rowOff>
    </xdr:from>
    <xdr:to>
      <xdr:col>10</xdr:col>
      <xdr:colOff>753353</xdr:colOff>
      <xdr:row>3</xdr:row>
      <xdr:rowOff>2249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5779853" y="161924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4</xdr:col>
      <xdr:colOff>148167</xdr:colOff>
      <xdr:row>2</xdr:row>
      <xdr:rowOff>211666</xdr:rowOff>
    </xdr:from>
    <xdr:to>
      <xdr:col>5</xdr:col>
      <xdr:colOff>656748</xdr:colOff>
      <xdr:row>3</xdr:row>
      <xdr:rowOff>2249</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1862667" y="1619249"/>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5</xdr:col>
      <xdr:colOff>695423</xdr:colOff>
      <xdr:row>2</xdr:row>
      <xdr:rowOff>211666</xdr:rowOff>
    </xdr:from>
    <xdr:to>
      <xdr:col>7</xdr:col>
      <xdr:colOff>431422</xdr:colOff>
      <xdr:row>3</xdr:row>
      <xdr:rowOff>2249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3171923" y="1619249"/>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2</xdr:col>
      <xdr:colOff>95246</xdr:colOff>
      <xdr:row>0</xdr:row>
      <xdr:rowOff>627364</xdr:rowOff>
    </xdr:from>
    <xdr:to>
      <xdr:col>3</xdr:col>
      <xdr:colOff>525432</xdr:colOff>
      <xdr:row>0</xdr:row>
      <xdr:rowOff>871982</xdr:rowOff>
    </xdr:to>
    <xdr:sp macro="" textlink="">
      <xdr:nvSpPr>
        <xdr:cNvPr id="60" name="CaixaDeTexto 59">
          <a:extLst>
            <a:ext uri="{FF2B5EF4-FFF2-40B4-BE49-F238E27FC236}">
              <a16:creationId xmlns:a16="http://schemas.microsoft.com/office/drawing/2014/main" id="{895B2B8C-EFB9-4343-B975-2CCEF31D360D}"/>
            </a:ext>
          </a:extLst>
        </xdr:cNvPr>
        <xdr:cNvSpPr txBox="1">
          <a:spLocks noChangeAspect="1"/>
        </xdr:cNvSpPr>
      </xdr:nvSpPr>
      <xdr:spPr>
        <a:xfrm>
          <a:off x="1926163" y="627364"/>
          <a:ext cx="1044019" cy="2446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Início</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459515</xdr:colOff>
      <xdr:row>2</xdr:row>
      <xdr:rowOff>211668</xdr:rowOff>
    </xdr:from>
    <xdr:to>
      <xdr:col>9</xdr:col>
      <xdr:colOff>195515</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44600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9</xdr:col>
      <xdr:colOff>234188</xdr:colOff>
      <xdr:row>2</xdr:row>
      <xdr:rowOff>211668</xdr:rowOff>
    </xdr:from>
    <xdr:to>
      <xdr:col>10</xdr:col>
      <xdr:colOff>732188</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5758688"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4</xdr:col>
      <xdr:colOff>127000</xdr:colOff>
      <xdr:row>2</xdr:row>
      <xdr:rowOff>211668</xdr:rowOff>
    </xdr:from>
    <xdr:to>
      <xdr:col>5</xdr:col>
      <xdr:colOff>635583</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1841500"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5</xdr:col>
      <xdr:colOff>674258</xdr:colOff>
      <xdr:row>2</xdr:row>
      <xdr:rowOff>211668</xdr:rowOff>
    </xdr:from>
    <xdr:to>
      <xdr:col>7</xdr:col>
      <xdr:colOff>410257</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3150758"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6</xdr:col>
      <xdr:colOff>935767</xdr:colOff>
      <xdr:row>2</xdr:row>
      <xdr:rowOff>253999</xdr:rowOff>
    </xdr:from>
    <xdr:to>
      <xdr:col>7</xdr:col>
      <xdr:colOff>724683</xdr:colOff>
      <xdr:row>3</xdr:row>
      <xdr:rowOff>33999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4460017" y="166158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4</xdr:col>
      <xdr:colOff>158749</xdr:colOff>
      <xdr:row>2</xdr:row>
      <xdr:rowOff>253999</xdr:rowOff>
    </xdr:from>
    <xdr:to>
      <xdr:col>5</xdr:col>
      <xdr:colOff>794333</xdr:colOff>
      <xdr:row>3</xdr:row>
      <xdr:rowOff>33999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1862666" y="166158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5</xdr:col>
      <xdr:colOff>833008</xdr:colOff>
      <xdr:row>2</xdr:row>
      <xdr:rowOff>253999</xdr:rowOff>
    </xdr:from>
    <xdr:to>
      <xdr:col>6</xdr:col>
      <xdr:colOff>886509</xdr:colOff>
      <xdr:row>3</xdr:row>
      <xdr:rowOff>33999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3161341" y="166158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10</xdr:col>
      <xdr:colOff>899583</xdr:colOff>
      <xdr:row>0</xdr:row>
      <xdr:rowOff>1047751</xdr:rowOff>
    </xdr:from>
    <xdr:to>
      <xdr:col>11</xdr:col>
      <xdr:colOff>264582</xdr:colOff>
      <xdr:row>2</xdr:row>
      <xdr:rowOff>21167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773833" y="1047751"/>
          <a:ext cx="380999" cy="380999"/>
        </a:xfrm>
        <a:prstGeom prst="rect">
          <a:avLst/>
        </a:prstGeom>
      </xdr:spPr>
    </xdr:pic>
    <xdr:clientData/>
  </xdr:twoCellAnchor>
  <xdr:twoCellAnchor>
    <xdr:from>
      <xdr:col>11</xdr:col>
      <xdr:colOff>243414</xdr:colOff>
      <xdr:row>0</xdr:row>
      <xdr:rowOff>1164162</xdr:rowOff>
    </xdr:from>
    <xdr:to>
      <xdr:col>12</xdr:col>
      <xdr:colOff>143450</xdr:colOff>
      <xdr:row>1</xdr:row>
      <xdr:rowOff>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550333</xdr:colOff>
      <xdr:row>0</xdr:row>
      <xdr:rowOff>1132416</xdr:rowOff>
    </xdr:from>
    <xdr:to>
      <xdr:col>8</xdr:col>
      <xdr:colOff>846667</xdr:colOff>
      <xdr:row>2</xdr:row>
      <xdr:rowOff>21167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223250" y="1132416"/>
          <a:ext cx="296334" cy="296334"/>
        </a:xfrm>
        <a:prstGeom prst="rect">
          <a:avLst/>
        </a:prstGeom>
      </xdr:spPr>
    </xdr:pic>
    <xdr:clientData/>
  </xdr:twoCellAnchor>
  <xdr:twoCellAnchor>
    <xdr:from>
      <xdr:col>8</xdr:col>
      <xdr:colOff>830331</xdr:colOff>
      <xdr:row>0</xdr:row>
      <xdr:rowOff>1150571</xdr:rowOff>
    </xdr:from>
    <xdr:to>
      <xdr:col>10</xdr:col>
      <xdr:colOff>783165</xdr:colOff>
      <xdr:row>1</xdr:row>
      <xdr:rowOff>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6</xdr:col>
      <xdr:colOff>956932</xdr:colOff>
      <xdr:row>2</xdr:row>
      <xdr:rowOff>201085</xdr:rowOff>
    </xdr:from>
    <xdr:to>
      <xdr:col>7</xdr:col>
      <xdr:colOff>745849</xdr:colOff>
      <xdr:row>2</xdr:row>
      <xdr:rowOff>489085</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447059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4</xdr:col>
      <xdr:colOff>169332</xdr:colOff>
      <xdr:row>2</xdr:row>
      <xdr:rowOff>201085</xdr:rowOff>
    </xdr:from>
    <xdr:to>
      <xdr:col>5</xdr:col>
      <xdr:colOff>815499</xdr:colOff>
      <xdr:row>2</xdr:row>
      <xdr:rowOff>489085</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187324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5</xdr:col>
      <xdr:colOff>854174</xdr:colOff>
      <xdr:row>2</xdr:row>
      <xdr:rowOff>201085</xdr:rowOff>
    </xdr:from>
    <xdr:to>
      <xdr:col>6</xdr:col>
      <xdr:colOff>907674</xdr:colOff>
      <xdr:row>2</xdr:row>
      <xdr:rowOff>489085</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171924" y="1608668"/>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910166</xdr:colOff>
      <xdr:row>0</xdr:row>
      <xdr:rowOff>1047751</xdr:rowOff>
    </xdr:from>
    <xdr:to>
      <xdr:col>11</xdr:col>
      <xdr:colOff>275165</xdr:colOff>
      <xdr:row>2</xdr:row>
      <xdr:rowOff>21167</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73833" y="1047751"/>
          <a:ext cx="380999" cy="380999"/>
        </a:xfrm>
        <a:prstGeom prst="rect">
          <a:avLst/>
        </a:prstGeom>
      </xdr:spPr>
    </xdr:pic>
    <xdr:clientData/>
  </xdr:twoCellAnchor>
  <xdr:twoCellAnchor>
    <xdr:from>
      <xdr:col>11</xdr:col>
      <xdr:colOff>253997</xdr:colOff>
      <xdr:row>0</xdr:row>
      <xdr:rowOff>1164162</xdr:rowOff>
    </xdr:from>
    <xdr:to>
      <xdr:col>12</xdr:col>
      <xdr:colOff>154034</xdr:colOff>
      <xdr:row>1</xdr:row>
      <xdr:rowOff>0</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560917</xdr:colOff>
      <xdr:row>0</xdr:row>
      <xdr:rowOff>1132416</xdr:rowOff>
    </xdr:from>
    <xdr:to>
      <xdr:col>8</xdr:col>
      <xdr:colOff>857251</xdr:colOff>
      <xdr:row>2</xdr:row>
      <xdr:rowOff>21167</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223250" y="1132416"/>
          <a:ext cx="296334" cy="296334"/>
        </a:xfrm>
        <a:prstGeom prst="rect">
          <a:avLst/>
        </a:prstGeom>
      </xdr:spPr>
    </xdr:pic>
    <xdr:clientData/>
  </xdr:twoCellAnchor>
  <xdr:twoCellAnchor>
    <xdr:from>
      <xdr:col>8</xdr:col>
      <xdr:colOff>840915</xdr:colOff>
      <xdr:row>0</xdr:row>
      <xdr:rowOff>1150571</xdr:rowOff>
    </xdr:from>
    <xdr:to>
      <xdr:col>10</xdr:col>
      <xdr:colOff>793748</xdr:colOff>
      <xdr:row>1</xdr:row>
      <xdr:rowOff>0</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6</xdr:col>
      <xdr:colOff>935767</xdr:colOff>
      <xdr:row>2</xdr:row>
      <xdr:rowOff>190501</xdr:rowOff>
    </xdr:from>
    <xdr:to>
      <xdr:col>8</xdr:col>
      <xdr:colOff>132017</xdr:colOff>
      <xdr:row>2</xdr:row>
      <xdr:rowOff>478501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449434" y="1598084"/>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4</xdr:col>
      <xdr:colOff>148167</xdr:colOff>
      <xdr:row>2</xdr:row>
      <xdr:rowOff>190501</xdr:rowOff>
    </xdr:from>
    <xdr:to>
      <xdr:col>5</xdr:col>
      <xdr:colOff>794334</xdr:colOff>
      <xdr:row>2</xdr:row>
      <xdr:rowOff>478501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1852084" y="159808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5</xdr:col>
      <xdr:colOff>833009</xdr:colOff>
      <xdr:row>2</xdr:row>
      <xdr:rowOff>190501</xdr:rowOff>
    </xdr:from>
    <xdr:to>
      <xdr:col>6</xdr:col>
      <xdr:colOff>886509</xdr:colOff>
      <xdr:row>2</xdr:row>
      <xdr:rowOff>478501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3150759" y="1598084"/>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11</xdr:col>
      <xdr:colOff>10583</xdr:colOff>
      <xdr:row>0</xdr:row>
      <xdr:rowOff>1047751</xdr:rowOff>
    </xdr:from>
    <xdr:to>
      <xdr:col>11</xdr:col>
      <xdr:colOff>391582</xdr:colOff>
      <xdr:row>2</xdr:row>
      <xdr:rowOff>21167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11</xdr:col>
      <xdr:colOff>370414</xdr:colOff>
      <xdr:row>0</xdr:row>
      <xdr:rowOff>1164162</xdr:rowOff>
    </xdr:from>
    <xdr:to>
      <xdr:col>11</xdr:col>
      <xdr:colOff>863117</xdr:colOff>
      <xdr:row>1</xdr:row>
      <xdr:rowOff>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814917</xdr:colOff>
      <xdr:row>0</xdr:row>
      <xdr:rowOff>1132416</xdr:rowOff>
    </xdr:from>
    <xdr:to>
      <xdr:col>8</xdr:col>
      <xdr:colOff>1111251</xdr:colOff>
      <xdr:row>2</xdr:row>
      <xdr:rowOff>21167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223250" y="1132416"/>
          <a:ext cx="296334" cy="296334"/>
        </a:xfrm>
        <a:prstGeom prst="rect">
          <a:avLst/>
        </a:prstGeom>
      </xdr:spPr>
    </xdr:pic>
    <xdr:clientData/>
  </xdr:twoCellAnchor>
  <xdr:twoCellAnchor>
    <xdr:from>
      <xdr:col>8</xdr:col>
      <xdr:colOff>1094915</xdr:colOff>
      <xdr:row>0</xdr:row>
      <xdr:rowOff>1150571</xdr:rowOff>
    </xdr:from>
    <xdr:to>
      <xdr:col>10</xdr:col>
      <xdr:colOff>994832</xdr:colOff>
      <xdr:row>1</xdr:row>
      <xdr:rowOff>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13</xdr:col>
      <xdr:colOff>518583</xdr:colOff>
      <xdr:row>0</xdr:row>
      <xdr:rowOff>1047751</xdr:rowOff>
    </xdr:from>
    <xdr:to>
      <xdr:col>14</xdr:col>
      <xdr:colOff>84665</xdr:colOff>
      <xdr:row>2</xdr:row>
      <xdr:rowOff>21167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773833" y="1047751"/>
          <a:ext cx="380999" cy="380999"/>
        </a:xfrm>
        <a:prstGeom prst="rect">
          <a:avLst/>
        </a:prstGeom>
      </xdr:spPr>
    </xdr:pic>
    <xdr:clientData/>
  </xdr:twoCellAnchor>
  <xdr:twoCellAnchor>
    <xdr:from>
      <xdr:col>14</xdr:col>
      <xdr:colOff>63497</xdr:colOff>
      <xdr:row>0</xdr:row>
      <xdr:rowOff>1164162</xdr:rowOff>
    </xdr:from>
    <xdr:to>
      <xdr:col>14</xdr:col>
      <xdr:colOff>556200</xdr:colOff>
      <xdr:row>1</xdr:row>
      <xdr:rowOff>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21167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402165</xdr:colOff>
      <xdr:row>1</xdr:row>
      <xdr:rowOff>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17</xdr:col>
      <xdr:colOff>508000</xdr:colOff>
      <xdr:row>0</xdr:row>
      <xdr:rowOff>1047751</xdr:rowOff>
    </xdr:from>
    <xdr:to>
      <xdr:col>18</xdr:col>
      <xdr:colOff>296333</xdr:colOff>
      <xdr:row>2</xdr:row>
      <xdr:rowOff>21167</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18</xdr:col>
      <xdr:colOff>275164</xdr:colOff>
      <xdr:row>0</xdr:row>
      <xdr:rowOff>1164162</xdr:rowOff>
    </xdr:from>
    <xdr:to>
      <xdr:col>18</xdr:col>
      <xdr:colOff>767867</xdr:colOff>
      <xdr:row>1</xdr:row>
      <xdr:rowOff>0</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328083</xdr:colOff>
      <xdr:row>0</xdr:row>
      <xdr:rowOff>1132416</xdr:rowOff>
    </xdr:from>
    <xdr:to>
      <xdr:col>14</xdr:col>
      <xdr:colOff>31750</xdr:colOff>
      <xdr:row>2</xdr:row>
      <xdr:rowOff>21167</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223250" y="1132416"/>
          <a:ext cx="296334" cy="296334"/>
        </a:xfrm>
        <a:prstGeom prst="rect">
          <a:avLst/>
        </a:prstGeom>
      </xdr:spPr>
    </xdr:pic>
    <xdr:clientData/>
  </xdr:twoCellAnchor>
  <xdr:twoCellAnchor>
    <xdr:from>
      <xdr:col>14</xdr:col>
      <xdr:colOff>15415</xdr:colOff>
      <xdr:row>0</xdr:row>
      <xdr:rowOff>1150571</xdr:rowOff>
    </xdr:from>
    <xdr:to>
      <xdr:col>17</xdr:col>
      <xdr:colOff>391582</xdr:colOff>
      <xdr:row>1</xdr:row>
      <xdr:rowOff>0</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8.bin"/><Relationship Id="rId4" Type="http://schemas.openxmlformats.org/officeDocument/2006/relationships/comments" Target="../comments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9.bin"/><Relationship Id="rId4" Type="http://schemas.openxmlformats.org/officeDocument/2006/relationships/comments" Target="../comments2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10.bin"/><Relationship Id="rId4" Type="http://schemas.openxmlformats.org/officeDocument/2006/relationships/comments" Target="../comments2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activeCell="C1" sqref="C1:R1"/>
    </sheetView>
  </sheetViews>
  <sheetFormatPr defaultColWidth="0" defaultRowHeight="15" zeroHeight="1" x14ac:dyDescent="0.25"/>
  <cols>
    <col min="1" max="1" width="27.140625" style="215"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04" customFormat="1" ht="111" customHeight="1" x14ac:dyDescent="0.25">
      <c r="A1" s="213"/>
      <c r="B1" s="18"/>
      <c r="C1" s="246"/>
      <c r="D1" s="246"/>
      <c r="E1" s="246"/>
      <c r="F1" s="246"/>
      <c r="G1" s="246"/>
      <c r="H1" s="246"/>
      <c r="I1" s="246"/>
      <c r="J1" s="246"/>
      <c r="K1" s="246"/>
      <c r="L1" s="246"/>
      <c r="M1" s="246"/>
      <c r="N1" s="246"/>
      <c r="O1" s="246"/>
      <c r="P1" s="246"/>
      <c r="Q1" s="246"/>
      <c r="R1" s="246"/>
      <c r="S1" s="18"/>
      <c r="T1" s="18"/>
      <c r="U1" s="18"/>
      <c r="V1" s="18"/>
      <c r="W1" s="18"/>
      <c r="X1" s="18"/>
      <c r="Y1" s="18"/>
      <c r="Z1" s="18"/>
    </row>
    <row r="2" spans="1:26" ht="35.25" hidden="1" customHeight="1" x14ac:dyDescent="0.25">
      <c r="A2" s="213"/>
      <c r="B2" s="20"/>
      <c r="S2" s="20"/>
      <c r="T2" s="20"/>
      <c r="U2" s="20"/>
      <c r="V2" s="20"/>
      <c r="W2" s="20"/>
      <c r="X2" s="20"/>
      <c r="Y2" s="20"/>
      <c r="Z2" s="20"/>
    </row>
    <row r="3" spans="1:26" ht="39" customHeight="1" x14ac:dyDescent="0.7">
      <c r="A3" s="213"/>
      <c r="B3" s="20"/>
      <c r="C3" s="254" t="s">
        <v>153</v>
      </c>
      <c r="D3" s="254"/>
      <c r="E3" s="254"/>
      <c r="F3" s="254"/>
      <c r="G3" s="254"/>
      <c r="H3" s="254"/>
      <c r="I3" s="254"/>
      <c r="J3" s="254"/>
      <c r="K3" s="254"/>
      <c r="L3" s="254"/>
      <c r="M3" s="254"/>
      <c r="N3" s="254"/>
      <c r="O3" s="254"/>
      <c r="P3" s="254"/>
      <c r="Q3" s="254"/>
      <c r="R3" s="254"/>
      <c r="S3" s="20"/>
      <c r="T3" s="20"/>
      <c r="U3" s="20"/>
      <c r="V3" s="20"/>
      <c r="W3" s="20"/>
      <c r="X3" s="20"/>
      <c r="Y3" s="20"/>
      <c r="Z3" s="20"/>
    </row>
    <row r="4" spans="1:26" ht="37.5" customHeight="1" x14ac:dyDescent="0.25">
      <c r="A4" s="213"/>
      <c r="B4" s="20"/>
      <c r="C4" s="247" t="s">
        <v>0</v>
      </c>
      <c r="D4" s="247"/>
      <c r="E4" s="247"/>
      <c r="F4" s="247"/>
      <c r="G4" s="247"/>
      <c r="H4" s="247"/>
      <c r="I4" s="247"/>
      <c r="J4" s="247"/>
      <c r="K4" s="247"/>
      <c r="L4" s="247"/>
      <c r="M4" s="247"/>
      <c r="N4" s="247"/>
      <c r="O4" s="247"/>
      <c r="P4" s="247"/>
      <c r="Q4" s="247"/>
      <c r="R4" s="247"/>
      <c r="S4" s="20"/>
      <c r="T4" s="20"/>
      <c r="U4" s="20"/>
      <c r="V4" s="20"/>
      <c r="W4" s="20"/>
      <c r="X4" s="20"/>
      <c r="Y4" s="20"/>
      <c r="Z4" s="20"/>
    </row>
    <row r="5" spans="1:26" ht="33.950000000000003" customHeight="1" x14ac:dyDescent="0.25">
      <c r="A5" s="213"/>
      <c r="B5" s="20"/>
      <c r="C5" s="250" t="s">
        <v>1</v>
      </c>
      <c r="D5" s="250"/>
      <c r="E5" s="250"/>
      <c r="F5" s="250"/>
      <c r="G5" s="250"/>
      <c r="H5" s="250"/>
      <c r="I5" s="250"/>
      <c r="J5" s="250"/>
      <c r="K5" s="250"/>
      <c r="L5" s="250"/>
      <c r="M5" s="250"/>
      <c r="N5" s="250"/>
      <c r="O5" s="250"/>
      <c r="P5" s="250"/>
      <c r="Q5" s="250"/>
      <c r="R5" s="250"/>
      <c r="S5" s="20"/>
      <c r="T5" s="20"/>
      <c r="U5" s="20"/>
      <c r="V5" s="20"/>
      <c r="W5" s="20"/>
      <c r="X5" s="20"/>
      <c r="Y5" s="20"/>
      <c r="Z5" s="20"/>
    </row>
    <row r="6" spans="1:26" ht="8.1" customHeight="1" x14ac:dyDescent="0.25">
      <c r="A6" s="213"/>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13"/>
      <c r="B7" s="20"/>
      <c r="C7" s="248">
        <v>1</v>
      </c>
      <c r="D7" s="20"/>
      <c r="E7" s="20"/>
      <c r="F7" s="20"/>
      <c r="G7" s="20"/>
      <c r="H7" s="249" t="s">
        <v>2</v>
      </c>
      <c r="I7" s="249"/>
      <c r="J7" s="249"/>
      <c r="K7" s="249"/>
      <c r="L7" s="249"/>
      <c r="M7" s="249"/>
      <c r="N7" s="249"/>
      <c r="O7" s="249"/>
      <c r="P7" s="249"/>
      <c r="Q7" s="249"/>
      <c r="R7" s="249"/>
      <c r="S7" s="20"/>
      <c r="T7" s="20"/>
      <c r="U7" s="20"/>
      <c r="V7" s="20"/>
      <c r="W7" s="20"/>
      <c r="X7" s="20"/>
      <c r="Y7" s="20"/>
      <c r="Z7" s="20"/>
    </row>
    <row r="8" spans="1:26" ht="33.75" customHeight="1" x14ac:dyDescent="0.25">
      <c r="A8" s="213"/>
      <c r="B8" s="20"/>
      <c r="C8" s="248"/>
      <c r="D8" s="20"/>
      <c r="E8" s="20"/>
      <c r="F8" s="20"/>
      <c r="G8" s="20"/>
      <c r="H8" s="247" t="s">
        <v>122</v>
      </c>
      <c r="I8" s="247"/>
      <c r="J8" s="247"/>
      <c r="K8" s="247"/>
      <c r="L8" s="247"/>
      <c r="M8" s="247"/>
      <c r="N8" s="247"/>
      <c r="O8" s="247"/>
      <c r="P8" s="247"/>
      <c r="Q8" s="247"/>
      <c r="R8" s="247"/>
      <c r="S8" s="20"/>
      <c r="T8" s="20"/>
      <c r="U8" s="20"/>
      <c r="V8" s="20"/>
      <c r="W8" s="20"/>
      <c r="X8" s="20"/>
      <c r="Y8" s="20"/>
      <c r="Z8" s="20"/>
    </row>
    <row r="9" spans="1:26" ht="17.100000000000001" customHeight="1" x14ac:dyDescent="0.25">
      <c r="A9" s="213"/>
      <c r="B9" s="20"/>
      <c r="C9" s="248"/>
      <c r="D9" s="20"/>
      <c r="E9" s="20"/>
      <c r="F9" s="20"/>
      <c r="G9" s="20"/>
      <c r="H9" s="251"/>
      <c r="I9" s="251"/>
      <c r="J9" s="251"/>
      <c r="K9" s="20"/>
      <c r="L9" s="20"/>
      <c r="M9" s="20"/>
      <c r="N9" s="20"/>
      <c r="O9" s="20"/>
      <c r="P9" s="20"/>
      <c r="Q9" s="20"/>
      <c r="R9" s="20"/>
      <c r="S9" s="20"/>
      <c r="T9" s="20"/>
      <c r="U9" s="20"/>
      <c r="V9" s="20"/>
      <c r="W9" s="20"/>
      <c r="X9" s="20"/>
      <c r="Y9" s="20"/>
      <c r="Z9" s="20"/>
    </row>
    <row r="10" spans="1:26" ht="12" customHeight="1" x14ac:dyDescent="0.25">
      <c r="A10" s="213"/>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13"/>
      <c r="B11" s="20"/>
      <c r="C11" s="248">
        <v>2</v>
      </c>
      <c r="D11" s="20"/>
      <c r="E11" s="20"/>
      <c r="F11" s="20"/>
      <c r="G11" s="20"/>
      <c r="H11" s="257" t="s">
        <v>123</v>
      </c>
      <c r="I11" s="257"/>
      <c r="J11" s="257"/>
      <c r="K11" s="257"/>
      <c r="L11" s="257"/>
      <c r="M11" s="257"/>
      <c r="N11" s="257"/>
      <c r="O11" s="257"/>
      <c r="P11" s="257"/>
      <c r="Q11" s="257"/>
      <c r="R11" s="257"/>
      <c r="S11" s="20"/>
      <c r="T11" s="20"/>
      <c r="U11" s="20"/>
      <c r="V11" s="20"/>
      <c r="W11" s="20"/>
      <c r="X11" s="20"/>
      <c r="Y11" s="20"/>
      <c r="Z11" s="20"/>
    </row>
    <row r="12" spans="1:26" ht="33.75" customHeight="1" x14ac:dyDescent="0.25">
      <c r="A12" s="213"/>
      <c r="B12" s="20"/>
      <c r="C12" s="248"/>
      <c r="D12" s="20"/>
      <c r="E12" s="20"/>
      <c r="F12" s="20"/>
      <c r="G12" s="20"/>
      <c r="H12" s="247" t="s">
        <v>18</v>
      </c>
      <c r="I12" s="247"/>
      <c r="J12" s="247"/>
      <c r="K12" s="247"/>
      <c r="L12" s="247"/>
      <c r="M12" s="247"/>
      <c r="N12" s="247"/>
      <c r="O12" s="247"/>
      <c r="P12" s="247"/>
      <c r="Q12" s="247"/>
      <c r="R12" s="247"/>
      <c r="S12" s="20"/>
      <c r="T12" s="20"/>
      <c r="U12" s="20"/>
      <c r="V12" s="20"/>
      <c r="W12" s="20"/>
      <c r="X12" s="20"/>
      <c r="Y12" s="20"/>
      <c r="Z12" s="20"/>
    </row>
    <row r="13" spans="1:26" ht="17.100000000000001" customHeight="1" x14ac:dyDescent="0.25">
      <c r="A13" s="213"/>
      <c r="B13" s="20"/>
      <c r="C13" s="248"/>
      <c r="D13" s="20"/>
      <c r="E13" s="20"/>
      <c r="F13" s="20"/>
      <c r="G13" s="20"/>
      <c r="H13" s="251"/>
      <c r="I13" s="251"/>
      <c r="J13" s="251"/>
      <c r="K13" s="20"/>
      <c r="L13" s="20"/>
      <c r="M13" s="20"/>
      <c r="N13" s="20"/>
      <c r="O13" s="20"/>
      <c r="P13" s="20"/>
      <c r="Q13" s="20"/>
      <c r="R13" s="20"/>
      <c r="S13" s="20"/>
      <c r="T13" s="20"/>
      <c r="U13" s="20"/>
      <c r="V13" s="20"/>
      <c r="W13" s="20"/>
      <c r="X13" s="20"/>
      <c r="Y13" s="20"/>
      <c r="Z13" s="20"/>
    </row>
    <row r="14" spans="1:26" ht="12" customHeight="1" x14ac:dyDescent="0.35">
      <c r="A14" s="213"/>
      <c r="B14" s="20"/>
      <c r="C14" s="203"/>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13"/>
      <c r="B15" s="20"/>
      <c r="C15" s="248">
        <v>3</v>
      </c>
      <c r="D15" s="20"/>
      <c r="E15" s="20"/>
      <c r="F15" s="20"/>
      <c r="G15" s="20"/>
      <c r="H15" s="249" t="s">
        <v>3</v>
      </c>
      <c r="I15" s="249"/>
      <c r="J15" s="249"/>
      <c r="K15" s="249"/>
      <c r="L15" s="249"/>
      <c r="M15" s="249"/>
      <c r="N15" s="249"/>
      <c r="O15" s="249"/>
      <c r="P15" s="249"/>
      <c r="Q15" s="249"/>
      <c r="R15" s="249"/>
      <c r="S15" s="20"/>
      <c r="T15" s="20"/>
      <c r="U15" s="20"/>
      <c r="V15" s="20"/>
      <c r="W15" s="20"/>
      <c r="X15" s="20"/>
      <c r="Y15" s="20"/>
      <c r="Z15" s="20"/>
    </row>
    <row r="16" spans="1:26" ht="33.75" customHeight="1" x14ac:dyDescent="0.25">
      <c r="A16" s="213"/>
      <c r="B16" s="20"/>
      <c r="C16" s="248"/>
      <c r="D16" s="20"/>
      <c r="E16" s="20"/>
      <c r="F16" s="20"/>
      <c r="G16" s="20"/>
      <c r="H16" s="247" t="s">
        <v>124</v>
      </c>
      <c r="I16" s="247"/>
      <c r="J16" s="247"/>
      <c r="K16" s="247"/>
      <c r="L16" s="247"/>
      <c r="M16" s="247"/>
      <c r="N16" s="247"/>
      <c r="O16" s="247"/>
      <c r="P16" s="247"/>
      <c r="Q16" s="247"/>
      <c r="R16" s="247"/>
      <c r="S16" s="20"/>
      <c r="T16" s="20"/>
      <c r="U16" s="20"/>
      <c r="V16" s="20"/>
      <c r="W16" s="20"/>
      <c r="X16" s="20"/>
      <c r="Y16" s="20"/>
      <c r="Z16" s="20"/>
    </row>
    <row r="17" spans="1:26" ht="17.100000000000001" customHeight="1" x14ac:dyDescent="0.25">
      <c r="A17" s="213"/>
      <c r="B17" s="20"/>
      <c r="C17" s="248"/>
      <c r="D17" s="20"/>
      <c r="E17" s="20"/>
      <c r="F17" s="20"/>
      <c r="G17" s="20"/>
      <c r="H17" s="251"/>
      <c r="I17" s="251"/>
      <c r="J17" s="251"/>
      <c r="K17" s="20"/>
      <c r="L17" s="20"/>
      <c r="M17" s="20"/>
      <c r="N17" s="20"/>
      <c r="O17" s="20"/>
      <c r="P17" s="20"/>
      <c r="Q17" s="20"/>
      <c r="R17" s="20"/>
      <c r="S17" s="20"/>
      <c r="T17" s="20"/>
      <c r="U17" s="20"/>
      <c r="V17" s="20"/>
      <c r="W17" s="20"/>
      <c r="X17" s="20"/>
      <c r="Y17" s="20"/>
      <c r="Z17" s="20"/>
    </row>
    <row r="18" spans="1:26" ht="12" customHeight="1" x14ac:dyDescent="0.35">
      <c r="A18" s="213"/>
      <c r="B18" s="20"/>
      <c r="C18" s="203"/>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13"/>
      <c r="B19" s="20"/>
      <c r="C19" s="248">
        <v>4</v>
      </c>
      <c r="D19" s="20"/>
      <c r="E19" s="20"/>
      <c r="F19" s="20"/>
      <c r="G19" s="20"/>
      <c r="H19" s="249" t="s">
        <v>4</v>
      </c>
      <c r="I19" s="249"/>
      <c r="J19" s="249"/>
      <c r="K19" s="249"/>
      <c r="L19" s="249"/>
      <c r="M19" s="249"/>
      <c r="N19" s="249"/>
      <c r="O19" s="249"/>
      <c r="P19" s="249"/>
      <c r="Q19" s="249"/>
      <c r="R19" s="249"/>
      <c r="S19" s="20"/>
      <c r="T19" s="20"/>
      <c r="U19" s="20"/>
      <c r="V19" s="20"/>
      <c r="W19" s="20"/>
      <c r="X19" s="20"/>
      <c r="Y19" s="20"/>
      <c r="Z19" s="20"/>
    </row>
    <row r="20" spans="1:26" ht="33.75" customHeight="1" x14ac:dyDescent="0.25">
      <c r="A20" s="213"/>
      <c r="B20" s="20"/>
      <c r="C20" s="248"/>
      <c r="D20" s="20"/>
      <c r="E20" s="20"/>
      <c r="F20" s="20"/>
      <c r="G20" s="20"/>
      <c r="H20" s="247" t="s">
        <v>5</v>
      </c>
      <c r="I20" s="247"/>
      <c r="J20" s="247"/>
      <c r="K20" s="247"/>
      <c r="L20" s="247"/>
      <c r="M20" s="247"/>
      <c r="N20" s="247"/>
      <c r="O20" s="247"/>
      <c r="P20" s="247"/>
      <c r="Q20" s="247"/>
      <c r="R20" s="247"/>
      <c r="S20" s="20"/>
      <c r="T20" s="20"/>
      <c r="U20" s="20"/>
      <c r="V20" s="20"/>
      <c r="W20" s="20"/>
      <c r="X20" s="20"/>
      <c r="Y20" s="20"/>
      <c r="Z20" s="20"/>
    </row>
    <row r="21" spans="1:26" ht="17.100000000000001" customHeight="1" x14ac:dyDescent="0.25">
      <c r="A21" s="213"/>
      <c r="B21" s="20"/>
      <c r="C21" s="248"/>
      <c r="D21" s="20"/>
      <c r="E21" s="20"/>
      <c r="F21" s="20"/>
      <c r="G21" s="20"/>
      <c r="H21" s="251"/>
      <c r="I21" s="251"/>
      <c r="J21" s="251"/>
      <c r="K21" s="20"/>
      <c r="L21" s="20"/>
      <c r="M21" s="20"/>
      <c r="N21" s="20"/>
      <c r="O21" s="20"/>
      <c r="P21" s="20"/>
      <c r="Q21" s="20"/>
      <c r="R21" s="20"/>
      <c r="S21" s="20"/>
      <c r="T21" s="20"/>
      <c r="U21" s="20"/>
      <c r="V21" s="20"/>
      <c r="W21" s="20"/>
      <c r="X21" s="20"/>
      <c r="Y21" s="20"/>
      <c r="Z21" s="20"/>
    </row>
    <row r="22" spans="1:26" ht="12" customHeight="1" x14ac:dyDescent="0.35">
      <c r="A22" s="214"/>
      <c r="C22" s="55"/>
    </row>
    <row r="23" spans="1:26" ht="17.100000000000001" customHeight="1" x14ac:dyDescent="0.25">
      <c r="A23" s="214"/>
      <c r="C23" s="255">
        <v>5</v>
      </c>
      <c r="H23" s="256" t="s">
        <v>6</v>
      </c>
      <c r="I23" s="256"/>
      <c r="J23" s="256"/>
      <c r="K23" s="256"/>
      <c r="L23" s="256"/>
      <c r="M23" s="256"/>
      <c r="N23" s="256"/>
      <c r="O23" s="256"/>
      <c r="P23" s="256"/>
      <c r="Q23" s="256"/>
      <c r="R23" s="256"/>
    </row>
    <row r="24" spans="1:26" ht="33.75" customHeight="1" x14ac:dyDescent="0.25">
      <c r="A24" s="214"/>
      <c r="C24" s="255"/>
      <c r="H24" s="253" t="s">
        <v>7</v>
      </c>
      <c r="I24" s="253"/>
      <c r="J24" s="253"/>
      <c r="K24" s="253"/>
      <c r="L24" s="253"/>
      <c r="M24" s="253"/>
      <c r="N24" s="253"/>
      <c r="O24" s="253"/>
      <c r="P24" s="253"/>
      <c r="Q24" s="253"/>
      <c r="R24" s="253"/>
    </row>
    <row r="25" spans="1:26" ht="17.100000000000001" customHeight="1" x14ac:dyDescent="0.25">
      <c r="A25" s="214"/>
      <c r="C25" s="255"/>
      <c r="H25" s="252"/>
      <c r="I25" s="252"/>
      <c r="J25" s="252"/>
    </row>
    <row r="26" spans="1:26" ht="12" customHeight="1" x14ac:dyDescent="0.35">
      <c r="A26" s="214"/>
      <c r="C26" s="55"/>
    </row>
    <row r="27" spans="1:26" ht="17.100000000000001" customHeight="1" x14ac:dyDescent="0.25">
      <c r="A27" s="214"/>
      <c r="C27" s="255">
        <v>6</v>
      </c>
      <c r="H27" s="256" t="s">
        <v>8</v>
      </c>
      <c r="I27" s="256"/>
      <c r="J27" s="256"/>
      <c r="K27" s="256"/>
      <c r="L27" s="256"/>
      <c r="M27" s="256"/>
      <c r="N27" s="256"/>
      <c r="O27" s="256"/>
      <c r="P27" s="256"/>
      <c r="Q27" s="256"/>
      <c r="R27" s="256"/>
    </row>
    <row r="28" spans="1:26" ht="33.75" customHeight="1" x14ac:dyDescent="0.25">
      <c r="A28" s="214"/>
      <c r="C28" s="255"/>
      <c r="H28" s="253" t="s">
        <v>9</v>
      </c>
      <c r="I28" s="253"/>
      <c r="J28" s="253"/>
      <c r="K28" s="253"/>
      <c r="L28" s="253"/>
      <c r="M28" s="253"/>
      <c r="N28" s="253"/>
      <c r="O28" s="253"/>
      <c r="P28" s="253"/>
      <c r="Q28" s="253"/>
      <c r="R28" s="253"/>
    </row>
    <row r="29" spans="1:26" ht="17.100000000000001" customHeight="1" x14ac:dyDescent="0.25">
      <c r="A29" s="214"/>
      <c r="C29" s="255"/>
      <c r="H29" s="252"/>
      <c r="I29" s="252"/>
      <c r="J29" s="252"/>
    </row>
    <row r="30" spans="1:26" ht="12" customHeight="1" x14ac:dyDescent="0.35">
      <c r="A30" s="214"/>
      <c r="C30" s="55"/>
    </row>
    <row r="31" spans="1:26" ht="17.100000000000001" customHeight="1" x14ac:dyDescent="0.25">
      <c r="A31" s="214"/>
      <c r="C31" s="255">
        <v>7</v>
      </c>
      <c r="H31" s="256" t="s">
        <v>205</v>
      </c>
      <c r="I31" s="256"/>
      <c r="J31" s="256"/>
      <c r="K31" s="256"/>
      <c r="L31" s="256"/>
      <c r="M31" s="256"/>
      <c r="N31" s="256"/>
      <c r="O31" s="256"/>
      <c r="P31" s="256"/>
      <c r="Q31" s="256"/>
      <c r="R31" s="256"/>
    </row>
    <row r="32" spans="1:26" ht="33.75" customHeight="1" x14ac:dyDescent="0.25">
      <c r="A32" s="214"/>
      <c r="C32" s="255"/>
      <c r="H32" s="253" t="s">
        <v>206</v>
      </c>
      <c r="I32" s="253"/>
      <c r="J32" s="253"/>
      <c r="K32" s="253"/>
      <c r="L32" s="253"/>
      <c r="M32" s="253"/>
      <c r="N32" s="253"/>
      <c r="O32" s="253"/>
      <c r="P32" s="253"/>
      <c r="Q32" s="253"/>
      <c r="R32" s="253"/>
    </row>
    <row r="33" spans="1:10" ht="17.100000000000001" customHeight="1" x14ac:dyDescent="0.25">
      <c r="A33" s="214"/>
      <c r="C33" s="255"/>
      <c r="H33" s="252"/>
      <c r="I33" s="252"/>
      <c r="J33" s="252"/>
    </row>
    <row r="34" spans="1:10" ht="33.950000000000003" customHeight="1" x14ac:dyDescent="0.25">
      <c r="A34" s="214"/>
    </row>
    <row r="35" spans="1:10" ht="33.950000000000003" customHeight="1" x14ac:dyDescent="0.25">
      <c r="A35" s="214"/>
    </row>
    <row r="36" spans="1:10" ht="33.950000000000003" customHeight="1" x14ac:dyDescent="0.25">
      <c r="A36" s="214"/>
    </row>
    <row r="37" spans="1:10" ht="33.950000000000003" customHeight="1" x14ac:dyDescent="0.25">
      <c r="A37" s="214"/>
    </row>
    <row r="38" spans="1:10" ht="33.950000000000003" customHeight="1" x14ac:dyDescent="0.25">
      <c r="A38" s="214"/>
    </row>
    <row r="39" spans="1:10" ht="33.950000000000003" customHeight="1" x14ac:dyDescent="0.25">
      <c r="A39" s="214"/>
    </row>
    <row r="40" spans="1:10" ht="33.950000000000003" customHeight="1" x14ac:dyDescent="0.25">
      <c r="A40" s="214"/>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H25:J25"/>
    <mergeCell ref="H24:R24"/>
    <mergeCell ref="C11:C13"/>
    <mergeCell ref="C15:C17"/>
    <mergeCell ref="C3:R3"/>
    <mergeCell ref="H13:J13"/>
    <mergeCell ref="H17:J17"/>
    <mergeCell ref="H12:R12"/>
    <mergeCell ref="H16:R16"/>
    <mergeCell ref="C1:R1"/>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04"/>
  <sheetViews>
    <sheetView showGridLines="0" zoomScale="90" zoomScaleNormal="90" zoomScalePageLayoutView="90" workbookViewId="0">
      <pane xSplit="1" ySplit="2" topLeftCell="C3" activePane="bottomRight" state="frozen"/>
      <selection pane="topRight"/>
      <selection pane="bottomLeft"/>
      <selection pane="bottomRight" activeCell="C1" sqref="C1:M1"/>
    </sheetView>
  </sheetViews>
  <sheetFormatPr defaultColWidth="0" defaultRowHeight="15" x14ac:dyDescent="0.25"/>
  <cols>
    <col min="1" max="1" width="27.7109375" style="216" hidden="1" customWidth="1"/>
    <col min="2" max="2" width="8.7109375" style="20" hidden="1" customWidth="1"/>
    <col min="3" max="3" width="14.85546875" style="20" customWidth="1"/>
    <col min="4" max="4" width="30.85546875" style="228" customWidth="1"/>
    <col min="5" max="5" width="30.85546875" style="97" customWidth="1"/>
    <col min="6" max="6" width="3.7109375" style="20" customWidth="1"/>
    <col min="7" max="7" width="14.42578125" style="20" customWidth="1"/>
    <col min="8" max="8" width="30.85546875" style="224" customWidth="1"/>
    <col min="9" max="9" width="30.85546875" style="20" customWidth="1"/>
    <col min="10" max="10" width="3.7109375" style="20" customWidth="1"/>
    <col min="11" max="11" width="14.42578125" style="20" customWidth="1"/>
    <col min="12" max="12" width="30.85546875" style="224" customWidth="1"/>
    <col min="13" max="13" width="29.28515625" style="97" customWidth="1"/>
    <col min="14" max="14" width="28.7109375" style="97" bestFit="1" customWidth="1"/>
    <col min="15" max="15" width="8.85546875" style="97" customWidth="1"/>
    <col min="16" max="16" width="85.42578125" style="124" customWidth="1"/>
    <col min="17" max="19" width="8.85546875" style="124" customWidth="1"/>
    <col min="20" max="20" width="8.85546875" style="97" customWidth="1"/>
    <col min="21" max="24" width="8.85546875" style="20" customWidth="1"/>
    <col min="25" max="16384" width="8.85546875" style="20" hidden="1"/>
  </cols>
  <sheetData>
    <row r="1" spans="1:20" s="18" customFormat="1" ht="111" customHeight="1" x14ac:dyDescent="0.35">
      <c r="A1" s="214"/>
      <c r="C1" s="258"/>
      <c r="D1" s="258"/>
      <c r="E1" s="258"/>
      <c r="F1" s="258"/>
      <c r="G1" s="258"/>
      <c r="H1" s="258"/>
      <c r="I1" s="258"/>
      <c r="J1" s="258"/>
      <c r="K1" s="258"/>
      <c r="L1" s="258"/>
      <c r="M1" s="258"/>
      <c r="N1" s="93"/>
      <c r="O1" s="93"/>
      <c r="P1" s="89"/>
      <c r="Q1" s="89"/>
      <c r="R1" s="89"/>
      <c r="S1" s="89"/>
      <c r="T1" s="93"/>
    </row>
    <row r="2" spans="1:20" s="18" customFormat="1" ht="16.5" hidden="1" customHeight="1" x14ac:dyDescent="0.25">
      <c r="A2" s="214"/>
      <c r="C2" s="19"/>
      <c r="D2" s="223"/>
      <c r="E2" s="19"/>
      <c r="F2" s="19"/>
      <c r="G2" s="19"/>
      <c r="H2" s="223"/>
      <c r="I2" s="19"/>
      <c r="J2" s="19"/>
      <c r="K2" s="19"/>
      <c r="L2" s="223"/>
      <c r="M2" s="98"/>
      <c r="N2" s="98"/>
      <c r="O2" s="98"/>
      <c r="P2" s="94"/>
      <c r="Q2" s="94"/>
      <c r="R2" s="94"/>
      <c r="S2" s="89"/>
      <c r="T2" s="93"/>
    </row>
    <row r="3" spans="1:20" ht="39" customHeight="1" thickBot="1" x14ac:dyDescent="0.3">
      <c r="A3" s="214"/>
      <c r="D3" s="224"/>
      <c r="E3" s="20"/>
      <c r="N3" s="66"/>
      <c r="P3" s="66"/>
    </row>
    <row r="4" spans="1:20" ht="24.75" customHeight="1" thickTop="1" thickBot="1" x14ac:dyDescent="0.3">
      <c r="A4" s="214"/>
      <c r="C4" s="229" t="s">
        <v>28</v>
      </c>
      <c r="D4" s="159" t="s">
        <v>314</v>
      </c>
      <c r="E4" s="160" t="s">
        <v>960</v>
      </c>
      <c r="F4" s="21"/>
      <c r="G4" s="229" t="s">
        <v>29</v>
      </c>
      <c r="H4" s="159" t="s">
        <v>317</v>
      </c>
      <c r="I4" s="160" t="s">
        <v>960</v>
      </c>
      <c r="J4" s="21"/>
      <c r="K4" s="229" t="s">
        <v>30</v>
      </c>
      <c r="L4" s="159" t="s">
        <v>849</v>
      </c>
      <c r="M4" s="160" t="s">
        <v>960</v>
      </c>
      <c r="N4" s="112" t="str">
        <f>D4</f>
        <v>RECEITAS COM PRODUTO</v>
      </c>
      <c r="O4" s="112"/>
      <c r="P4" s="112" t="s">
        <v>2315</v>
      </c>
      <c r="Q4" s="112"/>
      <c r="R4" s="124" t="s">
        <v>128</v>
      </c>
      <c r="S4" s="124" t="s">
        <v>395</v>
      </c>
    </row>
    <row r="5" spans="1:20" ht="19.5" customHeight="1" thickTop="1" thickBot="1" x14ac:dyDescent="0.3">
      <c r="A5" s="214"/>
      <c r="C5" s="22" t="s">
        <v>947</v>
      </c>
      <c r="D5" s="23" t="s">
        <v>386</v>
      </c>
      <c r="E5" s="23" t="s">
        <v>89</v>
      </c>
      <c r="F5" s="21"/>
      <c r="G5" s="22" t="s">
        <v>948</v>
      </c>
      <c r="H5" s="230" t="s">
        <v>387</v>
      </c>
      <c r="I5" s="230" t="s">
        <v>89</v>
      </c>
      <c r="J5" s="21"/>
      <c r="K5" s="22" t="s">
        <v>35</v>
      </c>
      <c r="L5" s="23" t="s">
        <v>388</v>
      </c>
      <c r="M5" s="230" t="s">
        <v>89</v>
      </c>
      <c r="N5" s="112" t="str">
        <f>H4</f>
        <v>RECEITAS COM SERVIÇOS</v>
      </c>
      <c r="O5" s="112"/>
      <c r="P5" s="112" t="s">
        <v>2316</v>
      </c>
      <c r="Q5" s="112"/>
    </row>
    <row r="6" spans="1:20" ht="19.5" customHeight="1" thickTop="1" thickBot="1" x14ac:dyDescent="0.3">
      <c r="A6" s="214"/>
      <c r="C6" s="22" t="s">
        <v>31</v>
      </c>
      <c r="D6" s="23" t="s">
        <v>389</v>
      </c>
      <c r="E6" s="23" t="s">
        <v>89</v>
      </c>
      <c r="F6" s="21"/>
      <c r="G6" s="22" t="s">
        <v>959</v>
      </c>
      <c r="H6" s="230" t="s">
        <v>966</v>
      </c>
      <c r="I6" s="23" t="s">
        <v>89</v>
      </c>
      <c r="J6" s="21"/>
      <c r="K6" s="22" t="s">
        <v>36</v>
      </c>
      <c r="L6" s="23" t="s">
        <v>390</v>
      </c>
      <c r="M6" s="230" t="s">
        <v>89</v>
      </c>
      <c r="N6" s="112" t="str">
        <f>L4</f>
        <v>RECEITAS NÃO OPERACIONAIS</v>
      </c>
      <c r="O6" s="112"/>
      <c r="P6" s="112" t="s">
        <v>2317</v>
      </c>
      <c r="Q6" s="112"/>
    </row>
    <row r="7" spans="1:20" ht="19.5" customHeight="1" thickTop="1" thickBot="1" x14ac:dyDescent="0.3">
      <c r="A7" s="214"/>
      <c r="C7" s="22" t="s">
        <v>32</v>
      </c>
      <c r="D7" s="230" t="s">
        <v>391</v>
      </c>
      <c r="E7" s="23" t="s">
        <v>89</v>
      </c>
      <c r="F7" s="21"/>
      <c r="G7" s="22" t="s">
        <v>961</v>
      </c>
      <c r="H7" s="230" t="s">
        <v>962</v>
      </c>
      <c r="I7" s="23"/>
      <c r="J7" s="21"/>
      <c r="K7" s="22"/>
      <c r="L7" s="155"/>
      <c r="M7" s="23"/>
      <c r="N7" s="112" t="str">
        <f>'PC Despesas'!$D$4</f>
        <v>DESPESAS COM PRODUTOS</v>
      </c>
      <c r="O7" s="112"/>
      <c r="P7" s="112" t="s">
        <v>2318</v>
      </c>
      <c r="Q7" s="112"/>
    </row>
    <row r="8" spans="1:20" ht="19.5" customHeight="1" thickTop="1" thickBot="1" x14ac:dyDescent="0.3">
      <c r="A8" s="214"/>
      <c r="C8" s="22" t="s">
        <v>33</v>
      </c>
      <c r="D8" s="230" t="s">
        <v>968</v>
      </c>
      <c r="E8" s="23" t="s">
        <v>691</v>
      </c>
      <c r="F8" s="21"/>
      <c r="G8" s="22" t="s">
        <v>965</v>
      </c>
      <c r="H8" s="230" t="s">
        <v>967</v>
      </c>
      <c r="I8" s="23"/>
      <c r="J8" s="21"/>
      <c r="K8" s="22"/>
      <c r="L8" s="155"/>
      <c r="M8" s="23"/>
      <c r="N8" s="112" t="str">
        <f>'PC Despesas'!$G$4</f>
        <v>DESPESAS COM SERVIÇOS</v>
      </c>
      <c r="O8" s="112"/>
      <c r="P8" s="112" t="s">
        <v>2319</v>
      </c>
      <c r="Q8" s="112"/>
    </row>
    <row r="9" spans="1:20" ht="19.5" customHeight="1" thickTop="1" thickBot="1" x14ac:dyDescent="0.3">
      <c r="A9" s="214"/>
      <c r="C9" s="22" t="s">
        <v>34</v>
      </c>
      <c r="D9" s="230" t="s">
        <v>393</v>
      </c>
      <c r="E9" s="23" t="s">
        <v>691</v>
      </c>
      <c r="F9" s="21"/>
      <c r="G9" s="22"/>
      <c r="H9" s="227"/>
      <c r="I9" s="23"/>
      <c r="J9" s="21"/>
      <c r="K9" s="22"/>
      <c r="L9" s="155"/>
      <c r="M9" s="23"/>
      <c r="N9" s="112" t="str">
        <f>'PC Despesas'!$J$4</f>
        <v>DESPESAS NÃO OPERACIONAIS</v>
      </c>
      <c r="O9" s="112"/>
      <c r="P9" s="112" t="s">
        <v>2320</v>
      </c>
      <c r="Q9" s="112"/>
    </row>
    <row r="10" spans="1:20" ht="19.5" customHeight="1" thickTop="1" thickBot="1" x14ac:dyDescent="0.3">
      <c r="A10" s="214"/>
      <c r="C10" s="22"/>
      <c r="D10" s="23"/>
      <c r="E10" s="23"/>
      <c r="F10" s="21"/>
      <c r="G10" s="22"/>
      <c r="H10" s="155"/>
      <c r="I10" s="23"/>
      <c r="J10" s="21"/>
      <c r="K10" s="22"/>
      <c r="L10" s="155"/>
      <c r="M10" s="23"/>
      <c r="N10" s="112" t="str">
        <f>'PC Despesas'!$M$4</f>
        <v>DESPESAS COM RH</v>
      </c>
      <c r="O10" s="112"/>
      <c r="P10" s="112" t="s">
        <v>2321</v>
      </c>
      <c r="Q10" s="112"/>
    </row>
    <row r="11" spans="1:20" ht="19.5" customHeight="1" thickTop="1" thickBot="1" x14ac:dyDescent="0.3">
      <c r="A11" s="214"/>
      <c r="C11" s="22"/>
      <c r="D11" s="155"/>
      <c r="E11" s="23"/>
      <c r="F11" s="21"/>
      <c r="G11" s="22"/>
      <c r="H11" s="155"/>
      <c r="I11" s="23"/>
      <c r="J11" s="21"/>
      <c r="K11" s="22"/>
      <c r="L11" s="155"/>
      <c r="M11" s="23"/>
      <c r="N11" s="112" t="str">
        <f>'PC Despesas'!$P$4</f>
        <v>DESPESAS OPERACIONAIS</v>
      </c>
      <c r="O11" s="112"/>
      <c r="P11" s="112" t="s">
        <v>2322</v>
      </c>
      <c r="Q11" s="112"/>
    </row>
    <row r="12" spans="1:20" ht="19.5" customHeight="1" thickTop="1" thickBot="1" x14ac:dyDescent="0.3">
      <c r="A12" s="214"/>
      <c r="C12" s="22"/>
      <c r="D12" s="155"/>
      <c r="E12" s="23"/>
      <c r="F12" s="21"/>
      <c r="G12" s="22"/>
      <c r="H12" s="155"/>
      <c r="I12" s="23"/>
      <c r="J12" s="21"/>
      <c r="K12" s="22"/>
      <c r="L12" s="155"/>
      <c r="M12" s="23"/>
      <c r="N12" s="112" t="str">
        <f>'PC Despesas'!$S$4</f>
        <v>DESPESAS DE MARKETING</v>
      </c>
      <c r="O12" s="112"/>
      <c r="P12" s="112" t="s">
        <v>45</v>
      </c>
      <c r="Q12" s="112"/>
    </row>
    <row r="13" spans="1:20" ht="19.5" customHeight="1" thickTop="1" thickBot="1" x14ac:dyDescent="0.3">
      <c r="A13" s="214"/>
      <c r="C13" s="22"/>
      <c r="D13" s="155"/>
      <c r="E13" s="23"/>
      <c r="F13" s="21"/>
      <c r="G13" s="22"/>
      <c r="H13" s="155"/>
      <c r="I13" s="23"/>
      <c r="J13" s="21"/>
      <c r="K13" s="22"/>
      <c r="L13" s="155"/>
      <c r="M13" s="23"/>
      <c r="N13" s="113" t="str">
        <f>'PC Despesas'!$V$4</f>
        <v>IMPOSTOS</v>
      </c>
      <c r="O13" s="113"/>
      <c r="P13" s="113" t="s">
        <v>188</v>
      </c>
      <c r="Q13" s="112"/>
    </row>
    <row r="14" spans="1:20" ht="19.5" customHeight="1" thickTop="1" thickBot="1" x14ac:dyDescent="0.3">
      <c r="A14" s="214"/>
      <c r="C14" s="22"/>
      <c r="D14" s="155"/>
      <c r="E14" s="23"/>
      <c r="F14" s="21"/>
      <c r="G14" s="22"/>
      <c r="H14" s="155"/>
      <c r="I14" s="23"/>
      <c r="J14" s="21"/>
      <c r="K14" s="22"/>
      <c r="L14" s="155"/>
      <c r="M14" s="23"/>
      <c r="N14" s="112" t="str">
        <f>'PC Despesas'!$Y$4</f>
        <v>INVESTIMENTOS</v>
      </c>
      <c r="O14" s="112"/>
      <c r="P14" s="112"/>
      <c r="Q14" s="113"/>
    </row>
    <row r="15" spans="1:20" ht="19.5" customHeight="1" thickTop="1" thickBot="1" x14ac:dyDescent="0.3">
      <c r="A15" s="214"/>
      <c r="C15" s="22"/>
      <c r="D15" s="155"/>
      <c r="E15" s="23"/>
      <c r="F15" s="21"/>
      <c r="G15" s="22"/>
      <c r="H15" s="155"/>
      <c r="I15" s="23"/>
      <c r="J15" s="21"/>
      <c r="K15" s="22"/>
      <c r="L15" s="155"/>
      <c r="M15" s="23"/>
      <c r="N15" s="112"/>
      <c r="O15" s="112"/>
      <c r="P15" s="112"/>
      <c r="Q15" s="112"/>
    </row>
    <row r="16" spans="1:20" ht="19.5" customHeight="1" thickTop="1" thickBot="1" x14ac:dyDescent="0.3">
      <c r="A16" s="214"/>
      <c r="C16" s="22"/>
      <c r="D16" s="155"/>
      <c r="E16" s="23"/>
      <c r="F16" s="21"/>
      <c r="G16" s="22"/>
      <c r="H16" s="155"/>
      <c r="I16" s="23"/>
      <c r="J16" s="21"/>
      <c r="K16" s="22"/>
      <c r="L16" s="155"/>
      <c r="M16" s="23"/>
      <c r="N16" s="124"/>
      <c r="O16" s="124"/>
      <c r="Q16" s="112"/>
    </row>
    <row r="17" spans="1:22" ht="19.5" customHeight="1" thickTop="1" thickBot="1" x14ac:dyDescent="0.3">
      <c r="A17" s="214"/>
      <c r="C17" s="22"/>
      <c r="D17" s="155"/>
      <c r="E17" s="23"/>
      <c r="F17" s="21"/>
      <c r="G17" s="22"/>
      <c r="H17" s="155"/>
      <c r="I17" s="23"/>
      <c r="J17" s="21"/>
      <c r="K17" s="22"/>
      <c r="L17" s="155"/>
      <c r="M17" s="23"/>
      <c r="N17" s="124"/>
      <c r="O17" s="124"/>
    </row>
    <row r="18" spans="1:22" ht="19.5" customHeight="1" thickTop="1" thickBot="1" x14ac:dyDescent="0.3">
      <c r="A18" s="214"/>
      <c r="C18" s="22"/>
      <c r="D18" s="155"/>
      <c r="E18" s="23"/>
      <c r="F18" s="21"/>
      <c r="G18" s="22"/>
      <c r="H18" s="155"/>
      <c r="I18" s="23"/>
      <c r="J18" s="21"/>
      <c r="K18" s="22"/>
      <c r="L18" s="155"/>
      <c r="M18" s="23"/>
      <c r="N18" s="124"/>
      <c r="O18" s="124"/>
    </row>
    <row r="19" spans="1:22" ht="19.5" customHeight="1" thickTop="1" thickBot="1" x14ac:dyDescent="0.3">
      <c r="A19" s="214"/>
      <c r="C19" s="22"/>
      <c r="D19" s="155"/>
      <c r="E19" s="23"/>
      <c r="F19" s="21"/>
      <c r="G19" s="22"/>
      <c r="H19" s="155"/>
      <c r="I19" s="23"/>
      <c r="J19" s="21"/>
      <c r="K19" s="22"/>
      <c r="L19" s="155"/>
      <c r="M19" s="23"/>
      <c r="N19" s="124"/>
      <c r="O19" s="124"/>
    </row>
    <row r="20" spans="1:22" ht="24" customHeight="1" thickTop="1" thickBot="1" x14ac:dyDescent="0.3">
      <c r="A20" s="214"/>
      <c r="B20" s="66"/>
      <c r="C20" s="22"/>
      <c r="D20" s="155"/>
      <c r="E20" s="23"/>
      <c r="F20" s="21"/>
      <c r="G20" s="22"/>
      <c r="H20" s="155"/>
      <c r="I20" s="23"/>
      <c r="J20" s="21"/>
      <c r="K20" s="22"/>
      <c r="L20" s="155"/>
      <c r="M20" s="23"/>
      <c r="N20" s="124"/>
      <c r="O20" s="124"/>
      <c r="U20" s="66"/>
      <c r="V20" s="66"/>
    </row>
    <row r="21" spans="1:22" ht="19.5" customHeight="1" thickTop="1" thickBot="1" x14ac:dyDescent="0.3">
      <c r="A21" s="214"/>
      <c r="B21" s="66"/>
      <c r="C21" s="22"/>
      <c r="D21" s="155"/>
      <c r="E21" s="23"/>
      <c r="F21" s="21"/>
      <c r="G21" s="22"/>
      <c r="H21" s="155"/>
      <c r="I21" s="23"/>
      <c r="J21" s="21"/>
      <c r="K21" s="22"/>
      <c r="L21" s="155"/>
      <c r="M21" s="23"/>
      <c r="N21" s="124"/>
      <c r="O21" s="124"/>
      <c r="U21" s="66"/>
      <c r="V21" s="66"/>
    </row>
    <row r="22" spans="1:22" ht="19.5" customHeight="1" thickTop="1" thickBot="1" x14ac:dyDescent="0.3">
      <c r="A22" s="214"/>
      <c r="B22" s="66"/>
      <c r="C22" s="22"/>
      <c r="D22" s="155"/>
      <c r="E22" s="23"/>
      <c r="F22" s="21"/>
      <c r="G22" s="22"/>
      <c r="H22" s="155"/>
      <c r="I22" s="23"/>
      <c r="J22" s="21"/>
      <c r="K22" s="22"/>
      <c r="L22" s="155"/>
      <c r="M22" s="23"/>
      <c r="N22" s="124"/>
      <c r="O22" s="124"/>
      <c r="U22" s="66"/>
      <c r="V22" s="66"/>
    </row>
    <row r="23" spans="1:22" ht="19.5" customHeight="1" thickTop="1" thickBot="1" x14ac:dyDescent="0.3">
      <c r="A23" s="214"/>
      <c r="B23" s="66"/>
      <c r="C23" s="22"/>
      <c r="D23" s="155"/>
      <c r="E23" s="23"/>
      <c r="F23" s="21"/>
      <c r="G23" s="22"/>
      <c r="H23" s="155"/>
      <c r="I23" s="23"/>
      <c r="J23" s="21"/>
      <c r="K23" s="22"/>
      <c r="L23" s="155"/>
      <c r="M23" s="23"/>
      <c r="N23" s="124"/>
      <c r="O23" s="124"/>
      <c r="U23" s="66"/>
      <c r="V23" s="66"/>
    </row>
    <row r="24" spans="1:22" ht="19.5" customHeight="1" thickTop="1" thickBot="1" x14ac:dyDescent="0.3">
      <c r="A24" s="214"/>
      <c r="B24" s="66"/>
      <c r="C24" s="22"/>
      <c r="D24" s="155"/>
      <c r="E24" s="23"/>
      <c r="F24" s="21"/>
      <c r="G24" s="22"/>
      <c r="H24" s="155"/>
      <c r="I24" s="23"/>
      <c r="J24" s="21"/>
      <c r="K24" s="22"/>
      <c r="L24" s="155"/>
      <c r="M24" s="23"/>
      <c r="N24" s="124"/>
      <c r="O24" s="124"/>
      <c r="U24" s="66"/>
      <c r="V24" s="66"/>
    </row>
    <row r="25" spans="1:22" ht="19.5" customHeight="1" thickTop="1" thickBot="1" x14ac:dyDescent="0.3">
      <c r="A25" s="214"/>
      <c r="B25" s="66"/>
      <c r="C25" s="22"/>
      <c r="D25" s="155"/>
      <c r="E25" s="23"/>
      <c r="F25" s="21"/>
      <c r="G25" s="22"/>
      <c r="H25" s="155"/>
      <c r="I25" s="23"/>
      <c r="J25" s="21"/>
      <c r="K25" s="22"/>
      <c r="L25" s="155"/>
      <c r="M25" s="23"/>
      <c r="N25" s="124"/>
      <c r="O25" s="124"/>
      <c r="U25" s="66"/>
      <c r="V25" s="66"/>
    </row>
    <row r="26" spans="1:22" ht="19.5" customHeight="1" thickTop="1" thickBot="1" x14ac:dyDescent="0.3">
      <c r="A26" s="214"/>
      <c r="B26" s="66"/>
      <c r="C26" s="22"/>
      <c r="D26" s="155"/>
      <c r="E26" s="23"/>
      <c r="F26" s="21"/>
      <c r="G26" s="22"/>
      <c r="H26" s="155"/>
      <c r="I26" s="23"/>
      <c r="J26" s="21"/>
      <c r="K26" s="22"/>
      <c r="L26" s="155"/>
      <c r="M26" s="23"/>
      <c r="N26" s="66"/>
      <c r="O26" s="66"/>
      <c r="P26" s="66"/>
      <c r="U26" s="66"/>
      <c r="V26" s="66"/>
    </row>
    <row r="27" spans="1:22" ht="19.5" customHeight="1" thickTop="1" thickBot="1" x14ac:dyDescent="0.3">
      <c r="A27" s="214"/>
      <c r="B27" s="66"/>
      <c r="C27" s="22"/>
      <c r="D27" s="155"/>
      <c r="E27" s="23"/>
      <c r="F27" s="21"/>
      <c r="G27" s="22"/>
      <c r="H27" s="155"/>
      <c r="I27" s="23"/>
      <c r="J27" s="21"/>
      <c r="K27" s="22"/>
      <c r="L27" s="155"/>
      <c r="M27" s="23"/>
      <c r="N27" s="66"/>
      <c r="O27" s="66"/>
      <c r="P27" s="66"/>
      <c r="U27" s="66"/>
      <c r="V27" s="66"/>
    </row>
    <row r="28" spans="1:22" ht="19.5" customHeight="1" thickTop="1" thickBot="1" x14ac:dyDescent="0.3">
      <c r="A28" s="214"/>
      <c r="B28" s="66"/>
      <c r="C28" s="22"/>
      <c r="D28" s="155"/>
      <c r="E28" s="23"/>
      <c r="F28" s="21"/>
      <c r="G28" s="22"/>
      <c r="H28" s="155"/>
      <c r="I28" s="23"/>
      <c r="J28" s="21"/>
      <c r="K28" s="22"/>
      <c r="L28" s="155"/>
      <c r="M28" s="23"/>
      <c r="N28" s="66"/>
      <c r="O28" s="66"/>
      <c r="P28" s="66"/>
      <c r="U28" s="66"/>
      <c r="V28" s="66"/>
    </row>
    <row r="29" spans="1:22" ht="19.5" customHeight="1" thickTop="1" thickBot="1" x14ac:dyDescent="0.3">
      <c r="A29" s="214"/>
      <c r="B29" s="66"/>
      <c r="C29" s="22"/>
      <c r="D29" s="155"/>
      <c r="E29" s="23"/>
      <c r="F29" s="21"/>
      <c r="G29" s="22"/>
      <c r="H29" s="155"/>
      <c r="I29" s="23"/>
      <c r="J29" s="21"/>
      <c r="K29" s="22"/>
      <c r="L29" s="155"/>
      <c r="M29" s="23"/>
      <c r="N29" s="66"/>
      <c r="O29" s="66"/>
      <c r="P29" s="66"/>
      <c r="U29" s="66"/>
      <c r="V29" s="66"/>
    </row>
    <row r="30" spans="1:22" ht="21" customHeight="1" thickTop="1" thickBot="1" x14ac:dyDescent="0.3">
      <c r="A30" s="214"/>
      <c r="B30" s="66"/>
      <c r="C30" s="22"/>
      <c r="D30" s="155"/>
      <c r="E30" s="23"/>
      <c r="F30" s="21"/>
      <c r="G30" s="22"/>
      <c r="H30" s="155"/>
      <c r="I30" s="23"/>
      <c r="J30" s="21"/>
      <c r="K30" s="22"/>
      <c r="L30" s="155"/>
      <c r="M30" s="23"/>
      <c r="N30" s="66"/>
      <c r="O30" s="66"/>
      <c r="P30" s="66"/>
      <c r="U30" s="66"/>
      <c r="V30" s="66"/>
    </row>
    <row r="31" spans="1:22" ht="21" customHeight="1" thickTop="1" thickBot="1" x14ac:dyDescent="0.3">
      <c r="A31" s="214"/>
      <c r="B31" s="66"/>
      <c r="C31" s="22"/>
      <c r="D31" s="155"/>
      <c r="E31" s="23"/>
      <c r="F31" s="21"/>
      <c r="G31" s="22"/>
      <c r="H31" s="155"/>
      <c r="I31" s="23"/>
      <c r="J31" s="21"/>
      <c r="K31" s="22"/>
      <c r="L31" s="155"/>
      <c r="M31" s="23"/>
      <c r="N31" s="66"/>
      <c r="O31" s="66"/>
      <c r="P31" s="66"/>
      <c r="U31" s="66"/>
      <c r="V31" s="66"/>
    </row>
    <row r="32" spans="1:22" ht="21" customHeight="1" thickTop="1" thickBot="1" x14ac:dyDescent="0.3">
      <c r="A32" s="214"/>
      <c r="B32" s="66"/>
      <c r="C32" s="22"/>
      <c r="D32" s="155"/>
      <c r="E32" s="23"/>
      <c r="F32" s="21"/>
      <c r="G32" s="22"/>
      <c r="H32" s="155"/>
      <c r="I32" s="23"/>
      <c r="J32" s="21"/>
      <c r="K32" s="22"/>
      <c r="L32" s="155"/>
      <c r="M32" s="23"/>
      <c r="N32" s="66"/>
      <c r="O32" s="66"/>
      <c r="P32" s="66"/>
      <c r="U32" s="66"/>
      <c r="V32" s="66"/>
    </row>
    <row r="33" spans="1:22" ht="19.5" customHeight="1" thickTop="1" thickBot="1" x14ac:dyDescent="0.3">
      <c r="A33" s="214"/>
      <c r="B33" s="66"/>
      <c r="C33" s="22"/>
      <c r="D33" s="155"/>
      <c r="E33" s="23"/>
      <c r="F33" s="21"/>
      <c r="G33" s="22"/>
      <c r="H33" s="155"/>
      <c r="I33" s="23"/>
      <c r="J33" s="21"/>
      <c r="K33" s="22"/>
      <c r="L33" s="155"/>
      <c r="M33" s="23"/>
      <c r="N33" s="66"/>
      <c r="O33" s="66"/>
      <c r="P33" s="66"/>
      <c r="U33" s="66"/>
      <c r="V33" s="66"/>
    </row>
    <row r="34" spans="1:22" ht="19.5" customHeight="1" thickTop="1" thickBot="1" x14ac:dyDescent="0.3">
      <c r="A34" s="214"/>
      <c r="B34" s="66"/>
      <c r="C34" s="22"/>
      <c r="D34" s="155"/>
      <c r="E34" s="23"/>
      <c r="F34" s="21"/>
      <c r="G34" s="22"/>
      <c r="H34" s="155"/>
      <c r="I34" s="23"/>
      <c r="J34" s="21"/>
      <c r="K34" s="22"/>
      <c r="L34" s="155"/>
      <c r="M34" s="23"/>
      <c r="N34" s="66"/>
      <c r="O34" s="66"/>
      <c r="P34" s="66"/>
      <c r="U34" s="66"/>
      <c r="V34" s="66"/>
    </row>
    <row r="35" spans="1:22" ht="19.5" customHeight="1" thickTop="1" thickBot="1" x14ac:dyDescent="0.3">
      <c r="A35" s="214"/>
      <c r="B35" s="66"/>
      <c r="C35" s="22"/>
      <c r="D35" s="155"/>
      <c r="E35" s="23"/>
      <c r="F35" s="21"/>
      <c r="G35" s="22"/>
      <c r="H35" s="155"/>
      <c r="I35" s="23"/>
      <c r="J35" s="21"/>
      <c r="K35" s="22"/>
      <c r="L35" s="155"/>
      <c r="M35" s="23"/>
      <c r="N35" s="66"/>
      <c r="O35" s="66"/>
      <c r="P35" s="66"/>
      <c r="U35" s="66"/>
      <c r="V35" s="66"/>
    </row>
    <row r="36" spans="1:22" ht="19.5" customHeight="1" thickTop="1" thickBot="1" x14ac:dyDescent="0.3">
      <c r="A36" s="214"/>
      <c r="C36" s="22"/>
      <c r="D36" s="155"/>
      <c r="E36" s="23"/>
      <c r="F36" s="21"/>
      <c r="G36" s="22"/>
      <c r="H36" s="155"/>
      <c r="I36" s="23"/>
      <c r="J36" s="21"/>
      <c r="K36" s="22"/>
      <c r="L36" s="155"/>
      <c r="M36" s="23"/>
      <c r="N36" s="66"/>
      <c r="O36" s="66"/>
      <c r="P36" s="66"/>
      <c r="U36" s="66"/>
      <c r="V36" s="66"/>
    </row>
    <row r="37" spans="1:22" ht="19.5" customHeight="1" thickTop="1" thickBot="1" x14ac:dyDescent="0.3">
      <c r="A37" s="214"/>
      <c r="C37" s="22"/>
      <c r="D37" s="155"/>
      <c r="E37" s="23"/>
      <c r="F37" s="21"/>
      <c r="G37" s="22"/>
      <c r="H37" s="155"/>
      <c r="I37" s="23"/>
      <c r="J37" s="21"/>
      <c r="K37" s="22"/>
      <c r="L37" s="155"/>
      <c r="M37" s="23"/>
      <c r="N37" s="66"/>
      <c r="O37" s="66"/>
      <c r="P37" s="66"/>
      <c r="U37" s="66"/>
      <c r="V37" s="66"/>
    </row>
    <row r="38" spans="1:22" ht="19.5" customHeight="1" thickTop="1" thickBot="1" x14ac:dyDescent="0.3">
      <c r="A38" s="214"/>
      <c r="C38" s="22"/>
      <c r="D38" s="155"/>
      <c r="E38" s="23"/>
      <c r="F38" s="21"/>
      <c r="G38" s="22"/>
      <c r="H38" s="155"/>
      <c r="I38" s="23"/>
      <c r="J38" s="21"/>
      <c r="K38" s="22"/>
      <c r="L38" s="155"/>
      <c r="M38" s="23"/>
      <c r="N38" s="66"/>
      <c r="O38" s="66"/>
      <c r="P38" s="66"/>
      <c r="U38" s="66"/>
      <c r="V38" s="66"/>
    </row>
    <row r="39" spans="1:22" ht="19.5" customHeight="1" thickTop="1" thickBot="1" x14ac:dyDescent="0.3">
      <c r="A39" s="214"/>
      <c r="C39" s="22"/>
      <c r="D39" s="155"/>
      <c r="E39" s="23"/>
      <c r="F39" s="21"/>
      <c r="G39" s="22"/>
      <c r="H39" s="155"/>
      <c r="I39" s="23"/>
      <c r="J39" s="21"/>
      <c r="K39" s="22"/>
      <c r="L39" s="155"/>
      <c r="M39" s="23"/>
      <c r="N39" s="66"/>
      <c r="O39" s="66"/>
      <c r="P39" s="66"/>
      <c r="U39" s="66"/>
      <c r="V39" s="66"/>
    </row>
    <row r="40" spans="1:22" ht="19.5" customHeight="1" thickTop="1" thickBot="1" x14ac:dyDescent="0.3">
      <c r="A40" s="214"/>
      <c r="C40" s="22"/>
      <c r="D40" s="155"/>
      <c r="E40" s="23"/>
      <c r="F40" s="21"/>
      <c r="G40" s="22"/>
      <c r="H40" s="155"/>
      <c r="I40" s="23"/>
      <c r="J40" s="21"/>
      <c r="K40" s="22"/>
      <c r="L40" s="155"/>
      <c r="M40" s="23"/>
      <c r="N40" s="66"/>
      <c r="O40" s="66"/>
      <c r="P40" s="66"/>
    </row>
    <row r="41" spans="1:22" ht="19.5" customHeight="1" thickTop="1" thickBot="1" x14ac:dyDescent="0.3">
      <c r="A41" s="214"/>
      <c r="C41" s="22"/>
      <c r="D41" s="155"/>
      <c r="E41" s="23"/>
      <c r="F41" s="21"/>
      <c r="G41" s="22"/>
      <c r="H41" s="155"/>
      <c r="I41" s="23"/>
      <c r="J41" s="21"/>
      <c r="K41" s="22"/>
      <c r="L41" s="155"/>
      <c r="M41" s="23"/>
      <c r="N41" s="66"/>
      <c r="O41" s="66"/>
      <c r="P41" s="66"/>
    </row>
    <row r="42" spans="1:22" ht="19.5" customHeight="1" thickTop="1" thickBot="1" x14ac:dyDescent="0.3">
      <c r="A42" s="214"/>
      <c r="C42" s="22"/>
      <c r="D42" s="155"/>
      <c r="E42" s="23"/>
      <c r="F42" s="21"/>
      <c r="G42" s="22"/>
      <c r="H42" s="155"/>
      <c r="I42" s="23"/>
      <c r="J42" s="21"/>
      <c r="K42" s="22"/>
      <c r="L42" s="155"/>
      <c r="M42" s="23"/>
      <c r="N42" s="66"/>
      <c r="O42" s="66"/>
      <c r="P42" s="66"/>
    </row>
    <row r="43" spans="1:22" ht="19.5" customHeight="1" thickTop="1" thickBot="1" x14ac:dyDescent="0.3">
      <c r="A43" s="214"/>
      <c r="C43" s="22"/>
      <c r="D43" s="155"/>
      <c r="E43" s="23"/>
      <c r="F43" s="21"/>
      <c r="G43" s="22"/>
      <c r="H43" s="155"/>
      <c r="I43" s="23"/>
      <c r="J43" s="21"/>
      <c r="K43" s="22"/>
      <c r="L43" s="155"/>
      <c r="M43" s="23"/>
      <c r="N43" s="66"/>
      <c r="O43" s="66"/>
      <c r="P43" s="66"/>
    </row>
    <row r="44" spans="1:22" ht="16.5" thickTop="1" thickBot="1" x14ac:dyDescent="0.3">
      <c r="A44" s="214"/>
      <c r="C44" s="22"/>
      <c r="D44" s="155"/>
      <c r="E44" s="23"/>
      <c r="F44" s="21"/>
      <c r="G44" s="22"/>
      <c r="H44" s="155"/>
      <c r="I44" s="23"/>
      <c r="J44" s="21"/>
      <c r="K44" s="22"/>
      <c r="L44" s="155"/>
      <c r="M44" s="23"/>
      <c r="N44" s="66"/>
      <c r="O44" s="66"/>
      <c r="P44" s="66"/>
    </row>
    <row r="45" spans="1:22" ht="16.5" thickTop="1" thickBot="1" x14ac:dyDescent="0.3">
      <c r="A45" s="214"/>
      <c r="C45" s="22"/>
      <c r="D45" s="155"/>
      <c r="E45" s="23"/>
      <c r="F45" s="21"/>
      <c r="G45" s="22"/>
      <c r="H45" s="155"/>
      <c r="I45" s="23"/>
      <c r="J45" s="21"/>
      <c r="K45" s="22"/>
      <c r="L45" s="155"/>
      <c r="M45" s="23"/>
      <c r="N45" s="66"/>
      <c r="O45" s="66"/>
      <c r="P45" s="66"/>
    </row>
    <row r="46" spans="1:22" ht="16.5" thickTop="1" thickBot="1" x14ac:dyDescent="0.3">
      <c r="A46" s="214"/>
      <c r="C46" s="22"/>
      <c r="D46" s="155"/>
      <c r="E46" s="23"/>
      <c r="F46" s="21"/>
      <c r="G46" s="22"/>
      <c r="H46" s="155"/>
      <c r="I46" s="23"/>
      <c r="J46" s="21"/>
      <c r="K46" s="22"/>
      <c r="L46" s="155"/>
      <c r="M46" s="23"/>
      <c r="N46" s="66"/>
      <c r="O46" s="66"/>
      <c r="P46" s="66"/>
    </row>
    <row r="47" spans="1:22" ht="16.5" thickTop="1" thickBot="1" x14ac:dyDescent="0.3">
      <c r="A47" s="214"/>
      <c r="C47" s="22"/>
      <c r="D47" s="155"/>
      <c r="E47" s="23"/>
      <c r="F47" s="21"/>
      <c r="G47" s="22"/>
      <c r="H47" s="155"/>
      <c r="I47" s="23"/>
      <c r="J47" s="21"/>
      <c r="K47" s="22"/>
      <c r="L47" s="155"/>
      <c r="M47" s="23"/>
      <c r="N47" s="66"/>
      <c r="O47" s="66"/>
      <c r="P47" s="66"/>
    </row>
    <row r="48" spans="1:22" ht="16.5" thickTop="1" thickBot="1" x14ac:dyDescent="0.3">
      <c r="A48" s="214"/>
      <c r="C48" s="22"/>
      <c r="D48" s="155"/>
      <c r="E48" s="23"/>
      <c r="F48" s="21"/>
      <c r="G48" s="22"/>
      <c r="H48" s="155"/>
      <c r="I48" s="23"/>
      <c r="J48" s="21"/>
      <c r="K48" s="22"/>
      <c r="L48" s="155"/>
      <c r="M48" s="23"/>
      <c r="N48" s="66"/>
      <c r="O48" s="66"/>
      <c r="P48" s="66"/>
    </row>
    <row r="49" spans="1:16" ht="16.5" thickTop="1" thickBot="1" x14ac:dyDescent="0.3">
      <c r="A49" s="214"/>
      <c r="C49" s="22"/>
      <c r="D49" s="155"/>
      <c r="E49" s="23"/>
      <c r="F49" s="21"/>
      <c r="G49" s="22"/>
      <c r="H49" s="155"/>
      <c r="I49" s="23"/>
      <c r="J49" s="21"/>
      <c r="K49" s="22"/>
      <c r="L49" s="155"/>
      <c r="M49" s="23"/>
      <c r="N49" s="66"/>
      <c r="O49" s="66"/>
      <c r="P49" s="66"/>
    </row>
    <row r="50" spans="1:16" ht="16.5" thickTop="1" thickBot="1" x14ac:dyDescent="0.3">
      <c r="A50" s="214"/>
      <c r="C50" s="22"/>
      <c r="D50" s="155"/>
      <c r="E50" s="23"/>
      <c r="F50" s="21"/>
      <c r="G50" s="22"/>
      <c r="H50" s="155"/>
      <c r="I50" s="23"/>
      <c r="J50" s="21"/>
      <c r="K50" s="22"/>
      <c r="L50" s="155"/>
      <c r="M50" s="23"/>
      <c r="N50" s="66"/>
      <c r="O50" s="66"/>
      <c r="P50" s="66"/>
    </row>
    <row r="51" spans="1:16" ht="16.5" thickTop="1" thickBot="1" x14ac:dyDescent="0.3">
      <c r="A51" s="214"/>
      <c r="C51" s="22"/>
      <c r="D51" s="155"/>
      <c r="E51" s="23"/>
      <c r="F51" s="21"/>
      <c r="G51" s="22"/>
      <c r="H51" s="155"/>
      <c r="I51" s="23"/>
      <c r="J51" s="21"/>
      <c r="K51" s="22"/>
      <c r="L51" s="155"/>
      <c r="M51" s="23"/>
      <c r="N51" s="66"/>
      <c r="O51" s="66"/>
      <c r="P51" s="66"/>
    </row>
    <row r="52" spans="1:16" ht="16.5" thickTop="1" thickBot="1" x14ac:dyDescent="0.3">
      <c r="A52" s="214"/>
      <c r="C52" s="22"/>
      <c r="D52" s="155"/>
      <c r="E52" s="23"/>
      <c r="F52" s="21"/>
      <c r="G52" s="22"/>
      <c r="H52" s="155"/>
      <c r="I52" s="23"/>
      <c r="J52" s="21"/>
      <c r="K52" s="22"/>
      <c r="L52" s="155"/>
      <c r="M52" s="23"/>
      <c r="N52" s="66"/>
      <c r="O52" s="66"/>
      <c r="P52" s="66"/>
    </row>
    <row r="53" spans="1:16" ht="16.5" thickTop="1" thickBot="1" x14ac:dyDescent="0.3">
      <c r="A53" s="214"/>
      <c r="C53" s="22"/>
      <c r="D53" s="155"/>
      <c r="E53" s="23"/>
      <c r="F53" s="21"/>
      <c r="G53" s="22"/>
      <c r="H53" s="155"/>
      <c r="I53" s="23"/>
      <c r="J53" s="21"/>
      <c r="K53" s="22"/>
      <c r="L53" s="155"/>
      <c r="M53" s="23"/>
      <c r="N53" s="66"/>
      <c r="O53" s="66"/>
      <c r="P53" s="66"/>
    </row>
    <row r="54" spans="1:16" ht="16.5" thickTop="1" thickBot="1" x14ac:dyDescent="0.3">
      <c r="A54" s="214"/>
      <c r="C54" s="22"/>
      <c r="D54" s="155"/>
      <c r="E54" s="23"/>
      <c r="F54" s="21"/>
      <c r="G54" s="22"/>
      <c r="H54" s="155"/>
      <c r="I54" s="23"/>
      <c r="J54" s="21"/>
      <c r="K54" s="22"/>
      <c r="L54" s="155"/>
      <c r="M54" s="23"/>
      <c r="N54" s="66"/>
      <c r="O54" s="66"/>
      <c r="P54" s="66"/>
    </row>
    <row r="55" spans="1:16" ht="16.5" thickTop="1" thickBot="1" x14ac:dyDescent="0.3">
      <c r="A55" s="214"/>
      <c r="C55" s="22"/>
      <c r="D55" s="155"/>
      <c r="E55" s="23"/>
      <c r="F55" s="21"/>
      <c r="G55" s="22"/>
      <c r="H55" s="155"/>
      <c r="I55" s="23"/>
      <c r="J55" s="21"/>
      <c r="K55" s="22"/>
      <c r="L55" s="155"/>
      <c r="M55" s="23"/>
      <c r="N55" s="66"/>
      <c r="O55" s="66"/>
      <c r="P55" s="66"/>
    </row>
    <row r="56" spans="1:16" ht="16.5" thickTop="1" thickBot="1" x14ac:dyDescent="0.3">
      <c r="A56" s="214"/>
      <c r="C56" s="22"/>
      <c r="D56" s="155"/>
      <c r="E56" s="23"/>
      <c r="F56" s="21"/>
      <c r="G56" s="22"/>
      <c r="H56" s="155"/>
      <c r="I56" s="23"/>
      <c r="J56" s="21"/>
      <c r="K56" s="22"/>
      <c r="L56" s="155"/>
      <c r="M56" s="23"/>
      <c r="N56" s="66"/>
      <c r="O56" s="66"/>
      <c r="P56" s="66"/>
    </row>
    <row r="57" spans="1:16" ht="16.5" thickTop="1" thickBot="1" x14ac:dyDescent="0.3">
      <c r="A57" s="214"/>
      <c r="C57" s="22"/>
      <c r="D57" s="155"/>
      <c r="E57" s="23"/>
      <c r="F57" s="21"/>
      <c r="G57" s="22"/>
      <c r="H57" s="155"/>
      <c r="I57" s="23"/>
      <c r="J57" s="21"/>
      <c r="K57" s="22"/>
      <c r="L57" s="155"/>
      <c r="M57" s="23"/>
      <c r="N57" s="66"/>
      <c r="O57" s="66"/>
      <c r="P57" s="66"/>
    </row>
    <row r="58" spans="1:16" ht="16.5" thickTop="1" thickBot="1" x14ac:dyDescent="0.3">
      <c r="A58" s="214"/>
      <c r="C58" s="22"/>
      <c r="D58" s="155"/>
      <c r="E58" s="23"/>
      <c r="F58" s="21"/>
      <c r="G58" s="22"/>
      <c r="H58" s="155"/>
      <c r="I58" s="23"/>
      <c r="J58" s="21"/>
      <c r="K58" s="22"/>
      <c r="L58" s="155"/>
      <c r="M58" s="23"/>
      <c r="N58" s="66"/>
      <c r="O58" s="66"/>
      <c r="P58" s="66"/>
    </row>
    <row r="59" spans="1:16" ht="16.5" thickTop="1" thickBot="1" x14ac:dyDescent="0.3">
      <c r="A59" s="214"/>
      <c r="C59" s="22"/>
      <c r="D59" s="155"/>
      <c r="E59" s="23"/>
      <c r="F59" s="21"/>
      <c r="G59" s="22"/>
      <c r="H59" s="155"/>
      <c r="I59" s="23"/>
      <c r="J59" s="21"/>
      <c r="K59" s="22"/>
      <c r="L59" s="155"/>
      <c r="M59" s="23"/>
      <c r="N59" s="66"/>
      <c r="O59" s="66"/>
      <c r="P59" s="66"/>
    </row>
    <row r="60" spans="1:16" ht="16.5" thickTop="1" thickBot="1" x14ac:dyDescent="0.3">
      <c r="A60" s="214"/>
      <c r="C60" s="22"/>
      <c r="D60" s="155"/>
      <c r="E60" s="23"/>
      <c r="F60" s="21"/>
      <c r="G60" s="22"/>
      <c r="H60" s="155"/>
      <c r="I60" s="23"/>
      <c r="J60" s="21"/>
      <c r="K60" s="22"/>
      <c r="L60" s="155"/>
      <c r="M60" s="23"/>
      <c r="N60" s="66"/>
      <c r="O60" s="66"/>
      <c r="P60" s="66"/>
    </row>
    <row r="61" spans="1:16" ht="16.5" thickTop="1" thickBot="1" x14ac:dyDescent="0.3">
      <c r="A61" s="214"/>
      <c r="C61" s="22"/>
      <c r="D61" s="155"/>
      <c r="E61" s="23"/>
      <c r="F61" s="21"/>
      <c r="G61" s="22"/>
      <c r="H61" s="155"/>
      <c r="I61" s="23"/>
      <c r="J61" s="21"/>
      <c r="K61" s="22"/>
      <c r="L61" s="155"/>
      <c r="M61" s="23"/>
      <c r="N61" s="66"/>
      <c r="O61" s="66"/>
      <c r="P61" s="66"/>
    </row>
    <row r="62" spans="1:16" ht="16.5" thickTop="1" thickBot="1" x14ac:dyDescent="0.3">
      <c r="A62" s="214"/>
      <c r="C62" s="22"/>
      <c r="D62" s="155"/>
      <c r="E62" s="23"/>
      <c r="F62" s="21"/>
      <c r="G62" s="22"/>
      <c r="H62" s="155"/>
      <c r="I62" s="23"/>
      <c r="J62" s="21"/>
      <c r="K62" s="22"/>
      <c r="L62" s="155"/>
      <c r="M62" s="23"/>
      <c r="N62" s="66"/>
      <c r="O62" s="66"/>
      <c r="P62" s="66"/>
    </row>
    <row r="63" spans="1:16" ht="16.5" thickTop="1" thickBot="1" x14ac:dyDescent="0.3">
      <c r="A63" s="214"/>
      <c r="C63" s="22"/>
      <c r="D63" s="155"/>
      <c r="E63" s="23"/>
      <c r="F63" s="21"/>
      <c r="G63" s="22"/>
      <c r="H63" s="155"/>
      <c r="I63" s="23"/>
      <c r="J63" s="21"/>
      <c r="K63" s="22"/>
      <c r="L63" s="155"/>
      <c r="M63" s="23"/>
      <c r="N63" s="66"/>
      <c r="O63" s="66"/>
      <c r="P63" s="66"/>
    </row>
    <row r="64" spans="1:16" ht="16.5" thickTop="1" thickBot="1" x14ac:dyDescent="0.3">
      <c r="A64" s="214"/>
      <c r="C64" s="22"/>
      <c r="D64" s="155"/>
      <c r="E64" s="23"/>
      <c r="F64" s="21"/>
      <c r="G64" s="22"/>
      <c r="H64" s="155"/>
      <c r="I64" s="23"/>
      <c r="J64" s="21"/>
      <c r="K64" s="22"/>
      <c r="L64" s="155"/>
      <c r="M64" s="23"/>
      <c r="N64" s="66"/>
      <c r="O64" s="66"/>
      <c r="P64" s="66"/>
    </row>
    <row r="65" spans="1:16" ht="16.5" thickTop="1" thickBot="1" x14ac:dyDescent="0.3">
      <c r="A65" s="214"/>
      <c r="C65" s="22"/>
      <c r="D65" s="155"/>
      <c r="E65" s="23"/>
      <c r="F65" s="21"/>
      <c r="G65" s="22"/>
      <c r="H65" s="155"/>
      <c r="I65" s="23"/>
      <c r="J65" s="21"/>
      <c r="K65" s="22"/>
      <c r="L65" s="155"/>
      <c r="M65" s="23"/>
      <c r="N65" s="66"/>
      <c r="O65" s="66"/>
      <c r="P65" s="66"/>
    </row>
    <row r="66" spans="1:16" ht="16.5" thickTop="1" thickBot="1" x14ac:dyDescent="0.3">
      <c r="A66" s="214"/>
      <c r="C66" s="22"/>
      <c r="D66" s="155"/>
      <c r="E66" s="23"/>
      <c r="F66" s="21"/>
      <c r="G66" s="22"/>
      <c r="H66" s="155"/>
      <c r="I66" s="23"/>
      <c r="J66" s="21"/>
      <c r="K66" s="22"/>
      <c r="L66" s="155"/>
      <c r="M66" s="23"/>
      <c r="N66" s="66"/>
      <c r="O66" s="66"/>
      <c r="P66" s="66"/>
    </row>
    <row r="67" spans="1:16" ht="16.5" thickTop="1" thickBot="1" x14ac:dyDescent="0.3">
      <c r="A67" s="214"/>
      <c r="C67" s="22"/>
      <c r="D67" s="155"/>
      <c r="E67" s="23"/>
      <c r="F67" s="21"/>
      <c r="G67" s="22"/>
      <c r="H67" s="155"/>
      <c r="I67" s="23"/>
      <c r="J67" s="21"/>
      <c r="K67" s="22"/>
      <c r="L67" s="155"/>
      <c r="M67" s="23"/>
      <c r="N67" s="66"/>
      <c r="O67" s="66"/>
      <c r="P67" s="66"/>
    </row>
    <row r="68" spans="1:16" ht="16.5" thickTop="1" thickBot="1" x14ac:dyDescent="0.3">
      <c r="A68" s="214"/>
      <c r="C68" s="22"/>
      <c r="D68" s="155"/>
      <c r="E68" s="23"/>
      <c r="F68" s="21"/>
      <c r="G68" s="22"/>
      <c r="H68" s="155"/>
      <c r="I68" s="23"/>
      <c r="J68" s="21"/>
      <c r="K68" s="22"/>
      <c r="L68" s="155"/>
      <c r="M68" s="23"/>
      <c r="N68" s="66"/>
      <c r="O68" s="66"/>
      <c r="P68" s="66"/>
    </row>
    <row r="69" spans="1:16" ht="16.5" thickTop="1" thickBot="1" x14ac:dyDescent="0.3">
      <c r="A69" s="214"/>
      <c r="C69" s="22"/>
      <c r="D69" s="155"/>
      <c r="E69" s="23"/>
      <c r="F69" s="21"/>
      <c r="G69" s="22"/>
      <c r="H69" s="155"/>
      <c r="I69" s="23"/>
      <c r="J69" s="21"/>
      <c r="K69" s="22"/>
      <c r="L69" s="155"/>
      <c r="M69" s="23"/>
      <c r="N69" s="66"/>
      <c r="O69" s="66"/>
      <c r="P69" s="66"/>
    </row>
    <row r="70" spans="1:16" ht="16.5" thickTop="1" thickBot="1" x14ac:dyDescent="0.3">
      <c r="A70" s="214"/>
      <c r="C70" s="22"/>
      <c r="D70" s="155"/>
      <c r="E70" s="23"/>
      <c r="F70" s="21"/>
      <c r="G70" s="22"/>
      <c r="H70" s="155"/>
      <c r="I70" s="23"/>
      <c r="J70" s="21"/>
      <c r="K70" s="22"/>
      <c r="L70" s="155"/>
      <c r="M70" s="23"/>
      <c r="N70" s="66"/>
      <c r="O70" s="66"/>
      <c r="P70" s="66"/>
    </row>
    <row r="71" spans="1:16" ht="16.5" thickTop="1" thickBot="1" x14ac:dyDescent="0.3">
      <c r="A71" s="214"/>
      <c r="C71" s="22"/>
      <c r="D71" s="155"/>
      <c r="E71" s="23"/>
      <c r="F71" s="21"/>
      <c r="G71" s="22"/>
      <c r="H71" s="155"/>
      <c r="I71" s="23"/>
      <c r="J71" s="21"/>
      <c r="K71" s="22"/>
      <c r="L71" s="155"/>
      <c r="M71" s="23"/>
      <c r="N71" s="66"/>
      <c r="O71" s="66"/>
      <c r="P71" s="66"/>
    </row>
    <row r="72" spans="1:16" ht="16.5" thickTop="1" thickBot="1" x14ac:dyDescent="0.3">
      <c r="A72" s="214"/>
      <c r="C72" s="22"/>
      <c r="D72" s="155"/>
      <c r="E72" s="23"/>
      <c r="F72" s="21"/>
      <c r="G72" s="22"/>
      <c r="H72" s="155"/>
      <c r="I72" s="23"/>
      <c r="J72" s="21"/>
      <c r="K72" s="22"/>
      <c r="L72" s="155"/>
      <c r="M72" s="23"/>
      <c r="N72" s="66"/>
      <c r="O72" s="66"/>
      <c r="P72" s="66"/>
    </row>
    <row r="73" spans="1:16" ht="16.5" thickTop="1" thickBot="1" x14ac:dyDescent="0.3">
      <c r="A73" s="214"/>
      <c r="C73" s="22"/>
      <c r="D73" s="155"/>
      <c r="E73" s="23"/>
      <c r="F73" s="21"/>
      <c r="G73" s="22"/>
      <c r="H73" s="155"/>
      <c r="I73" s="23"/>
      <c r="J73" s="21"/>
      <c r="K73" s="22"/>
      <c r="L73" s="155"/>
      <c r="M73" s="23"/>
      <c r="N73" s="66"/>
      <c r="O73" s="66"/>
      <c r="P73" s="66"/>
    </row>
    <row r="74" spans="1:16" ht="16.5" thickTop="1" thickBot="1" x14ac:dyDescent="0.3">
      <c r="A74" s="214"/>
      <c r="C74" s="22"/>
      <c r="D74" s="155"/>
      <c r="E74" s="23"/>
      <c r="F74" s="21"/>
      <c r="G74" s="22"/>
      <c r="H74" s="155"/>
      <c r="I74" s="23"/>
      <c r="J74" s="21"/>
      <c r="K74" s="22"/>
      <c r="L74" s="155"/>
      <c r="M74" s="23"/>
      <c r="N74" s="66"/>
      <c r="O74" s="66"/>
      <c r="P74" s="66"/>
    </row>
    <row r="75" spans="1:16" ht="16.5" thickTop="1" thickBot="1" x14ac:dyDescent="0.3">
      <c r="A75" s="214"/>
      <c r="C75" s="22"/>
      <c r="D75" s="155"/>
      <c r="E75" s="23"/>
      <c r="F75" s="21"/>
      <c r="G75" s="22"/>
      <c r="H75" s="155"/>
      <c r="I75" s="23"/>
      <c r="J75" s="21"/>
      <c r="K75" s="22"/>
      <c r="L75" s="155"/>
      <c r="M75" s="23"/>
      <c r="N75" s="66"/>
      <c r="O75" s="66"/>
      <c r="P75" s="66"/>
    </row>
    <row r="76" spans="1:16" ht="16.5" thickTop="1" thickBot="1" x14ac:dyDescent="0.3">
      <c r="A76" s="214"/>
      <c r="C76" s="22"/>
      <c r="D76" s="155"/>
      <c r="E76" s="23"/>
      <c r="F76" s="21"/>
      <c r="G76" s="22"/>
      <c r="H76" s="155"/>
      <c r="I76" s="23"/>
      <c r="J76" s="21"/>
      <c r="K76" s="22"/>
      <c r="L76" s="155"/>
      <c r="M76" s="23"/>
      <c r="N76" s="66"/>
      <c r="O76" s="66"/>
      <c r="P76" s="66"/>
    </row>
    <row r="77" spans="1:16" ht="16.5" thickTop="1" thickBot="1" x14ac:dyDescent="0.3">
      <c r="A77" s="214"/>
      <c r="C77" s="22"/>
      <c r="D77" s="155"/>
      <c r="E77" s="23"/>
      <c r="F77" s="21"/>
      <c r="G77" s="22"/>
      <c r="H77" s="155"/>
      <c r="I77" s="23"/>
      <c r="J77" s="21"/>
      <c r="K77" s="22"/>
      <c r="L77" s="155"/>
      <c r="M77" s="23"/>
      <c r="N77" s="66"/>
      <c r="O77" s="66"/>
      <c r="P77" s="66"/>
    </row>
    <row r="78" spans="1:16" ht="16.5" thickTop="1" thickBot="1" x14ac:dyDescent="0.3">
      <c r="A78" s="214"/>
      <c r="C78" s="22"/>
      <c r="D78" s="155"/>
      <c r="E78" s="23"/>
      <c r="F78" s="21"/>
      <c r="G78" s="22"/>
      <c r="H78" s="155"/>
      <c r="I78" s="23"/>
      <c r="J78" s="21"/>
      <c r="K78" s="22"/>
      <c r="L78" s="155"/>
      <c r="M78" s="23"/>
      <c r="N78" s="66"/>
      <c r="O78" s="66"/>
      <c r="P78" s="66"/>
    </row>
    <row r="79" spans="1:16" ht="16.5" thickTop="1" thickBot="1" x14ac:dyDescent="0.3">
      <c r="A79" s="214"/>
      <c r="C79" s="22"/>
      <c r="D79" s="155"/>
      <c r="E79" s="23"/>
      <c r="F79" s="21"/>
      <c r="G79" s="22"/>
      <c r="H79" s="155"/>
      <c r="I79" s="23"/>
      <c r="J79" s="21"/>
      <c r="K79" s="22"/>
      <c r="L79" s="155"/>
      <c r="M79" s="23"/>
      <c r="N79" s="66"/>
      <c r="O79" s="66"/>
      <c r="P79" s="66"/>
    </row>
    <row r="80" spans="1:16" ht="16.5" thickTop="1" thickBot="1" x14ac:dyDescent="0.3">
      <c r="A80" s="214"/>
      <c r="C80" s="22"/>
      <c r="D80" s="155"/>
      <c r="E80" s="23"/>
      <c r="F80" s="21"/>
      <c r="G80" s="22"/>
      <c r="H80" s="155"/>
      <c r="I80" s="23"/>
      <c r="J80" s="21"/>
      <c r="K80" s="22"/>
      <c r="L80" s="155"/>
      <c r="M80" s="23"/>
      <c r="N80" s="66"/>
      <c r="O80" s="66"/>
      <c r="P80" s="66"/>
    </row>
    <row r="81" spans="1:16" ht="16.5" thickTop="1" thickBot="1" x14ac:dyDescent="0.3">
      <c r="A81" s="214"/>
      <c r="C81" s="22"/>
      <c r="D81" s="155"/>
      <c r="E81" s="23"/>
      <c r="F81" s="21"/>
      <c r="G81" s="22"/>
      <c r="H81" s="155"/>
      <c r="I81" s="23"/>
      <c r="J81" s="21"/>
      <c r="K81" s="22"/>
      <c r="L81" s="155"/>
      <c r="M81" s="23"/>
      <c r="N81" s="66"/>
      <c r="O81" s="66"/>
      <c r="P81" s="66"/>
    </row>
    <row r="82" spans="1:16" ht="16.5" thickTop="1" thickBot="1" x14ac:dyDescent="0.3">
      <c r="A82" s="214"/>
      <c r="C82" s="22"/>
      <c r="D82" s="155"/>
      <c r="E82" s="23"/>
      <c r="F82" s="21"/>
      <c r="G82" s="22"/>
      <c r="H82" s="155"/>
      <c r="I82" s="23"/>
      <c r="J82" s="21"/>
      <c r="K82" s="22"/>
      <c r="L82" s="155"/>
      <c r="M82" s="23"/>
      <c r="N82" s="66"/>
      <c r="O82" s="66"/>
      <c r="P82" s="66"/>
    </row>
    <row r="83" spans="1:16" ht="16.5" thickTop="1" thickBot="1" x14ac:dyDescent="0.3">
      <c r="A83" s="214"/>
      <c r="C83" s="22"/>
      <c r="D83" s="155"/>
      <c r="E83" s="23"/>
      <c r="F83" s="21"/>
      <c r="G83" s="22"/>
      <c r="H83" s="155"/>
      <c r="I83" s="23"/>
      <c r="J83" s="21"/>
      <c r="K83" s="22"/>
      <c r="L83" s="155"/>
      <c r="M83" s="23"/>
      <c r="N83" s="66"/>
      <c r="O83" s="66"/>
      <c r="P83" s="66"/>
    </row>
    <row r="84" spans="1:16" ht="16.5" thickTop="1" thickBot="1" x14ac:dyDescent="0.3">
      <c r="A84" s="214"/>
      <c r="C84" s="22"/>
      <c r="D84" s="155"/>
      <c r="E84" s="23"/>
      <c r="F84" s="21"/>
      <c r="G84" s="22"/>
      <c r="H84" s="155"/>
      <c r="I84" s="23"/>
      <c r="J84" s="21"/>
      <c r="K84" s="22"/>
      <c r="L84" s="155"/>
      <c r="M84" s="23"/>
      <c r="N84" s="66"/>
      <c r="O84" s="66"/>
      <c r="P84" s="66"/>
    </row>
    <row r="85" spans="1:16" ht="16.5" thickTop="1" thickBot="1" x14ac:dyDescent="0.3">
      <c r="A85" s="214"/>
      <c r="C85" s="22"/>
      <c r="D85" s="155"/>
      <c r="E85" s="23"/>
      <c r="F85" s="21"/>
      <c r="G85" s="22"/>
      <c r="H85" s="155"/>
      <c r="I85" s="23"/>
      <c r="J85" s="21"/>
      <c r="K85" s="22"/>
      <c r="L85" s="155"/>
      <c r="M85" s="23"/>
      <c r="N85" s="66"/>
      <c r="O85" s="66"/>
      <c r="P85" s="66"/>
    </row>
    <row r="86" spans="1:16" ht="16.5" thickTop="1" thickBot="1" x14ac:dyDescent="0.3">
      <c r="A86" s="214"/>
      <c r="C86" s="22"/>
      <c r="D86" s="155"/>
      <c r="E86" s="23"/>
      <c r="F86" s="21"/>
      <c r="G86" s="22"/>
      <c r="H86" s="155"/>
      <c r="I86" s="23"/>
      <c r="J86" s="21"/>
      <c r="K86" s="22"/>
      <c r="L86" s="155"/>
      <c r="M86" s="23"/>
      <c r="N86" s="66"/>
      <c r="O86" s="66"/>
      <c r="P86" s="66"/>
    </row>
    <row r="87" spans="1:16" ht="16.5" thickTop="1" thickBot="1" x14ac:dyDescent="0.3">
      <c r="A87" s="214"/>
      <c r="C87" s="22"/>
      <c r="D87" s="155"/>
      <c r="E87" s="23"/>
      <c r="F87" s="21"/>
      <c r="G87" s="22"/>
      <c r="H87" s="155"/>
      <c r="I87" s="23"/>
      <c r="J87" s="21"/>
      <c r="K87" s="22"/>
      <c r="L87" s="155"/>
      <c r="M87" s="23"/>
      <c r="N87" s="66"/>
      <c r="O87" s="66"/>
      <c r="P87" s="66"/>
    </row>
    <row r="88" spans="1:16" ht="16.5" thickTop="1" thickBot="1" x14ac:dyDescent="0.3">
      <c r="A88" s="214"/>
      <c r="C88" s="22"/>
      <c r="D88" s="155"/>
      <c r="E88" s="23"/>
      <c r="F88" s="21"/>
      <c r="G88" s="22"/>
      <c r="H88" s="155"/>
      <c r="I88" s="23"/>
      <c r="J88" s="21"/>
      <c r="K88" s="22"/>
      <c r="L88" s="155"/>
      <c r="M88" s="23"/>
      <c r="N88" s="66"/>
      <c r="O88" s="66"/>
      <c r="P88" s="66"/>
    </row>
    <row r="89" spans="1:16" ht="16.5" thickTop="1" thickBot="1" x14ac:dyDescent="0.3">
      <c r="A89" s="214"/>
      <c r="C89" s="22"/>
      <c r="D89" s="155"/>
      <c r="E89" s="23"/>
      <c r="F89" s="21"/>
      <c r="G89" s="22"/>
      <c r="H89" s="155"/>
      <c r="I89" s="23"/>
      <c r="J89" s="21"/>
      <c r="K89" s="22"/>
      <c r="L89" s="155"/>
      <c r="M89" s="23"/>
      <c r="N89" s="66"/>
      <c r="O89" s="66"/>
      <c r="P89" s="66"/>
    </row>
    <row r="90" spans="1:16" ht="16.5" thickTop="1" thickBot="1" x14ac:dyDescent="0.3">
      <c r="A90" s="214"/>
      <c r="C90" s="22"/>
      <c r="D90" s="155"/>
      <c r="E90" s="23"/>
      <c r="F90" s="21"/>
      <c r="G90" s="22"/>
      <c r="H90" s="155"/>
      <c r="I90" s="23"/>
      <c r="J90" s="21"/>
      <c r="K90" s="22"/>
      <c r="L90" s="155"/>
      <c r="M90" s="23"/>
      <c r="N90" s="66"/>
      <c r="O90" s="66"/>
      <c r="P90" s="66"/>
    </row>
    <row r="91" spans="1:16" ht="16.5" thickTop="1" thickBot="1" x14ac:dyDescent="0.3">
      <c r="A91" s="214"/>
      <c r="C91" s="22"/>
      <c r="D91" s="155"/>
      <c r="E91" s="23"/>
      <c r="F91" s="21"/>
      <c r="G91" s="22"/>
      <c r="H91" s="155"/>
      <c r="I91" s="23"/>
      <c r="J91" s="21"/>
      <c r="K91" s="22"/>
      <c r="L91" s="155"/>
      <c r="M91" s="23"/>
      <c r="N91" s="66"/>
      <c r="O91" s="66"/>
      <c r="P91" s="66"/>
    </row>
    <row r="92" spans="1:16" ht="16.5" thickTop="1" thickBot="1" x14ac:dyDescent="0.3">
      <c r="A92" s="214"/>
      <c r="C92" s="22"/>
      <c r="D92" s="155"/>
      <c r="E92" s="23"/>
      <c r="F92" s="21"/>
      <c r="G92" s="22"/>
      <c r="H92" s="155"/>
      <c r="I92" s="23"/>
      <c r="J92" s="21"/>
      <c r="K92" s="22"/>
      <c r="L92" s="155"/>
      <c r="M92" s="23"/>
      <c r="N92" s="66"/>
      <c r="O92" s="66"/>
      <c r="P92" s="66"/>
    </row>
    <row r="93" spans="1:16" ht="16.5" thickTop="1" thickBot="1" x14ac:dyDescent="0.3">
      <c r="A93" s="214"/>
      <c r="C93" s="22"/>
      <c r="D93" s="155"/>
      <c r="E93" s="23"/>
      <c r="F93" s="21"/>
      <c r="G93" s="22"/>
      <c r="H93" s="155"/>
      <c r="I93" s="23"/>
      <c r="J93" s="21"/>
      <c r="K93" s="22"/>
      <c r="L93" s="155"/>
      <c r="M93" s="23"/>
      <c r="N93" s="66"/>
      <c r="O93" s="66"/>
      <c r="P93" s="66"/>
    </row>
    <row r="94" spans="1:16" ht="16.5" thickTop="1" thickBot="1" x14ac:dyDescent="0.3">
      <c r="A94" s="214"/>
      <c r="C94" s="22"/>
      <c r="D94" s="155"/>
      <c r="E94" s="23"/>
      <c r="F94" s="21"/>
      <c r="G94" s="22"/>
      <c r="H94" s="155"/>
      <c r="I94" s="23"/>
      <c r="J94" s="21"/>
      <c r="K94" s="22"/>
      <c r="L94" s="155"/>
      <c r="M94" s="23"/>
      <c r="N94" s="66"/>
      <c r="O94" s="66"/>
      <c r="P94" s="66"/>
    </row>
    <row r="95" spans="1:16" ht="16.5" thickTop="1" thickBot="1" x14ac:dyDescent="0.3">
      <c r="A95" s="214"/>
      <c r="C95" s="22"/>
      <c r="D95" s="155"/>
      <c r="E95" s="23"/>
      <c r="F95" s="21"/>
      <c r="G95" s="22"/>
      <c r="H95" s="155"/>
      <c r="I95" s="23"/>
      <c r="J95" s="21"/>
      <c r="K95" s="22"/>
      <c r="L95" s="155"/>
      <c r="M95" s="23"/>
      <c r="N95" s="66"/>
      <c r="O95" s="66"/>
      <c r="P95" s="66"/>
    </row>
    <row r="96" spans="1:16" ht="16.5" thickTop="1" thickBot="1" x14ac:dyDescent="0.3">
      <c r="A96" s="214"/>
      <c r="C96" s="22"/>
      <c r="D96" s="155"/>
      <c r="E96" s="23"/>
      <c r="F96" s="21"/>
      <c r="G96" s="22"/>
      <c r="H96" s="155"/>
      <c r="I96" s="23"/>
      <c r="J96" s="21"/>
      <c r="K96" s="22"/>
      <c r="L96" s="155"/>
      <c r="M96" s="23"/>
      <c r="N96" s="66"/>
      <c r="O96" s="66"/>
      <c r="P96" s="66"/>
    </row>
    <row r="97" spans="1:14" ht="16.5" thickTop="1" thickBot="1" x14ac:dyDescent="0.3">
      <c r="A97" s="214"/>
      <c r="C97" s="22"/>
      <c r="D97" s="155"/>
      <c r="E97" s="23"/>
      <c r="F97" s="21"/>
      <c r="G97" s="22"/>
      <c r="H97" s="155"/>
      <c r="I97" s="23"/>
      <c r="J97" s="21"/>
      <c r="K97" s="22"/>
      <c r="L97" s="155"/>
      <c r="M97" s="23"/>
      <c r="N97" s="124"/>
    </row>
    <row r="98" spans="1:14" ht="16.5" thickTop="1" thickBot="1" x14ac:dyDescent="0.3">
      <c r="A98" s="214"/>
      <c r="C98" s="22"/>
      <c r="D98" s="155"/>
      <c r="E98" s="23"/>
      <c r="F98" s="21"/>
      <c r="G98" s="22"/>
      <c r="H98" s="155"/>
      <c r="I98" s="23"/>
      <c r="J98" s="21"/>
      <c r="K98" s="22"/>
      <c r="L98" s="155"/>
      <c r="M98" s="23"/>
      <c r="N98" s="124"/>
    </row>
    <row r="99" spans="1:14" ht="16.5" thickTop="1" thickBot="1" x14ac:dyDescent="0.3">
      <c r="A99" s="214"/>
      <c r="C99" s="22"/>
      <c r="D99" s="155"/>
      <c r="E99" s="23"/>
      <c r="F99" s="21"/>
      <c r="G99" s="22"/>
      <c r="H99" s="155"/>
      <c r="I99" s="23"/>
      <c r="J99" s="21"/>
      <c r="K99" s="22"/>
      <c r="L99" s="155"/>
      <c r="M99" s="23"/>
      <c r="N99" s="124"/>
    </row>
    <row r="100" spans="1:14" ht="16.5" thickTop="1" thickBot="1" x14ac:dyDescent="0.3">
      <c r="A100" s="214"/>
      <c r="C100" s="22"/>
      <c r="D100" s="155"/>
      <c r="E100" s="23"/>
      <c r="F100" s="21"/>
      <c r="G100" s="22"/>
      <c r="H100" s="155"/>
      <c r="I100" s="23"/>
      <c r="J100" s="21"/>
      <c r="K100" s="22"/>
      <c r="L100" s="155"/>
      <c r="M100" s="23"/>
      <c r="N100" s="124"/>
    </row>
    <row r="101" spans="1:14" ht="16.5" thickTop="1" thickBot="1" x14ac:dyDescent="0.3">
      <c r="A101" s="214"/>
      <c r="C101" s="22"/>
      <c r="D101" s="155"/>
      <c r="E101" s="23"/>
      <c r="F101" s="21"/>
      <c r="G101" s="22"/>
      <c r="H101" s="155"/>
      <c r="I101" s="23"/>
      <c r="J101" s="21"/>
      <c r="K101" s="22"/>
      <c r="L101" s="155"/>
      <c r="M101" s="23"/>
      <c r="N101" s="124"/>
    </row>
    <row r="102" spans="1:14" ht="16.5" thickTop="1" thickBot="1" x14ac:dyDescent="0.3">
      <c r="A102" s="214"/>
      <c r="C102" s="22"/>
      <c r="D102" s="155"/>
      <c r="E102" s="23"/>
      <c r="F102" s="21"/>
      <c r="G102" s="22"/>
      <c r="H102" s="155"/>
      <c r="I102" s="23"/>
      <c r="J102" s="21"/>
      <c r="K102" s="22"/>
      <c r="L102" s="155"/>
      <c r="M102" s="23"/>
      <c r="N102" s="124"/>
    </row>
    <row r="103" spans="1:14" ht="16.5" thickTop="1" thickBot="1" x14ac:dyDescent="0.3">
      <c r="A103" s="214"/>
      <c r="C103" s="22"/>
      <c r="D103" s="155"/>
      <c r="E103" s="23"/>
      <c r="F103" s="21"/>
      <c r="G103" s="22"/>
      <c r="H103" s="155"/>
      <c r="I103" s="23"/>
      <c r="J103" s="21"/>
      <c r="K103" s="22"/>
      <c r="L103" s="155"/>
      <c r="M103" s="23"/>
      <c r="N103" s="124"/>
    </row>
    <row r="104" spans="1:14"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C3" sqref="C3"/>
    </sheetView>
  </sheetViews>
  <sheetFormatPr defaultColWidth="8.85546875" defaultRowHeight="15" x14ac:dyDescent="0.25"/>
  <cols>
    <col min="1" max="1" width="27.7109375" style="217" hidden="1" customWidth="1"/>
    <col min="2" max="2" width="3.42578125" style="117" hidden="1" customWidth="1"/>
    <col min="3" max="3" width="12.7109375" style="117" customWidth="1"/>
    <col min="4" max="4" width="30.85546875" style="225" customWidth="1"/>
    <col min="5" max="5" width="3.7109375" style="117" customWidth="1"/>
    <col min="6" max="6" width="12.7109375" style="117" customWidth="1"/>
    <col min="7" max="7" width="30.85546875" style="225" customWidth="1"/>
    <col min="8" max="8" width="3.7109375" style="117" customWidth="1"/>
    <col min="9" max="9" width="12.7109375" style="117" customWidth="1"/>
    <col min="10" max="10" width="33.140625" style="225" customWidth="1"/>
    <col min="11" max="11" width="3.7109375" style="117" customWidth="1"/>
    <col min="12" max="12" width="12.7109375" style="117" customWidth="1"/>
    <col min="13" max="13" width="29.42578125" style="225" customWidth="1"/>
    <col min="14" max="14" width="3.7109375" style="117" customWidth="1"/>
    <col min="15" max="15" width="12.7109375" style="117" customWidth="1"/>
    <col min="16" max="16" width="28.85546875" style="225" bestFit="1" customWidth="1"/>
    <col min="17" max="17" width="3.7109375" style="117" customWidth="1"/>
    <col min="18" max="18" width="12.7109375" style="117" customWidth="1"/>
    <col min="19" max="19" width="28.42578125" style="225" bestFit="1" customWidth="1"/>
    <col min="20" max="20" width="3.7109375" style="117" customWidth="1"/>
    <col min="21" max="21" width="12.7109375" style="117" customWidth="1"/>
    <col min="22" max="22" width="24.85546875" style="225" customWidth="1"/>
    <col min="23" max="23" width="3.7109375" style="117" customWidth="1"/>
    <col min="24" max="24" width="12.7109375" style="117" customWidth="1"/>
    <col min="25" max="25" width="24.7109375" style="225" customWidth="1"/>
    <col min="26" max="16384" width="8.85546875" style="117"/>
  </cols>
  <sheetData>
    <row r="1" spans="1:25" s="18" customFormat="1" ht="111" customHeight="1" x14ac:dyDescent="0.35">
      <c r="A1" s="214"/>
      <c r="C1" s="258"/>
      <c r="D1" s="258"/>
      <c r="E1" s="258"/>
      <c r="F1" s="258"/>
      <c r="G1" s="258"/>
      <c r="H1" s="258"/>
      <c r="I1" s="258"/>
      <c r="J1" s="258"/>
      <c r="K1" s="258"/>
      <c r="M1" s="226"/>
      <c r="P1" s="226"/>
      <c r="S1" s="226"/>
      <c r="V1" s="226"/>
      <c r="Y1" s="226"/>
    </row>
    <row r="2" spans="1:25" s="18" customFormat="1" ht="37.5" hidden="1" customHeight="1" x14ac:dyDescent="0.25">
      <c r="A2" s="214"/>
      <c r="C2" s="19"/>
      <c r="D2" s="223"/>
      <c r="E2" s="19"/>
      <c r="F2" s="19"/>
      <c r="G2" s="223"/>
      <c r="H2" s="19"/>
      <c r="I2" s="19"/>
      <c r="J2" s="223"/>
      <c r="K2" s="19"/>
      <c r="L2" s="19"/>
      <c r="M2" s="223"/>
      <c r="N2" s="19"/>
      <c r="O2" s="19"/>
      <c r="P2" s="223"/>
      <c r="S2" s="226"/>
      <c r="V2" s="226"/>
      <c r="Y2" s="226"/>
    </row>
    <row r="3" spans="1:25" s="20" customFormat="1" ht="39" customHeight="1" thickBot="1" x14ac:dyDescent="0.3">
      <c r="A3" s="214"/>
      <c r="D3" s="224"/>
      <c r="G3" s="224"/>
      <c r="J3" s="224"/>
      <c r="M3" s="224"/>
      <c r="P3" s="224"/>
      <c r="S3" s="224"/>
      <c r="V3" s="224"/>
      <c r="Y3" s="224"/>
    </row>
    <row r="4" spans="1:25" s="20" customFormat="1" ht="24.75" customHeight="1" thickTop="1" thickBot="1" x14ac:dyDescent="0.3">
      <c r="A4" s="214"/>
      <c r="C4" s="233" t="s">
        <v>91</v>
      </c>
      <c r="D4" s="159" t="s">
        <v>318</v>
      </c>
      <c r="E4" s="21"/>
      <c r="F4" s="233" t="s">
        <v>853</v>
      </c>
      <c r="G4" s="159" t="s">
        <v>854</v>
      </c>
      <c r="H4" s="21"/>
      <c r="I4" s="233" t="s">
        <v>880</v>
      </c>
      <c r="J4" s="159" t="s">
        <v>881</v>
      </c>
      <c r="L4" s="233" t="s">
        <v>93</v>
      </c>
      <c r="M4" s="159" t="s">
        <v>97</v>
      </c>
      <c r="N4" s="21"/>
      <c r="O4" s="233" t="s">
        <v>94</v>
      </c>
      <c r="P4" s="159" t="s">
        <v>319</v>
      </c>
      <c r="Q4" s="21"/>
      <c r="R4" s="233" t="s">
        <v>95</v>
      </c>
      <c r="S4" s="161" t="s">
        <v>936</v>
      </c>
      <c r="U4" s="233" t="s">
        <v>96</v>
      </c>
      <c r="V4" s="162" t="s">
        <v>316</v>
      </c>
      <c r="X4" s="233" t="s">
        <v>181</v>
      </c>
      <c r="Y4" s="159" t="s">
        <v>320</v>
      </c>
    </row>
    <row r="5" spans="1:25" s="20" customFormat="1" ht="19.5" customHeight="1" thickTop="1" thickBot="1" x14ac:dyDescent="0.3">
      <c r="A5" s="214"/>
      <c r="C5" s="22" t="s">
        <v>92</v>
      </c>
      <c r="D5" s="23" t="s">
        <v>382</v>
      </c>
      <c r="E5" s="21"/>
      <c r="F5" s="22" t="s">
        <v>949</v>
      </c>
      <c r="G5" s="23" t="s">
        <v>856</v>
      </c>
      <c r="H5" s="21"/>
      <c r="I5" s="22" t="s">
        <v>950</v>
      </c>
      <c r="J5" s="23" t="s">
        <v>883</v>
      </c>
      <c r="L5" s="22" t="s">
        <v>894</v>
      </c>
      <c r="M5" s="23" t="s">
        <v>891</v>
      </c>
      <c r="N5" s="21"/>
      <c r="O5" s="22" t="s">
        <v>951</v>
      </c>
      <c r="P5" s="23" t="s">
        <v>385</v>
      </c>
      <c r="Q5" s="21"/>
      <c r="R5" s="22" t="s">
        <v>952</v>
      </c>
      <c r="S5" s="23" t="s">
        <v>395</v>
      </c>
      <c r="U5" s="22" t="s">
        <v>953</v>
      </c>
      <c r="V5" s="23" t="s">
        <v>938</v>
      </c>
      <c r="X5" s="22" t="s">
        <v>957</v>
      </c>
      <c r="Y5" s="23" t="s">
        <v>958</v>
      </c>
    </row>
    <row r="6" spans="1:25" s="20" customFormat="1" ht="19.5" customHeight="1" thickTop="1" thickBot="1" x14ac:dyDescent="0.3">
      <c r="A6" s="214"/>
      <c r="C6" s="22" t="s">
        <v>850</v>
      </c>
      <c r="D6" s="23" t="s">
        <v>396</v>
      </c>
      <c r="E6" s="21"/>
      <c r="F6" s="22" t="s">
        <v>855</v>
      </c>
      <c r="G6" s="23" t="s">
        <v>322</v>
      </c>
      <c r="H6" s="21"/>
      <c r="I6" s="22" t="s">
        <v>882</v>
      </c>
      <c r="J6" s="23" t="s">
        <v>885</v>
      </c>
      <c r="L6" s="22" t="s">
        <v>895</v>
      </c>
      <c r="M6" s="23" t="s">
        <v>892</v>
      </c>
      <c r="N6" s="21"/>
      <c r="O6" s="22" t="s">
        <v>219</v>
      </c>
      <c r="P6" s="23" t="s">
        <v>922</v>
      </c>
      <c r="Q6" s="21"/>
      <c r="R6" s="22"/>
      <c r="S6" s="23"/>
      <c r="U6" s="22" t="s">
        <v>937</v>
      </c>
      <c r="V6" s="23" t="s">
        <v>398</v>
      </c>
      <c r="X6" s="22"/>
      <c r="Y6" s="23"/>
    </row>
    <row r="7" spans="1:25" s="20" customFormat="1" ht="19.5" customHeight="1" thickTop="1" thickBot="1" x14ac:dyDescent="0.3">
      <c r="A7" s="214"/>
      <c r="C7" s="22" t="s">
        <v>851</v>
      </c>
      <c r="D7" s="23" t="s">
        <v>399</v>
      </c>
      <c r="E7" s="21"/>
      <c r="F7" s="22" t="s">
        <v>857</v>
      </c>
      <c r="G7" s="23" t="s">
        <v>871</v>
      </c>
      <c r="H7" s="21"/>
      <c r="I7" s="22" t="s">
        <v>884</v>
      </c>
      <c r="J7" s="23" t="s">
        <v>887</v>
      </c>
      <c r="L7" s="22" t="s">
        <v>896</v>
      </c>
      <c r="M7" s="23" t="s">
        <v>893</v>
      </c>
      <c r="N7" s="21"/>
      <c r="O7" s="22" t="s">
        <v>911</v>
      </c>
      <c r="P7" s="23" t="s">
        <v>924</v>
      </c>
      <c r="Q7" s="21"/>
      <c r="R7" s="22"/>
      <c r="S7" s="23"/>
      <c r="U7" s="22" t="s">
        <v>125</v>
      </c>
      <c r="V7" s="23" t="s">
        <v>940</v>
      </c>
      <c r="X7" s="22"/>
      <c r="Y7" s="23"/>
    </row>
    <row r="8" spans="1:25" s="20" customFormat="1" ht="19.5" customHeight="1" thickTop="1" thickBot="1" x14ac:dyDescent="0.3">
      <c r="A8" s="214"/>
      <c r="C8" s="22" t="s">
        <v>852</v>
      </c>
      <c r="D8" s="23" t="s">
        <v>2311</v>
      </c>
      <c r="E8" s="21"/>
      <c r="F8" s="22" t="s">
        <v>859</v>
      </c>
      <c r="G8" s="23" t="s">
        <v>873</v>
      </c>
      <c r="H8" s="21"/>
      <c r="I8" s="22" t="s">
        <v>886</v>
      </c>
      <c r="J8" s="23" t="s">
        <v>889</v>
      </c>
      <c r="L8" s="22" t="s">
        <v>898</v>
      </c>
      <c r="M8" s="23" t="s">
        <v>397</v>
      </c>
      <c r="N8" s="21"/>
      <c r="O8" s="22" t="s">
        <v>913</v>
      </c>
      <c r="P8" s="23" t="s">
        <v>925</v>
      </c>
      <c r="Q8" s="21"/>
      <c r="R8" s="22"/>
      <c r="S8" s="23"/>
      <c r="U8" s="22" t="s">
        <v>939</v>
      </c>
      <c r="V8" s="23" t="s">
        <v>942</v>
      </c>
      <c r="X8" s="22"/>
      <c r="Y8" s="23"/>
    </row>
    <row r="9" spans="1:25" s="20" customFormat="1" ht="19.5" customHeight="1" thickTop="1" thickBot="1" x14ac:dyDescent="0.3">
      <c r="A9" s="214"/>
      <c r="C9" s="22" t="s">
        <v>2312</v>
      </c>
      <c r="D9" s="23" t="s">
        <v>969</v>
      </c>
      <c r="E9" s="21"/>
      <c r="F9" s="22" t="s">
        <v>861</v>
      </c>
      <c r="G9" s="23" t="s">
        <v>875</v>
      </c>
      <c r="H9" s="21"/>
      <c r="I9" s="22" t="s">
        <v>888</v>
      </c>
      <c r="J9" s="23" t="s">
        <v>890</v>
      </c>
      <c r="L9" s="22" t="s">
        <v>900</v>
      </c>
      <c r="M9" s="23" t="s">
        <v>871</v>
      </c>
      <c r="N9" s="21"/>
      <c r="O9" s="22" t="s">
        <v>915</v>
      </c>
      <c r="P9" s="23" t="s">
        <v>926</v>
      </c>
      <c r="Q9" s="21"/>
      <c r="R9" s="22"/>
      <c r="S9" s="23"/>
      <c r="U9" s="22" t="s">
        <v>941</v>
      </c>
      <c r="V9" s="23" t="s">
        <v>944</v>
      </c>
      <c r="X9" s="22"/>
      <c r="Y9" s="23"/>
    </row>
    <row r="10" spans="1:25" s="20" customFormat="1" ht="19.5" customHeight="1" thickTop="1" thickBot="1" x14ac:dyDescent="0.3">
      <c r="A10" s="214"/>
      <c r="C10" s="22"/>
      <c r="D10" s="23"/>
      <c r="E10" s="21"/>
      <c r="F10" s="22" t="s">
        <v>862</v>
      </c>
      <c r="G10" s="23" t="s">
        <v>877</v>
      </c>
      <c r="H10" s="21"/>
      <c r="I10" s="22" t="s">
        <v>963</v>
      </c>
      <c r="J10" s="23" t="s">
        <v>964</v>
      </c>
      <c r="L10" s="22" t="s">
        <v>902</v>
      </c>
      <c r="M10" s="23" t="s">
        <v>873</v>
      </c>
      <c r="N10" s="21"/>
      <c r="O10" s="22" t="s">
        <v>917</v>
      </c>
      <c r="P10" s="23" t="s">
        <v>927</v>
      </c>
      <c r="Q10" s="21"/>
      <c r="R10" s="22"/>
      <c r="S10" s="23"/>
      <c r="U10" s="22" t="s">
        <v>943</v>
      </c>
      <c r="V10" s="23" t="s">
        <v>946</v>
      </c>
      <c r="X10" s="22"/>
      <c r="Y10" s="23"/>
    </row>
    <row r="11" spans="1:25" s="20" customFormat="1" ht="19.5" customHeight="1" thickTop="1" thickBot="1" x14ac:dyDescent="0.3">
      <c r="A11" s="214"/>
      <c r="C11" s="22"/>
      <c r="D11" s="23"/>
      <c r="E11" s="21"/>
      <c r="F11" s="22" t="s">
        <v>864</v>
      </c>
      <c r="G11" s="23" t="s">
        <v>879</v>
      </c>
      <c r="H11" s="21"/>
      <c r="I11" s="22"/>
      <c r="J11" s="23"/>
      <c r="L11" s="22" t="s">
        <v>904</v>
      </c>
      <c r="M11" s="23" t="s">
        <v>875</v>
      </c>
      <c r="N11" s="21"/>
      <c r="O11" s="22" t="s">
        <v>919</v>
      </c>
      <c r="P11" s="23" t="s">
        <v>928</v>
      </c>
      <c r="Q11" s="21"/>
      <c r="R11" s="22"/>
      <c r="S11" s="23"/>
      <c r="U11" s="22" t="s">
        <v>945</v>
      </c>
      <c r="V11" s="23" t="s">
        <v>401</v>
      </c>
      <c r="X11" s="22"/>
      <c r="Y11" s="23"/>
    </row>
    <row r="12" spans="1:25" s="20" customFormat="1" ht="19.5" customHeight="1" thickTop="1" thickBot="1" x14ac:dyDescent="0.3">
      <c r="A12" s="214"/>
      <c r="C12" s="22"/>
      <c r="D12" s="23"/>
      <c r="E12" s="21"/>
      <c r="F12" s="22" t="s">
        <v>867</v>
      </c>
      <c r="G12" s="23" t="s">
        <v>858</v>
      </c>
      <c r="H12" s="21"/>
      <c r="I12" s="22"/>
      <c r="J12" s="23"/>
      <c r="L12" s="22" t="s">
        <v>906</v>
      </c>
      <c r="M12" s="23" t="s">
        <v>897</v>
      </c>
      <c r="N12" s="21"/>
      <c r="O12" s="22" t="s">
        <v>923</v>
      </c>
      <c r="P12" s="23" t="s">
        <v>912</v>
      </c>
      <c r="Q12" s="21"/>
      <c r="R12" s="22"/>
      <c r="S12" s="23"/>
      <c r="U12" s="22"/>
      <c r="V12" s="23"/>
      <c r="X12" s="22"/>
      <c r="Y12" s="23"/>
    </row>
    <row r="13" spans="1:25" s="20" customFormat="1" ht="19.5" customHeight="1" thickTop="1" thickBot="1" x14ac:dyDescent="0.3">
      <c r="A13" s="214"/>
      <c r="C13" s="22"/>
      <c r="D13" s="23"/>
      <c r="E13" s="21"/>
      <c r="F13" s="22" t="s">
        <v>868</v>
      </c>
      <c r="G13" s="23" t="s">
        <v>860</v>
      </c>
      <c r="H13" s="21"/>
      <c r="I13" s="22"/>
      <c r="J13" s="23"/>
      <c r="L13" s="22" t="s">
        <v>908</v>
      </c>
      <c r="M13" s="23" t="s">
        <v>899</v>
      </c>
      <c r="N13" s="21"/>
      <c r="O13" s="22" t="s">
        <v>929</v>
      </c>
      <c r="P13" s="23" t="s">
        <v>914</v>
      </c>
      <c r="Q13" s="21"/>
      <c r="R13" s="22"/>
      <c r="S13" s="23"/>
      <c r="U13" s="22"/>
      <c r="V13" s="23"/>
      <c r="X13" s="22"/>
      <c r="Y13" s="23"/>
    </row>
    <row r="14" spans="1:25" s="20" customFormat="1" ht="19.5" customHeight="1" thickTop="1" thickBot="1" x14ac:dyDescent="0.3">
      <c r="A14" s="214"/>
      <c r="C14" s="22"/>
      <c r="D14" s="23"/>
      <c r="E14" s="21"/>
      <c r="F14" s="22" t="s">
        <v>869</v>
      </c>
      <c r="G14" s="23" t="s">
        <v>324</v>
      </c>
      <c r="H14" s="21"/>
      <c r="I14" s="22"/>
      <c r="J14" s="23"/>
      <c r="L14" s="22" t="s">
        <v>909</v>
      </c>
      <c r="M14" s="23" t="s">
        <v>901</v>
      </c>
      <c r="N14" s="21"/>
      <c r="O14" s="22" t="s">
        <v>930</v>
      </c>
      <c r="P14" s="23" t="s">
        <v>916</v>
      </c>
      <c r="Q14" s="21"/>
      <c r="R14" s="22"/>
      <c r="S14" s="23"/>
      <c r="U14" s="22"/>
      <c r="V14" s="23"/>
      <c r="X14" s="22"/>
      <c r="Y14" s="23"/>
    </row>
    <row r="15" spans="1:25" s="20" customFormat="1" ht="19.5" customHeight="1" thickTop="1" thickBot="1" x14ac:dyDescent="0.3">
      <c r="A15" s="214"/>
      <c r="C15" s="22"/>
      <c r="D15" s="23"/>
      <c r="E15" s="21"/>
      <c r="F15" s="22" t="s">
        <v>870</v>
      </c>
      <c r="G15" s="23" t="s">
        <v>863</v>
      </c>
      <c r="H15" s="21"/>
      <c r="I15" s="22"/>
      <c r="J15" s="23"/>
      <c r="L15" s="22" t="s">
        <v>910</v>
      </c>
      <c r="M15" s="23" t="s">
        <v>322</v>
      </c>
      <c r="N15" s="21"/>
      <c r="O15" s="22" t="s">
        <v>931</v>
      </c>
      <c r="P15" s="23" t="s">
        <v>918</v>
      </c>
      <c r="Q15" s="21"/>
      <c r="R15" s="22"/>
      <c r="S15" s="23"/>
      <c r="U15" s="22"/>
      <c r="V15" s="23"/>
      <c r="X15" s="22"/>
      <c r="Y15" s="23"/>
    </row>
    <row r="16" spans="1:25" s="20" customFormat="1" ht="19.5" customHeight="1" thickTop="1" thickBot="1" x14ac:dyDescent="0.3">
      <c r="A16" s="214"/>
      <c r="C16" s="22"/>
      <c r="D16" s="23"/>
      <c r="E16" s="21"/>
      <c r="F16" s="22" t="s">
        <v>872</v>
      </c>
      <c r="G16" s="23" t="s">
        <v>865</v>
      </c>
      <c r="H16" s="21"/>
      <c r="I16" s="22"/>
      <c r="J16" s="23"/>
      <c r="L16" s="22" t="s">
        <v>307</v>
      </c>
      <c r="M16" s="23" t="s">
        <v>903</v>
      </c>
      <c r="N16" s="21"/>
      <c r="O16" s="22" t="s">
        <v>932</v>
      </c>
      <c r="P16" s="23" t="s">
        <v>920</v>
      </c>
      <c r="Q16" s="21"/>
      <c r="R16" s="22"/>
      <c r="S16" s="23"/>
      <c r="U16" s="22"/>
      <c r="V16" s="23"/>
      <c r="X16" s="22"/>
      <c r="Y16" s="23"/>
    </row>
    <row r="17" spans="1:25" s="20" customFormat="1" ht="19.5" customHeight="1" thickTop="1" thickBot="1" x14ac:dyDescent="0.3">
      <c r="A17" s="214"/>
      <c r="C17" s="22"/>
      <c r="D17" s="23"/>
      <c r="E17" s="21"/>
      <c r="F17" s="22" t="s">
        <v>874</v>
      </c>
      <c r="G17" s="23" t="s">
        <v>866</v>
      </c>
      <c r="H17" s="21"/>
      <c r="I17" s="22"/>
      <c r="J17" s="23"/>
      <c r="L17" s="22" t="s">
        <v>954</v>
      </c>
      <c r="M17" s="23" t="s">
        <v>905</v>
      </c>
      <c r="N17" s="21"/>
      <c r="O17" s="22" t="s">
        <v>933</v>
      </c>
      <c r="P17" s="23" t="s">
        <v>378</v>
      </c>
      <c r="Q17" s="21"/>
      <c r="R17" s="22"/>
      <c r="S17" s="23"/>
      <c r="U17" s="22"/>
      <c r="V17" s="23"/>
      <c r="X17" s="22"/>
      <c r="Y17" s="23"/>
    </row>
    <row r="18" spans="1:25" s="20" customFormat="1" ht="19.5" customHeight="1" thickTop="1" thickBot="1" x14ac:dyDescent="0.3">
      <c r="A18" s="214"/>
      <c r="C18" s="22"/>
      <c r="D18" s="23"/>
      <c r="E18" s="21"/>
      <c r="F18" s="22" t="s">
        <v>876</v>
      </c>
      <c r="G18" s="23" t="s">
        <v>394</v>
      </c>
      <c r="H18" s="21"/>
      <c r="I18" s="22"/>
      <c r="J18" s="23"/>
      <c r="L18" s="22" t="s">
        <v>955</v>
      </c>
      <c r="M18" s="23" t="s">
        <v>907</v>
      </c>
      <c r="N18" s="21"/>
      <c r="O18" s="22" t="s">
        <v>934</v>
      </c>
      <c r="P18" s="23" t="s">
        <v>921</v>
      </c>
      <c r="Q18" s="21"/>
      <c r="R18" s="22"/>
      <c r="S18" s="23"/>
      <c r="U18" s="22"/>
      <c r="V18" s="23"/>
      <c r="X18" s="22"/>
      <c r="Y18" s="23"/>
    </row>
    <row r="19" spans="1:25" s="20" customFormat="1" ht="19.5" customHeight="1" thickTop="1" thickBot="1" x14ac:dyDescent="0.3">
      <c r="A19" s="214"/>
      <c r="C19" s="22"/>
      <c r="D19" s="23"/>
      <c r="E19" s="21"/>
      <c r="F19" s="22" t="s">
        <v>878</v>
      </c>
      <c r="G19" s="23" t="s">
        <v>397</v>
      </c>
      <c r="H19" s="21"/>
      <c r="I19" s="22"/>
      <c r="J19" s="23"/>
      <c r="L19" s="22" t="s">
        <v>956</v>
      </c>
      <c r="M19" s="23" t="s">
        <v>877</v>
      </c>
      <c r="N19" s="21"/>
      <c r="O19" s="22" t="s">
        <v>935</v>
      </c>
      <c r="P19" s="23" t="s">
        <v>402</v>
      </c>
      <c r="Q19" s="21"/>
      <c r="R19" s="22"/>
      <c r="S19" s="23"/>
      <c r="U19" s="22"/>
      <c r="V19" s="23"/>
      <c r="X19" s="22"/>
      <c r="Y19" s="23"/>
    </row>
    <row r="20" spans="1:25" s="20" customFormat="1" ht="19.5" customHeight="1" thickTop="1" thickBot="1" x14ac:dyDescent="0.3">
      <c r="A20" s="214"/>
      <c r="C20" s="22"/>
      <c r="D20" s="23"/>
      <c r="E20" s="21"/>
      <c r="F20" s="22"/>
      <c r="G20" s="23"/>
      <c r="H20" s="21"/>
      <c r="I20" s="22"/>
      <c r="J20" s="231"/>
      <c r="L20" s="22"/>
      <c r="M20" s="23"/>
      <c r="N20" s="21"/>
      <c r="O20" s="22"/>
      <c r="P20" s="23"/>
      <c r="Q20" s="21"/>
      <c r="R20" s="22"/>
      <c r="S20" s="23"/>
      <c r="U20" s="22"/>
      <c r="V20" s="23"/>
      <c r="X20" s="22"/>
      <c r="Y20" s="23"/>
    </row>
    <row r="21" spans="1:25" s="20" customFormat="1" ht="19.5" customHeight="1" thickTop="1" thickBot="1" x14ac:dyDescent="0.3">
      <c r="A21" s="214"/>
      <c r="C21" s="22"/>
      <c r="D21" s="23"/>
      <c r="E21" s="21"/>
      <c r="F21" s="22"/>
      <c r="G21" s="23"/>
      <c r="H21" s="21"/>
      <c r="I21" s="22"/>
      <c r="J21" s="232"/>
      <c r="L21" s="22"/>
      <c r="M21" s="23"/>
      <c r="N21" s="21"/>
      <c r="O21" s="22"/>
      <c r="P21" s="23"/>
      <c r="Q21" s="21"/>
      <c r="R21" s="22"/>
      <c r="S21" s="23"/>
      <c r="U21" s="22"/>
      <c r="V21" s="23"/>
      <c r="X21" s="22"/>
      <c r="Y21" s="23"/>
    </row>
    <row r="22" spans="1:25" s="20" customFormat="1" ht="19.5" customHeight="1" thickTop="1" thickBot="1" x14ac:dyDescent="0.3">
      <c r="A22" s="214"/>
      <c r="C22" s="22"/>
      <c r="D22" s="23"/>
      <c r="E22" s="21"/>
      <c r="F22" s="22"/>
      <c r="G22" s="23"/>
      <c r="H22" s="21"/>
      <c r="I22" s="22"/>
      <c r="J22" s="23"/>
      <c r="L22" s="22"/>
      <c r="M22" s="23"/>
      <c r="N22" s="21"/>
      <c r="O22" s="22"/>
      <c r="P22" s="23"/>
      <c r="Q22" s="21"/>
      <c r="R22" s="22"/>
      <c r="S22" s="23"/>
      <c r="U22" s="22"/>
      <c r="V22" s="23"/>
      <c r="X22" s="22"/>
      <c r="Y22" s="23"/>
    </row>
    <row r="23" spans="1:25" s="20" customFormat="1" ht="19.5" customHeight="1" thickTop="1" thickBot="1" x14ac:dyDescent="0.3">
      <c r="A23" s="214"/>
      <c r="C23" s="22"/>
      <c r="D23" s="23"/>
      <c r="E23" s="21"/>
      <c r="F23" s="22"/>
      <c r="G23" s="23"/>
      <c r="H23" s="21"/>
      <c r="I23" s="22"/>
      <c r="J23" s="23"/>
      <c r="L23" s="22"/>
      <c r="M23" s="23"/>
      <c r="N23" s="21"/>
      <c r="O23" s="22"/>
      <c r="P23" s="23"/>
      <c r="Q23" s="21"/>
      <c r="R23" s="22"/>
      <c r="S23" s="23"/>
      <c r="U23" s="22"/>
      <c r="V23" s="23"/>
      <c r="X23" s="22"/>
      <c r="Y23" s="23"/>
    </row>
    <row r="24" spans="1:25" s="20" customFormat="1" ht="19.5" customHeight="1" thickTop="1" thickBot="1" x14ac:dyDescent="0.3">
      <c r="A24" s="214"/>
      <c r="C24" s="22"/>
      <c r="D24" s="23"/>
      <c r="E24" s="21"/>
      <c r="F24" s="22"/>
      <c r="G24" s="23"/>
      <c r="H24" s="21"/>
      <c r="I24" s="22"/>
      <c r="J24" s="23"/>
      <c r="L24" s="22"/>
      <c r="M24" s="23"/>
      <c r="N24" s="21"/>
      <c r="O24" s="22"/>
      <c r="P24" s="23"/>
      <c r="Q24" s="21"/>
      <c r="R24" s="22"/>
      <c r="S24" s="23"/>
      <c r="U24" s="22"/>
      <c r="V24" s="23"/>
      <c r="X24" s="22"/>
      <c r="Y24" s="23"/>
    </row>
    <row r="25" spans="1:25" s="20" customFormat="1" ht="19.5" customHeight="1" thickTop="1" thickBot="1" x14ac:dyDescent="0.3">
      <c r="A25" s="214"/>
      <c r="C25" s="22"/>
      <c r="D25" s="23"/>
      <c r="E25" s="21"/>
      <c r="F25" s="22"/>
      <c r="G25" s="23"/>
      <c r="H25" s="21"/>
      <c r="I25" s="22"/>
      <c r="J25" s="231"/>
      <c r="L25" s="22"/>
      <c r="M25" s="23"/>
      <c r="N25" s="21"/>
      <c r="O25" s="22"/>
      <c r="P25" s="23"/>
      <c r="Q25" s="21"/>
      <c r="R25" s="22"/>
      <c r="S25" s="23"/>
      <c r="U25" s="22"/>
      <c r="V25" s="23"/>
      <c r="X25" s="22"/>
      <c r="Y25" s="23"/>
    </row>
    <row r="26" spans="1:25" s="20" customFormat="1" ht="19.5" customHeight="1" thickTop="1" thickBot="1" x14ac:dyDescent="0.3">
      <c r="A26" s="214"/>
      <c r="C26" s="22"/>
      <c r="D26" s="23"/>
      <c r="E26" s="21"/>
      <c r="F26" s="22"/>
      <c r="G26" s="23"/>
      <c r="H26" s="21"/>
      <c r="I26" s="22"/>
      <c r="J26" s="23"/>
      <c r="L26" s="22"/>
      <c r="M26" s="23"/>
      <c r="N26" s="21"/>
      <c r="O26" s="22"/>
      <c r="P26" s="23"/>
      <c r="Q26" s="21"/>
      <c r="R26" s="22"/>
      <c r="S26" s="23"/>
      <c r="U26" s="22"/>
      <c r="V26" s="23"/>
      <c r="X26" s="22"/>
      <c r="Y26" s="23"/>
    </row>
    <row r="27" spans="1:25" s="20" customFormat="1" ht="19.5" customHeight="1" thickTop="1" thickBot="1" x14ac:dyDescent="0.3">
      <c r="A27" s="214"/>
      <c r="C27" s="22"/>
      <c r="D27" s="23"/>
      <c r="E27" s="21"/>
      <c r="F27" s="22"/>
      <c r="G27" s="23"/>
      <c r="H27" s="21"/>
      <c r="I27" s="22"/>
      <c r="J27" s="23"/>
      <c r="L27" s="22"/>
      <c r="M27" s="23"/>
      <c r="N27" s="21"/>
      <c r="O27" s="22"/>
      <c r="P27" s="23"/>
      <c r="Q27" s="21"/>
      <c r="R27" s="22"/>
      <c r="S27" s="23"/>
      <c r="U27" s="22"/>
      <c r="V27" s="23"/>
      <c r="X27" s="22"/>
      <c r="Y27" s="23"/>
    </row>
    <row r="28" spans="1:25" s="20" customFormat="1" ht="19.5" customHeight="1" thickTop="1" thickBot="1" x14ac:dyDescent="0.3">
      <c r="A28" s="214"/>
      <c r="C28" s="22"/>
      <c r="D28" s="23"/>
      <c r="E28" s="21"/>
      <c r="F28" s="22"/>
      <c r="G28" s="23"/>
      <c r="H28" s="21"/>
      <c r="I28" s="22"/>
      <c r="J28" s="23"/>
      <c r="L28" s="22"/>
      <c r="M28" s="23"/>
      <c r="N28" s="21"/>
      <c r="O28" s="22"/>
      <c r="P28" s="23"/>
      <c r="Q28" s="21"/>
      <c r="R28" s="22"/>
      <c r="S28" s="23"/>
      <c r="U28" s="22"/>
      <c r="V28" s="23"/>
      <c r="X28" s="22"/>
      <c r="Y28" s="23"/>
    </row>
    <row r="29" spans="1:25" s="20" customFormat="1" ht="19.5" customHeight="1" thickTop="1" thickBot="1" x14ac:dyDescent="0.3">
      <c r="A29" s="214"/>
      <c r="C29" s="22"/>
      <c r="D29" s="23"/>
      <c r="E29" s="21"/>
      <c r="F29" s="22"/>
      <c r="G29" s="23"/>
      <c r="H29" s="21"/>
      <c r="I29" s="22"/>
      <c r="J29" s="23"/>
      <c r="L29" s="22"/>
      <c r="M29" s="23"/>
      <c r="N29" s="21"/>
      <c r="O29" s="22"/>
      <c r="P29" s="23"/>
      <c r="Q29" s="21"/>
      <c r="R29" s="22"/>
      <c r="S29" s="23"/>
      <c r="U29" s="22"/>
      <c r="V29" s="23"/>
      <c r="X29" s="22"/>
      <c r="Y29" s="23"/>
    </row>
    <row r="30" spans="1:25" s="20" customFormat="1" ht="19.5" customHeight="1" thickTop="1" thickBot="1" x14ac:dyDescent="0.3">
      <c r="A30" s="214"/>
      <c r="C30" s="22"/>
      <c r="D30" s="23"/>
      <c r="E30" s="21"/>
      <c r="F30" s="22"/>
      <c r="G30" s="23"/>
      <c r="H30" s="21"/>
      <c r="I30" s="22"/>
      <c r="J30" s="23"/>
      <c r="L30" s="22"/>
      <c r="M30" s="23"/>
      <c r="N30" s="21"/>
      <c r="O30" s="22"/>
      <c r="P30" s="23"/>
      <c r="Q30" s="21"/>
      <c r="R30" s="22"/>
      <c r="S30" s="23"/>
      <c r="U30" s="22"/>
      <c r="V30" s="23"/>
      <c r="X30" s="22"/>
      <c r="Y30" s="23"/>
    </row>
    <row r="31" spans="1:25" s="20" customFormat="1" ht="19.5" customHeight="1" thickTop="1" thickBot="1" x14ac:dyDescent="0.3">
      <c r="A31" s="214"/>
      <c r="C31" s="22"/>
      <c r="D31" s="23"/>
      <c r="E31" s="21"/>
      <c r="F31" s="22"/>
      <c r="G31" s="23"/>
      <c r="H31" s="21"/>
      <c r="I31" s="22"/>
      <c r="J31" s="23"/>
      <c r="L31" s="22"/>
      <c r="M31" s="23"/>
      <c r="N31" s="21"/>
      <c r="O31" s="22"/>
      <c r="P31" s="23"/>
      <c r="Q31" s="21"/>
      <c r="R31" s="22"/>
      <c r="S31" s="23"/>
      <c r="U31" s="22"/>
      <c r="V31" s="23"/>
      <c r="X31" s="22"/>
      <c r="Y31" s="23"/>
    </row>
    <row r="32" spans="1:25" s="20" customFormat="1" ht="19.5" customHeight="1" thickTop="1" thickBot="1" x14ac:dyDescent="0.3">
      <c r="A32" s="214"/>
      <c r="C32" s="22"/>
      <c r="D32" s="23"/>
      <c r="E32" s="21"/>
      <c r="F32" s="22"/>
      <c r="G32" s="23"/>
      <c r="H32" s="21"/>
      <c r="I32" s="22"/>
      <c r="J32" s="23"/>
      <c r="L32" s="22"/>
      <c r="M32" s="23"/>
      <c r="N32" s="21"/>
      <c r="O32" s="22"/>
      <c r="P32" s="23"/>
      <c r="Q32" s="21"/>
      <c r="R32" s="22"/>
      <c r="S32" s="23"/>
      <c r="U32" s="22"/>
      <c r="V32" s="23"/>
      <c r="X32" s="22"/>
      <c r="Y32" s="23"/>
    </row>
    <row r="33" spans="1:25" s="20" customFormat="1" ht="19.5" customHeight="1" thickTop="1" thickBot="1" x14ac:dyDescent="0.3">
      <c r="A33" s="214"/>
      <c r="C33" s="22"/>
      <c r="D33" s="23"/>
      <c r="E33" s="21"/>
      <c r="F33" s="22"/>
      <c r="G33" s="23"/>
      <c r="H33" s="21"/>
      <c r="I33" s="22"/>
      <c r="J33" s="23"/>
      <c r="L33" s="22"/>
      <c r="M33" s="23"/>
      <c r="N33" s="21"/>
      <c r="O33" s="22"/>
      <c r="P33" s="23"/>
      <c r="Q33" s="21"/>
      <c r="R33" s="22"/>
      <c r="S33" s="23"/>
      <c r="U33" s="22"/>
      <c r="V33" s="23"/>
      <c r="X33" s="22"/>
      <c r="Y33" s="23"/>
    </row>
    <row r="34" spans="1:25" s="20" customFormat="1" ht="19.5" customHeight="1" thickTop="1" thickBot="1" x14ac:dyDescent="0.3">
      <c r="A34" s="214"/>
      <c r="C34" s="22"/>
      <c r="D34" s="23"/>
      <c r="E34" s="21"/>
      <c r="F34" s="22"/>
      <c r="G34" s="23"/>
      <c r="H34" s="21"/>
      <c r="I34" s="22"/>
      <c r="J34" s="23"/>
      <c r="L34" s="22"/>
      <c r="M34" s="23"/>
      <c r="N34" s="21"/>
      <c r="O34" s="22"/>
      <c r="P34" s="23"/>
      <c r="Q34" s="21"/>
      <c r="R34" s="22"/>
      <c r="S34" s="23"/>
      <c r="U34" s="22"/>
      <c r="V34" s="23"/>
      <c r="X34" s="22"/>
      <c r="Y34" s="23"/>
    </row>
    <row r="35" spans="1:25" s="20" customFormat="1" ht="19.5" customHeight="1" thickTop="1" thickBot="1" x14ac:dyDescent="0.3">
      <c r="A35" s="214"/>
      <c r="C35" s="22"/>
      <c r="D35" s="23"/>
      <c r="E35" s="21"/>
      <c r="F35" s="22"/>
      <c r="G35" s="23"/>
      <c r="H35" s="21"/>
      <c r="I35" s="22"/>
      <c r="J35" s="23"/>
      <c r="L35" s="22"/>
      <c r="M35" s="23"/>
      <c r="N35" s="21"/>
      <c r="O35" s="22"/>
      <c r="P35" s="23"/>
      <c r="Q35" s="21"/>
      <c r="R35" s="22"/>
      <c r="S35" s="23"/>
      <c r="U35" s="22"/>
      <c r="V35" s="23"/>
      <c r="X35" s="22"/>
      <c r="Y35" s="23"/>
    </row>
    <row r="36" spans="1:25" s="20" customFormat="1" ht="19.5" customHeight="1" thickTop="1" thickBot="1" x14ac:dyDescent="0.3">
      <c r="A36" s="214"/>
      <c r="C36" s="22"/>
      <c r="D36" s="23"/>
      <c r="E36" s="21"/>
      <c r="F36" s="22"/>
      <c r="G36" s="23"/>
      <c r="H36" s="21"/>
      <c r="I36" s="22"/>
      <c r="J36" s="23"/>
      <c r="L36" s="22"/>
      <c r="M36" s="23"/>
      <c r="N36" s="21"/>
      <c r="O36" s="22"/>
      <c r="P36" s="23"/>
      <c r="Q36" s="21"/>
      <c r="R36" s="22"/>
      <c r="S36" s="23"/>
      <c r="U36" s="22"/>
      <c r="V36" s="23"/>
      <c r="X36" s="22"/>
      <c r="Y36" s="23"/>
    </row>
    <row r="37" spans="1:25" s="20" customFormat="1" ht="19.5" customHeight="1" thickTop="1" thickBot="1" x14ac:dyDescent="0.3">
      <c r="A37" s="214"/>
      <c r="C37" s="22"/>
      <c r="D37" s="23"/>
      <c r="E37" s="21"/>
      <c r="F37" s="22"/>
      <c r="G37" s="23"/>
      <c r="H37" s="21"/>
      <c r="I37" s="22"/>
      <c r="J37" s="23"/>
      <c r="L37" s="22"/>
      <c r="M37" s="23"/>
      <c r="N37" s="21"/>
      <c r="O37" s="22"/>
      <c r="P37" s="23"/>
      <c r="Q37" s="21"/>
      <c r="R37" s="22"/>
      <c r="S37" s="23"/>
      <c r="U37" s="22"/>
      <c r="V37" s="23"/>
      <c r="X37" s="22"/>
      <c r="Y37" s="23"/>
    </row>
    <row r="38" spans="1:25" s="20" customFormat="1" ht="19.5" customHeight="1" thickTop="1" thickBot="1" x14ac:dyDescent="0.3">
      <c r="A38" s="214"/>
      <c r="C38" s="22"/>
      <c r="D38" s="23"/>
      <c r="E38" s="21"/>
      <c r="F38" s="22"/>
      <c r="G38" s="23"/>
      <c r="H38" s="21"/>
      <c r="I38" s="22"/>
      <c r="J38" s="23"/>
      <c r="L38" s="22"/>
      <c r="M38" s="23"/>
      <c r="N38" s="21"/>
      <c r="O38" s="22"/>
      <c r="P38" s="23"/>
      <c r="Q38" s="21"/>
      <c r="R38" s="22"/>
      <c r="S38" s="23"/>
      <c r="U38" s="22"/>
      <c r="V38" s="23"/>
      <c r="X38" s="22"/>
      <c r="Y38" s="23"/>
    </row>
    <row r="39" spans="1:25" s="20" customFormat="1" ht="19.5" customHeight="1" thickTop="1" thickBot="1" x14ac:dyDescent="0.3">
      <c r="A39" s="214"/>
      <c r="C39" s="22"/>
      <c r="D39" s="23"/>
      <c r="E39" s="21"/>
      <c r="F39" s="22"/>
      <c r="G39" s="23"/>
      <c r="H39" s="21"/>
      <c r="I39" s="22"/>
      <c r="J39" s="23"/>
      <c r="L39" s="22"/>
      <c r="M39" s="23"/>
      <c r="N39" s="21"/>
      <c r="O39" s="22"/>
      <c r="P39" s="23"/>
      <c r="Q39" s="21"/>
      <c r="R39" s="22"/>
      <c r="S39" s="23"/>
      <c r="U39" s="22"/>
      <c r="V39" s="23"/>
      <c r="X39" s="22"/>
      <c r="Y39" s="23"/>
    </row>
    <row r="40" spans="1:25" s="20" customFormat="1" ht="19.5" customHeight="1" thickTop="1" thickBot="1" x14ac:dyDescent="0.3">
      <c r="A40" s="214"/>
      <c r="C40" s="22"/>
      <c r="D40" s="23"/>
      <c r="E40" s="21"/>
      <c r="F40" s="22"/>
      <c r="G40" s="23"/>
      <c r="H40" s="21"/>
      <c r="I40" s="22"/>
      <c r="J40" s="23"/>
      <c r="L40" s="22"/>
      <c r="M40" s="23"/>
      <c r="N40" s="21"/>
      <c r="O40" s="22"/>
      <c r="P40" s="23"/>
      <c r="Q40" s="21"/>
      <c r="R40" s="22"/>
      <c r="S40" s="23"/>
      <c r="U40" s="22"/>
      <c r="V40" s="23"/>
      <c r="X40" s="22"/>
      <c r="Y40" s="23"/>
    </row>
    <row r="41" spans="1:25" s="20" customFormat="1" ht="19.5" customHeight="1" thickTop="1" thickBot="1" x14ac:dyDescent="0.3">
      <c r="A41" s="214"/>
      <c r="C41" s="22"/>
      <c r="D41" s="23"/>
      <c r="E41" s="21"/>
      <c r="F41" s="22"/>
      <c r="G41" s="23"/>
      <c r="H41" s="21"/>
      <c r="I41" s="22"/>
      <c r="J41" s="23"/>
      <c r="L41" s="22"/>
      <c r="M41" s="23"/>
      <c r="N41" s="21"/>
      <c r="O41" s="22"/>
      <c r="P41" s="23"/>
      <c r="Q41" s="21"/>
      <c r="R41" s="22"/>
      <c r="S41" s="23"/>
      <c r="U41" s="22"/>
      <c r="V41" s="23"/>
      <c r="X41" s="22"/>
      <c r="Y41" s="23"/>
    </row>
    <row r="42" spans="1:25" s="20" customFormat="1" ht="19.5" customHeight="1" thickTop="1" thickBot="1" x14ac:dyDescent="0.3">
      <c r="A42" s="214"/>
      <c r="C42" s="22"/>
      <c r="D42" s="23"/>
      <c r="E42" s="21"/>
      <c r="F42" s="22"/>
      <c r="G42" s="23"/>
      <c r="H42" s="21"/>
      <c r="I42" s="22"/>
      <c r="J42" s="23"/>
      <c r="L42" s="22"/>
      <c r="M42" s="23"/>
      <c r="N42" s="21"/>
      <c r="O42" s="22"/>
      <c r="P42" s="23"/>
      <c r="Q42" s="21"/>
      <c r="R42" s="22"/>
      <c r="S42" s="23"/>
      <c r="U42" s="22"/>
      <c r="V42" s="23"/>
      <c r="X42" s="22"/>
      <c r="Y42" s="23"/>
    </row>
    <row r="43" spans="1:25" s="20" customFormat="1" ht="19.5" customHeight="1" thickTop="1" thickBot="1" x14ac:dyDescent="0.3">
      <c r="A43" s="214"/>
      <c r="C43" s="22"/>
      <c r="D43" s="23"/>
      <c r="E43" s="21"/>
      <c r="F43" s="22"/>
      <c r="G43" s="23"/>
      <c r="H43" s="21"/>
      <c r="I43" s="22"/>
      <c r="J43" s="23"/>
      <c r="L43" s="22"/>
      <c r="M43" s="23"/>
      <c r="N43" s="21"/>
      <c r="O43" s="22"/>
      <c r="P43" s="23"/>
      <c r="Q43" s="21"/>
      <c r="R43" s="22"/>
      <c r="S43" s="23"/>
      <c r="U43" s="22"/>
      <c r="V43" s="23"/>
      <c r="X43" s="22"/>
      <c r="Y43" s="23"/>
    </row>
    <row r="44" spans="1:25" s="20" customFormat="1" ht="19.5" customHeight="1" thickTop="1" thickBot="1" x14ac:dyDescent="0.3">
      <c r="A44" s="214"/>
      <c r="C44" s="22"/>
      <c r="D44" s="23"/>
      <c r="E44" s="21"/>
      <c r="F44" s="22"/>
      <c r="G44" s="23"/>
      <c r="H44" s="21"/>
      <c r="I44" s="22"/>
      <c r="J44" s="23"/>
      <c r="L44" s="22"/>
      <c r="M44" s="23"/>
      <c r="N44" s="21"/>
      <c r="O44" s="22"/>
      <c r="P44" s="23"/>
      <c r="Q44" s="21"/>
      <c r="R44" s="22"/>
      <c r="S44" s="23"/>
      <c r="U44" s="22"/>
      <c r="V44" s="23"/>
      <c r="X44" s="22"/>
      <c r="Y44" s="23"/>
    </row>
    <row r="45" spans="1:25" s="20" customFormat="1" ht="19.5" customHeight="1" thickTop="1" thickBot="1" x14ac:dyDescent="0.3">
      <c r="A45" s="214"/>
      <c r="C45" s="22"/>
      <c r="D45" s="23"/>
      <c r="E45" s="21"/>
      <c r="F45" s="22"/>
      <c r="G45" s="23"/>
      <c r="H45" s="21"/>
      <c r="I45" s="22"/>
      <c r="J45" s="23"/>
      <c r="L45" s="22"/>
      <c r="M45" s="23"/>
      <c r="N45" s="21"/>
      <c r="O45" s="22"/>
      <c r="P45" s="23"/>
      <c r="Q45" s="21"/>
      <c r="R45" s="22"/>
      <c r="S45" s="23"/>
      <c r="U45" s="22"/>
      <c r="V45" s="23"/>
      <c r="X45" s="22"/>
      <c r="Y45" s="23"/>
    </row>
    <row r="46" spans="1:25" s="20" customFormat="1" ht="19.5" customHeight="1" thickTop="1" thickBot="1" x14ac:dyDescent="0.3">
      <c r="A46" s="214"/>
      <c r="C46" s="22"/>
      <c r="D46" s="23"/>
      <c r="E46" s="21"/>
      <c r="F46" s="22"/>
      <c r="G46" s="23"/>
      <c r="H46" s="21"/>
      <c r="I46" s="22"/>
      <c r="J46" s="23"/>
      <c r="L46" s="22"/>
      <c r="M46" s="23"/>
      <c r="N46" s="21"/>
      <c r="O46" s="22"/>
      <c r="P46" s="23"/>
      <c r="Q46" s="21"/>
      <c r="R46" s="22"/>
      <c r="S46" s="23"/>
      <c r="U46" s="22"/>
      <c r="V46" s="23"/>
      <c r="X46" s="22"/>
      <c r="Y46" s="23"/>
    </row>
    <row r="47" spans="1:25" s="20" customFormat="1" ht="19.5" customHeight="1" thickTop="1" thickBot="1" x14ac:dyDescent="0.3">
      <c r="A47" s="214"/>
      <c r="C47" s="22"/>
      <c r="D47" s="23"/>
      <c r="E47" s="21"/>
      <c r="F47" s="22"/>
      <c r="G47" s="23"/>
      <c r="H47" s="21"/>
      <c r="I47" s="22"/>
      <c r="J47" s="23"/>
      <c r="L47" s="22"/>
      <c r="M47" s="23"/>
      <c r="N47" s="21"/>
      <c r="O47" s="22"/>
      <c r="P47" s="23"/>
      <c r="Q47" s="21"/>
      <c r="R47" s="22"/>
      <c r="S47" s="23"/>
      <c r="U47" s="22"/>
      <c r="V47" s="23"/>
      <c r="X47" s="22"/>
      <c r="Y47" s="23"/>
    </row>
    <row r="48" spans="1:25" s="20" customFormat="1" ht="19.5" customHeight="1" thickTop="1" thickBot="1" x14ac:dyDescent="0.3">
      <c r="A48" s="214"/>
      <c r="C48" s="22"/>
      <c r="D48" s="23"/>
      <c r="E48" s="21"/>
      <c r="F48" s="22"/>
      <c r="G48" s="23"/>
      <c r="H48" s="21"/>
      <c r="I48" s="22"/>
      <c r="J48" s="23"/>
      <c r="L48" s="22"/>
      <c r="M48" s="23"/>
      <c r="N48" s="21"/>
      <c r="O48" s="22"/>
      <c r="P48" s="23"/>
      <c r="Q48" s="21"/>
      <c r="R48" s="22"/>
      <c r="S48" s="23"/>
      <c r="U48" s="22"/>
      <c r="V48" s="23"/>
      <c r="X48" s="22"/>
      <c r="Y48" s="23"/>
    </row>
    <row r="49" spans="1:25" s="20" customFormat="1" ht="19.5" customHeight="1" thickTop="1" thickBot="1" x14ac:dyDescent="0.3">
      <c r="A49" s="214"/>
      <c r="C49" s="22"/>
      <c r="D49" s="23"/>
      <c r="E49" s="21"/>
      <c r="F49" s="22"/>
      <c r="G49" s="23"/>
      <c r="H49" s="21"/>
      <c r="I49" s="22"/>
      <c r="J49" s="23"/>
      <c r="L49" s="22"/>
      <c r="M49" s="23"/>
      <c r="N49" s="21"/>
      <c r="O49" s="22"/>
      <c r="P49" s="23"/>
      <c r="Q49" s="21"/>
      <c r="R49" s="22"/>
      <c r="S49" s="23"/>
      <c r="U49" s="22"/>
      <c r="V49" s="23"/>
      <c r="X49" s="22"/>
      <c r="Y49" s="23"/>
    </row>
    <row r="50" spans="1:25" s="20" customFormat="1" ht="19.5" customHeight="1" thickTop="1" thickBot="1" x14ac:dyDescent="0.3">
      <c r="A50" s="214"/>
      <c r="C50" s="22"/>
      <c r="D50" s="23"/>
      <c r="E50" s="21"/>
      <c r="F50" s="22"/>
      <c r="G50" s="23"/>
      <c r="H50" s="21"/>
      <c r="I50" s="22"/>
      <c r="J50" s="23"/>
      <c r="L50" s="22"/>
      <c r="M50" s="23"/>
      <c r="N50" s="21"/>
      <c r="O50" s="22"/>
      <c r="P50" s="23"/>
      <c r="Q50" s="21"/>
      <c r="R50" s="22"/>
      <c r="S50" s="23"/>
      <c r="U50" s="22"/>
      <c r="V50" s="23"/>
      <c r="X50" s="22"/>
      <c r="Y50" s="23"/>
    </row>
    <row r="51" spans="1:25" s="20" customFormat="1" ht="19.5" customHeight="1" thickTop="1" thickBot="1" x14ac:dyDescent="0.3">
      <c r="A51" s="214"/>
      <c r="C51" s="22"/>
      <c r="D51" s="23"/>
      <c r="E51" s="21"/>
      <c r="F51" s="22"/>
      <c r="G51" s="23"/>
      <c r="H51" s="21"/>
      <c r="I51" s="22"/>
      <c r="J51" s="23"/>
      <c r="L51" s="22"/>
      <c r="M51" s="23"/>
      <c r="N51" s="21"/>
      <c r="O51" s="22"/>
      <c r="P51" s="23"/>
      <c r="Q51" s="21"/>
      <c r="R51" s="22"/>
      <c r="S51" s="23"/>
      <c r="U51" s="22"/>
      <c r="V51" s="23"/>
      <c r="X51" s="22"/>
      <c r="Y51" s="23"/>
    </row>
    <row r="52" spans="1:25" s="20" customFormat="1" ht="19.5" customHeight="1" thickTop="1" thickBot="1" x14ac:dyDescent="0.3">
      <c r="A52" s="214"/>
      <c r="C52" s="22"/>
      <c r="D52" s="23"/>
      <c r="E52" s="21"/>
      <c r="F52" s="22"/>
      <c r="G52" s="23"/>
      <c r="H52" s="21"/>
      <c r="I52" s="22"/>
      <c r="J52" s="23"/>
      <c r="L52" s="22"/>
      <c r="M52" s="23"/>
      <c r="N52" s="21"/>
      <c r="O52" s="22"/>
      <c r="P52" s="23"/>
      <c r="Q52" s="21"/>
      <c r="R52" s="22"/>
      <c r="S52" s="23"/>
      <c r="U52" s="22"/>
      <c r="V52" s="23"/>
      <c r="X52" s="22"/>
      <c r="Y52" s="23"/>
    </row>
    <row r="53" spans="1:25" s="20" customFormat="1" ht="19.5" customHeight="1" thickTop="1" thickBot="1" x14ac:dyDescent="0.3">
      <c r="A53" s="214"/>
      <c r="C53" s="22"/>
      <c r="D53" s="23"/>
      <c r="E53" s="21"/>
      <c r="F53" s="22"/>
      <c r="G53" s="23"/>
      <c r="H53" s="21"/>
      <c r="I53" s="22"/>
      <c r="J53" s="23"/>
      <c r="L53" s="22"/>
      <c r="M53" s="23"/>
      <c r="N53" s="21"/>
      <c r="O53" s="22"/>
      <c r="P53" s="23"/>
      <c r="Q53" s="21"/>
      <c r="R53" s="22"/>
      <c r="S53" s="23"/>
      <c r="U53" s="22"/>
      <c r="V53" s="23"/>
      <c r="X53" s="22"/>
      <c r="Y53" s="23"/>
    </row>
    <row r="54" spans="1:25" s="20" customFormat="1" ht="19.5" customHeight="1" thickTop="1" thickBot="1" x14ac:dyDescent="0.3">
      <c r="A54" s="214"/>
      <c r="C54" s="22"/>
      <c r="D54" s="23"/>
      <c r="E54" s="21"/>
      <c r="F54" s="22"/>
      <c r="G54" s="23"/>
      <c r="H54" s="21"/>
      <c r="I54" s="22"/>
      <c r="J54" s="23"/>
      <c r="L54" s="22"/>
      <c r="M54" s="23"/>
      <c r="N54" s="21"/>
      <c r="O54" s="22"/>
      <c r="P54" s="23"/>
      <c r="Q54" s="21"/>
      <c r="R54" s="22"/>
      <c r="S54" s="23"/>
      <c r="U54" s="22"/>
      <c r="V54" s="23"/>
      <c r="X54" s="22"/>
      <c r="Y54" s="23"/>
    </row>
    <row r="55" spans="1:25" s="20" customFormat="1" ht="19.5" customHeight="1" thickTop="1" thickBot="1" x14ac:dyDescent="0.3">
      <c r="A55" s="214"/>
      <c r="C55" s="22"/>
      <c r="D55" s="23"/>
      <c r="E55" s="21"/>
      <c r="F55" s="22"/>
      <c r="G55" s="23"/>
      <c r="H55" s="21"/>
      <c r="I55" s="22"/>
      <c r="J55" s="23"/>
      <c r="L55" s="22"/>
      <c r="M55" s="23"/>
      <c r="N55" s="21"/>
      <c r="O55" s="22"/>
      <c r="P55" s="23"/>
      <c r="Q55" s="21"/>
      <c r="R55" s="22"/>
      <c r="S55" s="23"/>
      <c r="U55" s="22"/>
      <c r="V55" s="23"/>
      <c r="X55" s="22"/>
      <c r="Y55" s="23"/>
    </row>
    <row r="56" spans="1:25" s="20" customFormat="1" ht="19.5" customHeight="1" thickTop="1" thickBot="1" x14ac:dyDescent="0.3">
      <c r="A56" s="214"/>
      <c r="C56" s="22"/>
      <c r="D56" s="23"/>
      <c r="E56" s="21"/>
      <c r="F56" s="22"/>
      <c r="G56" s="23"/>
      <c r="H56" s="21"/>
      <c r="I56" s="22"/>
      <c r="J56" s="23"/>
      <c r="L56" s="22"/>
      <c r="M56" s="23"/>
      <c r="N56" s="21"/>
      <c r="O56" s="22"/>
      <c r="P56" s="23"/>
      <c r="Q56" s="21"/>
      <c r="R56" s="22"/>
      <c r="S56" s="23"/>
      <c r="U56" s="22"/>
      <c r="V56" s="23"/>
      <c r="X56" s="22"/>
      <c r="Y56" s="23"/>
    </row>
    <row r="57" spans="1:25" s="20" customFormat="1" ht="19.5" customHeight="1" thickTop="1" thickBot="1" x14ac:dyDescent="0.3">
      <c r="A57" s="214"/>
      <c r="C57" s="22"/>
      <c r="D57" s="23"/>
      <c r="E57" s="21"/>
      <c r="F57" s="22"/>
      <c r="G57" s="23"/>
      <c r="H57" s="21"/>
      <c r="I57" s="22"/>
      <c r="J57" s="23"/>
      <c r="L57" s="22"/>
      <c r="M57" s="23"/>
      <c r="N57" s="21"/>
      <c r="O57" s="22"/>
      <c r="P57" s="23"/>
      <c r="Q57" s="21"/>
      <c r="R57" s="22"/>
      <c r="S57" s="23"/>
      <c r="U57" s="22"/>
      <c r="V57" s="23"/>
      <c r="X57" s="22"/>
      <c r="Y57" s="23"/>
    </row>
    <row r="58" spans="1:25" s="20" customFormat="1" ht="19.5" customHeight="1" thickTop="1" thickBot="1" x14ac:dyDescent="0.3">
      <c r="A58" s="214"/>
      <c r="C58" s="22"/>
      <c r="D58" s="23"/>
      <c r="E58" s="21"/>
      <c r="F58" s="22"/>
      <c r="G58" s="23"/>
      <c r="H58" s="21"/>
      <c r="I58" s="22"/>
      <c r="J58" s="23"/>
      <c r="L58" s="22"/>
      <c r="M58" s="23"/>
      <c r="N58" s="21"/>
      <c r="O58" s="22"/>
      <c r="P58" s="23"/>
      <c r="Q58" s="21"/>
      <c r="R58" s="22"/>
      <c r="S58" s="23"/>
      <c r="U58" s="22"/>
      <c r="V58" s="23"/>
      <c r="X58" s="22"/>
      <c r="Y58" s="23"/>
    </row>
    <row r="59" spans="1:25" s="20" customFormat="1" ht="19.5" customHeight="1" thickTop="1" thickBot="1" x14ac:dyDescent="0.3">
      <c r="A59" s="214"/>
      <c r="C59" s="22"/>
      <c r="D59" s="23"/>
      <c r="E59" s="21"/>
      <c r="F59" s="22"/>
      <c r="G59" s="23"/>
      <c r="H59" s="21"/>
      <c r="I59" s="22"/>
      <c r="J59" s="23"/>
      <c r="L59" s="22"/>
      <c r="M59" s="23"/>
      <c r="N59" s="21"/>
      <c r="O59" s="22"/>
      <c r="P59" s="23"/>
      <c r="Q59" s="21"/>
      <c r="R59" s="22"/>
      <c r="S59" s="23"/>
      <c r="U59" s="22"/>
      <c r="V59" s="23"/>
      <c r="X59" s="22"/>
      <c r="Y59" s="23"/>
    </row>
    <row r="60" spans="1:25" s="20" customFormat="1" ht="19.5" customHeight="1" thickTop="1" thickBot="1" x14ac:dyDescent="0.3">
      <c r="A60" s="214"/>
      <c r="C60" s="22"/>
      <c r="D60" s="23"/>
      <c r="E60" s="21"/>
      <c r="F60" s="22"/>
      <c r="G60" s="23"/>
      <c r="H60" s="21"/>
      <c r="I60" s="22"/>
      <c r="J60" s="23"/>
      <c r="L60" s="22"/>
      <c r="M60" s="23"/>
      <c r="N60" s="21"/>
      <c r="O60" s="22"/>
      <c r="P60" s="23"/>
      <c r="Q60" s="21"/>
      <c r="R60" s="22"/>
      <c r="S60" s="23"/>
      <c r="U60" s="22"/>
      <c r="V60" s="23"/>
      <c r="X60" s="22"/>
      <c r="Y60" s="23"/>
    </row>
    <row r="61" spans="1:25" s="20" customFormat="1" ht="19.5" customHeight="1" thickTop="1" thickBot="1" x14ac:dyDescent="0.3">
      <c r="A61" s="214"/>
      <c r="C61" s="22"/>
      <c r="D61" s="23"/>
      <c r="E61" s="21"/>
      <c r="F61" s="22"/>
      <c r="G61" s="23"/>
      <c r="H61" s="21"/>
      <c r="I61" s="22"/>
      <c r="J61" s="23"/>
      <c r="L61" s="22"/>
      <c r="M61" s="23"/>
      <c r="N61" s="21"/>
      <c r="O61" s="22"/>
      <c r="P61" s="23"/>
      <c r="Q61" s="21"/>
      <c r="R61" s="22"/>
      <c r="S61" s="23"/>
      <c r="U61" s="22"/>
      <c r="V61" s="23"/>
      <c r="X61" s="22"/>
      <c r="Y61" s="23"/>
    </row>
    <row r="62" spans="1:25" s="20" customFormat="1" ht="19.5" customHeight="1" thickTop="1" thickBot="1" x14ac:dyDescent="0.3">
      <c r="A62" s="214"/>
      <c r="C62" s="22"/>
      <c r="D62" s="23"/>
      <c r="E62" s="21"/>
      <c r="F62" s="22"/>
      <c r="G62" s="23"/>
      <c r="H62" s="21"/>
      <c r="I62" s="22"/>
      <c r="J62" s="23"/>
      <c r="L62" s="22"/>
      <c r="M62" s="23"/>
      <c r="N62" s="21"/>
      <c r="O62" s="22"/>
      <c r="P62" s="23"/>
      <c r="Q62" s="21"/>
      <c r="R62" s="22"/>
      <c r="S62" s="23"/>
      <c r="U62" s="22"/>
      <c r="V62" s="23"/>
      <c r="X62" s="22"/>
      <c r="Y62" s="23"/>
    </row>
    <row r="63" spans="1:25" s="20" customFormat="1" ht="19.5" customHeight="1" thickTop="1" thickBot="1" x14ac:dyDescent="0.3">
      <c r="A63" s="214"/>
      <c r="C63" s="22"/>
      <c r="D63" s="23"/>
      <c r="E63" s="21"/>
      <c r="F63" s="22"/>
      <c r="G63" s="23"/>
      <c r="H63" s="21"/>
      <c r="I63" s="22"/>
      <c r="J63" s="23"/>
      <c r="L63" s="22"/>
      <c r="M63" s="23"/>
      <c r="N63" s="21"/>
      <c r="O63" s="22"/>
      <c r="P63" s="23"/>
      <c r="Q63" s="21"/>
      <c r="R63" s="22"/>
      <c r="S63" s="23"/>
      <c r="U63" s="22"/>
      <c r="V63" s="23"/>
      <c r="X63" s="22"/>
      <c r="Y63" s="23"/>
    </row>
    <row r="64" spans="1:25" s="20" customFormat="1" ht="19.5" customHeight="1" thickTop="1" thickBot="1" x14ac:dyDescent="0.3">
      <c r="A64" s="214"/>
      <c r="C64" s="22"/>
      <c r="D64" s="23"/>
      <c r="E64" s="21"/>
      <c r="F64" s="22"/>
      <c r="G64" s="23"/>
      <c r="H64" s="21"/>
      <c r="I64" s="22"/>
      <c r="J64" s="23"/>
      <c r="L64" s="22"/>
      <c r="M64" s="23"/>
      <c r="N64" s="21"/>
      <c r="O64" s="22"/>
      <c r="P64" s="23"/>
      <c r="Q64" s="21"/>
      <c r="R64" s="22"/>
      <c r="S64" s="23"/>
      <c r="U64" s="22"/>
      <c r="V64" s="23"/>
      <c r="X64" s="22"/>
      <c r="Y64" s="23"/>
    </row>
    <row r="65" spans="1:25" s="20" customFormat="1" ht="19.5" customHeight="1" thickTop="1" thickBot="1" x14ac:dyDescent="0.3">
      <c r="A65" s="214"/>
      <c r="C65" s="22"/>
      <c r="D65" s="23"/>
      <c r="E65" s="21"/>
      <c r="F65" s="22"/>
      <c r="G65" s="23"/>
      <c r="H65" s="21"/>
      <c r="I65" s="22"/>
      <c r="J65" s="23"/>
      <c r="L65" s="22"/>
      <c r="M65" s="23"/>
      <c r="N65" s="21"/>
      <c r="O65" s="22"/>
      <c r="P65" s="23"/>
      <c r="Q65" s="21"/>
      <c r="R65" s="22"/>
      <c r="S65" s="23"/>
      <c r="U65" s="22"/>
      <c r="V65" s="23"/>
      <c r="X65" s="22"/>
      <c r="Y65" s="23"/>
    </row>
    <row r="66" spans="1:25" s="20" customFormat="1" ht="19.5" customHeight="1" thickTop="1" thickBot="1" x14ac:dyDescent="0.3">
      <c r="A66" s="214"/>
      <c r="C66" s="22"/>
      <c r="D66" s="23"/>
      <c r="E66" s="21"/>
      <c r="F66" s="22"/>
      <c r="G66" s="23"/>
      <c r="H66" s="21"/>
      <c r="I66" s="22"/>
      <c r="J66" s="23"/>
      <c r="L66" s="22"/>
      <c r="M66" s="23"/>
      <c r="N66" s="21"/>
      <c r="O66" s="22"/>
      <c r="P66" s="23"/>
      <c r="Q66" s="21"/>
      <c r="R66" s="22"/>
      <c r="S66" s="23"/>
      <c r="U66" s="22"/>
      <c r="V66" s="23"/>
      <c r="X66" s="22"/>
      <c r="Y66" s="23"/>
    </row>
    <row r="67" spans="1:25" s="20" customFormat="1" ht="19.5" customHeight="1" thickTop="1" thickBot="1" x14ac:dyDescent="0.3">
      <c r="A67" s="214"/>
      <c r="C67" s="22"/>
      <c r="D67" s="23"/>
      <c r="E67" s="21"/>
      <c r="F67" s="22"/>
      <c r="G67" s="23"/>
      <c r="H67" s="21"/>
      <c r="I67" s="22"/>
      <c r="J67" s="23"/>
      <c r="L67" s="22"/>
      <c r="M67" s="23"/>
      <c r="N67" s="21"/>
      <c r="O67" s="22"/>
      <c r="P67" s="23"/>
      <c r="Q67" s="21"/>
      <c r="R67" s="22"/>
      <c r="S67" s="23"/>
      <c r="U67" s="22"/>
      <c r="V67" s="23"/>
      <c r="X67" s="22"/>
      <c r="Y67" s="23"/>
    </row>
    <row r="68" spans="1:25" s="20" customFormat="1" ht="19.5" customHeight="1" thickTop="1" thickBot="1" x14ac:dyDescent="0.3">
      <c r="A68" s="214"/>
      <c r="C68" s="22"/>
      <c r="D68" s="23"/>
      <c r="E68" s="21"/>
      <c r="F68" s="22"/>
      <c r="G68" s="23"/>
      <c r="H68" s="21"/>
      <c r="I68" s="22"/>
      <c r="J68" s="23"/>
      <c r="L68" s="22"/>
      <c r="M68" s="23"/>
      <c r="N68" s="21"/>
      <c r="O68" s="22"/>
      <c r="P68" s="23"/>
      <c r="Q68" s="21"/>
      <c r="R68" s="22"/>
      <c r="S68" s="23"/>
      <c r="U68" s="22"/>
      <c r="V68" s="23"/>
      <c r="X68" s="22"/>
      <c r="Y68" s="23"/>
    </row>
    <row r="69" spans="1:25" s="20" customFormat="1" ht="19.5" customHeight="1" thickTop="1" thickBot="1" x14ac:dyDescent="0.3">
      <c r="A69" s="214"/>
      <c r="C69" s="22"/>
      <c r="D69" s="23"/>
      <c r="E69" s="21"/>
      <c r="F69" s="22"/>
      <c r="G69" s="23"/>
      <c r="H69" s="21"/>
      <c r="I69" s="22"/>
      <c r="J69" s="23"/>
      <c r="L69" s="22"/>
      <c r="M69" s="23"/>
      <c r="N69" s="21"/>
      <c r="O69" s="22"/>
      <c r="P69" s="23"/>
      <c r="Q69" s="21"/>
      <c r="R69" s="22"/>
      <c r="S69" s="23"/>
      <c r="U69" s="22"/>
      <c r="V69" s="23"/>
      <c r="X69" s="22"/>
      <c r="Y69" s="23"/>
    </row>
    <row r="70" spans="1:25" s="20" customFormat="1" ht="19.5" customHeight="1" thickTop="1" thickBot="1" x14ac:dyDescent="0.3">
      <c r="A70" s="214"/>
      <c r="C70" s="22"/>
      <c r="D70" s="23"/>
      <c r="E70" s="21"/>
      <c r="F70" s="22"/>
      <c r="G70" s="23"/>
      <c r="H70" s="21"/>
      <c r="I70" s="22"/>
      <c r="J70" s="23"/>
      <c r="L70" s="22"/>
      <c r="M70" s="23"/>
      <c r="N70" s="21"/>
      <c r="O70" s="22"/>
      <c r="P70" s="23"/>
      <c r="Q70" s="21"/>
      <c r="R70" s="22"/>
      <c r="S70" s="23"/>
      <c r="U70" s="22"/>
      <c r="V70" s="23"/>
      <c r="X70" s="22"/>
      <c r="Y70" s="23"/>
    </row>
    <row r="71" spans="1:25" s="20" customFormat="1" ht="19.5" customHeight="1" thickTop="1" thickBot="1" x14ac:dyDescent="0.3">
      <c r="A71" s="214"/>
      <c r="C71" s="22"/>
      <c r="D71" s="23"/>
      <c r="E71" s="21"/>
      <c r="F71" s="22"/>
      <c r="G71" s="23"/>
      <c r="H71" s="21"/>
      <c r="I71" s="22"/>
      <c r="J71" s="23"/>
      <c r="L71" s="22"/>
      <c r="M71" s="23"/>
      <c r="N71" s="21"/>
      <c r="O71" s="22"/>
      <c r="P71" s="23"/>
      <c r="Q71" s="21"/>
      <c r="R71" s="22"/>
      <c r="S71" s="23"/>
      <c r="U71" s="22"/>
      <c r="V71" s="23"/>
      <c r="X71" s="22"/>
      <c r="Y71" s="23"/>
    </row>
    <row r="72" spans="1:25" s="20" customFormat="1" ht="19.5" customHeight="1" thickTop="1" thickBot="1" x14ac:dyDescent="0.3">
      <c r="A72" s="214"/>
      <c r="C72" s="22"/>
      <c r="D72" s="23"/>
      <c r="E72" s="21"/>
      <c r="F72" s="22"/>
      <c r="G72" s="23"/>
      <c r="H72" s="21"/>
      <c r="I72" s="22"/>
      <c r="J72" s="23"/>
      <c r="L72" s="22"/>
      <c r="M72" s="23"/>
      <c r="N72" s="21"/>
      <c r="O72" s="22"/>
      <c r="P72" s="23"/>
      <c r="Q72" s="21"/>
      <c r="R72" s="22"/>
      <c r="S72" s="23"/>
      <c r="U72" s="22"/>
      <c r="V72" s="23"/>
      <c r="X72" s="22"/>
      <c r="Y72" s="23"/>
    </row>
    <row r="73" spans="1:25" s="20" customFormat="1" ht="19.5" customHeight="1" thickTop="1" thickBot="1" x14ac:dyDescent="0.3">
      <c r="A73" s="214"/>
      <c r="C73" s="22"/>
      <c r="D73" s="23"/>
      <c r="E73" s="21"/>
      <c r="F73" s="22"/>
      <c r="G73" s="23"/>
      <c r="H73" s="21"/>
      <c r="I73" s="22"/>
      <c r="J73" s="23"/>
      <c r="L73" s="22"/>
      <c r="M73" s="23"/>
      <c r="N73" s="21"/>
      <c r="O73" s="22"/>
      <c r="P73" s="23"/>
      <c r="Q73" s="21"/>
      <c r="R73" s="22"/>
      <c r="S73" s="23"/>
      <c r="U73" s="22"/>
      <c r="V73" s="23"/>
      <c r="X73" s="22"/>
      <c r="Y73" s="23"/>
    </row>
    <row r="74" spans="1:25" s="20" customFormat="1" ht="19.5" customHeight="1" thickTop="1" thickBot="1" x14ac:dyDescent="0.3">
      <c r="A74" s="214"/>
      <c r="C74" s="22"/>
      <c r="D74" s="23"/>
      <c r="E74" s="21"/>
      <c r="F74" s="22"/>
      <c r="G74" s="23"/>
      <c r="H74" s="21"/>
      <c r="I74" s="22"/>
      <c r="J74" s="23"/>
      <c r="L74" s="22"/>
      <c r="M74" s="23"/>
      <c r="N74" s="21"/>
      <c r="O74" s="22"/>
      <c r="P74" s="23"/>
      <c r="Q74" s="21"/>
      <c r="R74" s="22"/>
      <c r="S74" s="23"/>
      <c r="U74" s="22"/>
      <c r="V74" s="23"/>
      <c r="X74" s="22"/>
      <c r="Y74" s="23"/>
    </row>
    <row r="75" spans="1:25" s="20" customFormat="1" ht="19.5" customHeight="1" thickTop="1" thickBot="1" x14ac:dyDescent="0.3">
      <c r="A75" s="214"/>
      <c r="C75" s="22"/>
      <c r="D75" s="23"/>
      <c r="E75" s="21"/>
      <c r="F75" s="22"/>
      <c r="G75" s="23"/>
      <c r="H75" s="21"/>
      <c r="I75" s="22"/>
      <c r="J75" s="23"/>
      <c r="L75" s="22"/>
      <c r="M75" s="23"/>
      <c r="N75" s="21"/>
      <c r="O75" s="22"/>
      <c r="P75" s="23"/>
      <c r="Q75" s="21"/>
      <c r="R75" s="22"/>
      <c r="S75" s="23"/>
      <c r="U75" s="22"/>
      <c r="V75" s="23"/>
      <c r="X75" s="22"/>
      <c r="Y75" s="23"/>
    </row>
    <row r="76" spans="1:25" s="20" customFormat="1" ht="19.5" customHeight="1" thickTop="1" thickBot="1" x14ac:dyDescent="0.3">
      <c r="A76" s="214"/>
      <c r="C76" s="22"/>
      <c r="D76" s="23"/>
      <c r="E76" s="21"/>
      <c r="F76" s="22"/>
      <c r="G76" s="23"/>
      <c r="H76" s="21"/>
      <c r="I76" s="22"/>
      <c r="J76" s="23"/>
      <c r="L76" s="22"/>
      <c r="M76" s="23"/>
      <c r="N76" s="21"/>
      <c r="O76" s="22"/>
      <c r="P76" s="23"/>
      <c r="Q76" s="21"/>
      <c r="R76" s="22"/>
      <c r="S76" s="23"/>
      <c r="U76" s="22"/>
      <c r="V76" s="23"/>
      <c r="X76" s="22"/>
      <c r="Y76" s="23"/>
    </row>
    <row r="77" spans="1:25" s="20" customFormat="1" ht="19.5" customHeight="1" thickTop="1" thickBot="1" x14ac:dyDescent="0.3">
      <c r="A77" s="214"/>
      <c r="C77" s="22"/>
      <c r="D77" s="23"/>
      <c r="E77" s="21"/>
      <c r="F77" s="22"/>
      <c r="G77" s="23"/>
      <c r="H77" s="21"/>
      <c r="I77" s="22"/>
      <c r="J77" s="23"/>
      <c r="L77" s="22"/>
      <c r="M77" s="23"/>
      <c r="N77" s="21"/>
      <c r="O77" s="22"/>
      <c r="P77" s="23"/>
      <c r="Q77" s="21"/>
      <c r="R77" s="22"/>
      <c r="S77" s="23"/>
      <c r="U77" s="22"/>
      <c r="V77" s="23"/>
      <c r="X77" s="22"/>
      <c r="Y77" s="23"/>
    </row>
    <row r="78" spans="1:25" s="20" customFormat="1" ht="19.5" customHeight="1" thickTop="1" thickBot="1" x14ac:dyDescent="0.3">
      <c r="A78" s="214"/>
      <c r="C78" s="22"/>
      <c r="D78" s="23"/>
      <c r="E78" s="21"/>
      <c r="F78" s="22"/>
      <c r="G78" s="23"/>
      <c r="H78" s="21"/>
      <c r="I78" s="22"/>
      <c r="J78" s="23"/>
      <c r="L78" s="22"/>
      <c r="M78" s="23"/>
      <c r="N78" s="21"/>
      <c r="O78" s="22"/>
      <c r="P78" s="23"/>
      <c r="Q78" s="21"/>
      <c r="R78" s="22"/>
      <c r="S78" s="23"/>
      <c r="U78" s="22"/>
      <c r="V78" s="23"/>
      <c r="X78" s="22"/>
      <c r="Y78" s="23"/>
    </row>
    <row r="79" spans="1:25" s="20" customFormat="1" ht="19.5" customHeight="1" thickTop="1" thickBot="1" x14ac:dyDescent="0.3">
      <c r="A79" s="214"/>
      <c r="C79" s="22"/>
      <c r="D79" s="23"/>
      <c r="E79" s="21"/>
      <c r="F79" s="22"/>
      <c r="G79" s="23"/>
      <c r="H79" s="21"/>
      <c r="I79" s="22"/>
      <c r="J79" s="23"/>
      <c r="L79" s="22"/>
      <c r="M79" s="23"/>
      <c r="N79" s="21"/>
      <c r="O79" s="22"/>
      <c r="P79" s="23"/>
      <c r="Q79" s="21"/>
      <c r="R79" s="22"/>
      <c r="S79" s="23"/>
      <c r="U79" s="22"/>
      <c r="V79" s="23"/>
      <c r="X79" s="22"/>
      <c r="Y79" s="23"/>
    </row>
    <row r="80" spans="1:25" s="20" customFormat="1" ht="19.5" customHeight="1" thickTop="1" thickBot="1" x14ac:dyDescent="0.3">
      <c r="A80" s="214"/>
      <c r="C80" s="22"/>
      <c r="D80" s="23"/>
      <c r="E80" s="21"/>
      <c r="F80" s="22"/>
      <c r="G80" s="23"/>
      <c r="H80" s="21"/>
      <c r="I80" s="22"/>
      <c r="J80" s="23"/>
      <c r="L80" s="22"/>
      <c r="M80" s="23"/>
      <c r="N80" s="21"/>
      <c r="O80" s="22"/>
      <c r="P80" s="23"/>
      <c r="Q80" s="21"/>
      <c r="R80" s="22"/>
      <c r="S80" s="23"/>
      <c r="U80" s="22"/>
      <c r="V80" s="23"/>
      <c r="X80" s="22"/>
      <c r="Y80" s="23"/>
    </row>
    <row r="81" spans="1:25" s="20" customFormat="1" ht="19.5" customHeight="1" thickTop="1" thickBot="1" x14ac:dyDescent="0.3">
      <c r="A81" s="214"/>
      <c r="C81" s="22"/>
      <c r="D81" s="23"/>
      <c r="E81" s="21"/>
      <c r="F81" s="22"/>
      <c r="G81" s="23"/>
      <c r="H81" s="21"/>
      <c r="I81" s="22"/>
      <c r="J81" s="23"/>
      <c r="L81" s="22"/>
      <c r="M81" s="23"/>
      <c r="N81" s="21"/>
      <c r="O81" s="22"/>
      <c r="P81" s="23"/>
      <c r="Q81" s="21"/>
      <c r="R81" s="22"/>
      <c r="S81" s="23"/>
      <c r="U81" s="22"/>
      <c r="V81" s="23"/>
      <c r="X81" s="22"/>
      <c r="Y81" s="23"/>
    </row>
    <row r="82" spans="1:25" s="20" customFormat="1" ht="19.5" customHeight="1" thickTop="1" thickBot="1" x14ac:dyDescent="0.3">
      <c r="A82" s="214"/>
      <c r="C82" s="22"/>
      <c r="D82" s="23"/>
      <c r="E82" s="21"/>
      <c r="F82" s="22"/>
      <c r="G82" s="23"/>
      <c r="H82" s="21"/>
      <c r="I82" s="22"/>
      <c r="J82" s="23"/>
      <c r="L82" s="22"/>
      <c r="M82" s="23"/>
      <c r="N82" s="21"/>
      <c r="O82" s="22"/>
      <c r="P82" s="23"/>
      <c r="Q82" s="21"/>
      <c r="R82" s="22"/>
      <c r="S82" s="23"/>
      <c r="U82" s="22"/>
      <c r="V82" s="23"/>
      <c r="X82" s="22"/>
      <c r="Y82" s="23"/>
    </row>
    <row r="83" spans="1:25" s="20" customFormat="1" ht="19.5" customHeight="1" thickTop="1" thickBot="1" x14ac:dyDescent="0.3">
      <c r="A83" s="214"/>
      <c r="C83" s="22"/>
      <c r="D83" s="23"/>
      <c r="E83" s="21"/>
      <c r="F83" s="22"/>
      <c r="G83" s="23"/>
      <c r="H83" s="21"/>
      <c r="I83" s="22"/>
      <c r="J83" s="23"/>
      <c r="L83" s="22"/>
      <c r="M83" s="23"/>
      <c r="N83" s="21"/>
      <c r="O83" s="22"/>
      <c r="P83" s="23"/>
      <c r="Q83" s="21"/>
      <c r="R83" s="22"/>
      <c r="S83" s="23"/>
      <c r="U83" s="22"/>
      <c r="V83" s="23"/>
      <c r="X83" s="22"/>
      <c r="Y83" s="23"/>
    </row>
    <row r="84" spans="1:25" s="20" customFormat="1" ht="19.5" customHeight="1" thickTop="1" thickBot="1" x14ac:dyDescent="0.3">
      <c r="A84" s="214"/>
      <c r="C84" s="22"/>
      <c r="D84" s="23"/>
      <c r="E84" s="21"/>
      <c r="F84" s="22"/>
      <c r="G84" s="23"/>
      <c r="H84" s="21"/>
      <c r="I84" s="22"/>
      <c r="J84" s="23"/>
      <c r="L84" s="22"/>
      <c r="M84" s="23"/>
      <c r="N84" s="21"/>
      <c r="O84" s="22"/>
      <c r="P84" s="23"/>
      <c r="Q84" s="21"/>
      <c r="R84" s="22"/>
      <c r="S84" s="23"/>
      <c r="U84" s="22"/>
      <c r="V84" s="23"/>
      <c r="X84" s="22"/>
      <c r="Y84" s="23"/>
    </row>
    <row r="85" spans="1:25" s="20" customFormat="1" ht="19.5" customHeight="1" thickTop="1" thickBot="1" x14ac:dyDescent="0.3">
      <c r="A85" s="214"/>
      <c r="C85" s="22"/>
      <c r="D85" s="23"/>
      <c r="E85" s="21"/>
      <c r="F85" s="22"/>
      <c r="G85" s="23"/>
      <c r="H85" s="21"/>
      <c r="I85" s="22"/>
      <c r="J85" s="23"/>
      <c r="L85" s="22"/>
      <c r="M85" s="23"/>
      <c r="N85" s="21"/>
      <c r="O85" s="22"/>
      <c r="P85" s="23"/>
      <c r="Q85" s="21"/>
      <c r="R85" s="22"/>
      <c r="S85" s="23"/>
      <c r="U85" s="22"/>
      <c r="V85" s="23"/>
      <c r="X85" s="22"/>
      <c r="Y85" s="23"/>
    </row>
    <row r="86" spans="1:25" s="20" customFormat="1" ht="19.5" customHeight="1" thickTop="1" thickBot="1" x14ac:dyDescent="0.3">
      <c r="A86" s="214"/>
      <c r="C86" s="22"/>
      <c r="D86" s="23"/>
      <c r="E86" s="21"/>
      <c r="F86" s="22"/>
      <c r="G86" s="23"/>
      <c r="H86" s="21"/>
      <c r="I86" s="22"/>
      <c r="J86" s="23"/>
      <c r="L86" s="22"/>
      <c r="M86" s="23"/>
      <c r="N86" s="21"/>
      <c r="O86" s="22"/>
      <c r="P86" s="23"/>
      <c r="Q86" s="21"/>
      <c r="R86" s="22"/>
      <c r="S86" s="23"/>
      <c r="U86" s="22"/>
      <c r="V86" s="23"/>
      <c r="X86" s="22"/>
      <c r="Y86" s="23"/>
    </row>
    <row r="87" spans="1:25" s="20" customFormat="1" ht="19.5" customHeight="1" thickTop="1" thickBot="1" x14ac:dyDescent="0.3">
      <c r="A87" s="214"/>
      <c r="C87" s="22"/>
      <c r="D87" s="23"/>
      <c r="E87" s="21"/>
      <c r="F87" s="22"/>
      <c r="G87" s="23"/>
      <c r="H87" s="21"/>
      <c r="I87" s="22"/>
      <c r="J87" s="23"/>
      <c r="L87" s="22"/>
      <c r="M87" s="23"/>
      <c r="N87" s="21"/>
      <c r="O87" s="22"/>
      <c r="P87" s="23"/>
      <c r="Q87" s="21"/>
      <c r="R87" s="22"/>
      <c r="S87" s="23"/>
      <c r="U87" s="22"/>
      <c r="V87" s="23"/>
      <c r="X87" s="22"/>
      <c r="Y87" s="23"/>
    </row>
    <row r="88" spans="1:25" s="20" customFormat="1" ht="19.5" customHeight="1" thickTop="1" thickBot="1" x14ac:dyDescent="0.3">
      <c r="A88" s="214"/>
      <c r="C88" s="22"/>
      <c r="D88" s="23"/>
      <c r="E88" s="21"/>
      <c r="F88" s="22"/>
      <c r="G88" s="23"/>
      <c r="H88" s="21"/>
      <c r="I88" s="22"/>
      <c r="J88" s="23"/>
      <c r="L88" s="22"/>
      <c r="M88" s="23"/>
      <c r="N88" s="21"/>
      <c r="O88" s="22"/>
      <c r="P88" s="23"/>
      <c r="Q88" s="21"/>
      <c r="R88" s="22"/>
      <c r="S88" s="23"/>
      <c r="U88" s="22"/>
      <c r="V88" s="23"/>
      <c r="X88" s="22"/>
      <c r="Y88" s="23"/>
    </row>
    <row r="89" spans="1:25" s="20" customFormat="1" ht="19.5" customHeight="1" thickTop="1" thickBot="1" x14ac:dyDescent="0.3">
      <c r="A89" s="214"/>
      <c r="C89" s="22"/>
      <c r="D89" s="23"/>
      <c r="E89" s="21"/>
      <c r="F89" s="22"/>
      <c r="G89" s="23"/>
      <c r="H89" s="21"/>
      <c r="I89" s="22"/>
      <c r="J89" s="23"/>
      <c r="L89" s="22"/>
      <c r="M89" s="23"/>
      <c r="N89" s="21"/>
      <c r="O89" s="22"/>
      <c r="P89" s="23"/>
      <c r="Q89" s="21"/>
      <c r="R89" s="22"/>
      <c r="S89" s="23"/>
      <c r="U89" s="22"/>
      <c r="V89" s="23"/>
      <c r="X89" s="22"/>
      <c r="Y89" s="23"/>
    </row>
    <row r="90" spans="1:25" s="20" customFormat="1" ht="19.5" customHeight="1" thickTop="1" thickBot="1" x14ac:dyDescent="0.3">
      <c r="A90" s="214"/>
      <c r="C90" s="22"/>
      <c r="D90" s="23"/>
      <c r="E90" s="21"/>
      <c r="F90" s="22"/>
      <c r="G90" s="23"/>
      <c r="H90" s="21"/>
      <c r="I90" s="22"/>
      <c r="J90" s="23"/>
      <c r="L90" s="22"/>
      <c r="M90" s="23"/>
      <c r="N90" s="21"/>
      <c r="O90" s="22"/>
      <c r="P90" s="23"/>
      <c r="Q90" s="21"/>
      <c r="R90" s="22"/>
      <c r="S90" s="23"/>
      <c r="U90" s="22"/>
      <c r="V90" s="23"/>
      <c r="X90" s="22"/>
      <c r="Y90" s="23"/>
    </row>
    <row r="91" spans="1:25" s="20" customFormat="1" ht="19.5" customHeight="1" thickTop="1" thickBot="1" x14ac:dyDescent="0.3">
      <c r="A91" s="214"/>
      <c r="C91" s="22"/>
      <c r="D91" s="23"/>
      <c r="E91" s="21"/>
      <c r="F91" s="22"/>
      <c r="G91" s="23"/>
      <c r="H91" s="21"/>
      <c r="I91" s="22"/>
      <c r="J91" s="23"/>
      <c r="L91" s="22"/>
      <c r="M91" s="23"/>
      <c r="N91" s="21"/>
      <c r="O91" s="22"/>
      <c r="P91" s="23"/>
      <c r="Q91" s="21"/>
      <c r="R91" s="22"/>
      <c r="S91" s="23"/>
      <c r="U91" s="22"/>
      <c r="V91" s="23"/>
      <c r="X91" s="22"/>
      <c r="Y91" s="23"/>
    </row>
    <row r="92" spans="1:25" s="20" customFormat="1" ht="19.5" customHeight="1" thickTop="1" thickBot="1" x14ac:dyDescent="0.3">
      <c r="A92" s="214"/>
      <c r="C92" s="22"/>
      <c r="D92" s="23"/>
      <c r="E92" s="21"/>
      <c r="F92" s="22"/>
      <c r="G92" s="23"/>
      <c r="H92" s="21"/>
      <c r="I92" s="22"/>
      <c r="J92" s="23"/>
      <c r="L92" s="22"/>
      <c r="M92" s="23"/>
      <c r="N92" s="21"/>
      <c r="O92" s="22"/>
      <c r="P92" s="23"/>
      <c r="Q92" s="21"/>
      <c r="R92" s="22"/>
      <c r="S92" s="23"/>
      <c r="U92" s="22"/>
      <c r="V92" s="23"/>
      <c r="X92" s="22"/>
      <c r="Y92" s="23"/>
    </row>
    <row r="93" spans="1:25" s="20" customFormat="1" ht="19.5" customHeight="1" thickTop="1" thickBot="1" x14ac:dyDescent="0.3">
      <c r="A93" s="214"/>
      <c r="C93" s="22"/>
      <c r="D93" s="23"/>
      <c r="E93" s="21"/>
      <c r="F93" s="22"/>
      <c r="G93" s="23"/>
      <c r="H93" s="21"/>
      <c r="I93" s="22"/>
      <c r="J93" s="23"/>
      <c r="L93" s="22"/>
      <c r="M93" s="23"/>
      <c r="N93" s="21"/>
      <c r="O93" s="22"/>
      <c r="P93" s="23"/>
      <c r="Q93" s="21"/>
      <c r="R93" s="22"/>
      <c r="S93" s="23"/>
      <c r="U93" s="22"/>
      <c r="V93" s="23"/>
      <c r="X93" s="22"/>
      <c r="Y93" s="23"/>
    </row>
    <row r="94" spans="1:25" s="20" customFormat="1" ht="19.5" customHeight="1" thickTop="1" thickBot="1" x14ac:dyDescent="0.3">
      <c r="A94" s="214"/>
      <c r="C94" s="22"/>
      <c r="D94" s="23"/>
      <c r="E94" s="21"/>
      <c r="F94" s="22"/>
      <c r="G94" s="23"/>
      <c r="H94" s="21"/>
      <c r="I94" s="22"/>
      <c r="J94" s="23"/>
      <c r="L94" s="22"/>
      <c r="M94" s="23"/>
      <c r="N94" s="21"/>
      <c r="O94" s="22"/>
      <c r="P94" s="23"/>
      <c r="Q94" s="21"/>
      <c r="R94" s="22"/>
      <c r="S94" s="23"/>
      <c r="U94" s="22"/>
      <c r="V94" s="23"/>
      <c r="X94" s="22"/>
      <c r="Y94" s="23"/>
    </row>
    <row r="95" spans="1:25" s="20" customFormat="1" ht="19.5" customHeight="1" thickTop="1" thickBot="1" x14ac:dyDescent="0.3">
      <c r="A95" s="214"/>
      <c r="C95" s="22"/>
      <c r="D95" s="23"/>
      <c r="E95" s="21"/>
      <c r="F95" s="22"/>
      <c r="G95" s="23"/>
      <c r="H95" s="21"/>
      <c r="I95" s="22"/>
      <c r="J95" s="23"/>
      <c r="L95" s="22"/>
      <c r="M95" s="23"/>
      <c r="N95" s="21"/>
      <c r="O95" s="22"/>
      <c r="P95" s="23"/>
      <c r="Q95" s="21"/>
      <c r="R95" s="22"/>
      <c r="S95" s="23"/>
      <c r="U95" s="22"/>
      <c r="V95" s="23"/>
      <c r="X95" s="22"/>
      <c r="Y95" s="23"/>
    </row>
    <row r="96" spans="1:25" s="20" customFormat="1" ht="19.5" customHeight="1" thickTop="1" thickBot="1" x14ac:dyDescent="0.3">
      <c r="A96" s="214"/>
      <c r="C96" s="22"/>
      <c r="D96" s="23"/>
      <c r="E96" s="21"/>
      <c r="F96" s="22"/>
      <c r="G96" s="23"/>
      <c r="H96" s="21"/>
      <c r="I96" s="22"/>
      <c r="J96" s="23"/>
      <c r="L96" s="22"/>
      <c r="M96" s="23"/>
      <c r="N96" s="21"/>
      <c r="O96" s="22"/>
      <c r="P96" s="23"/>
      <c r="Q96" s="21"/>
      <c r="R96" s="22"/>
      <c r="S96" s="23"/>
      <c r="U96" s="22"/>
      <c r="V96" s="23"/>
      <c r="X96" s="22"/>
      <c r="Y96" s="23"/>
    </row>
    <row r="97" spans="1:25" s="20" customFormat="1" ht="19.5" customHeight="1" thickTop="1" thickBot="1" x14ac:dyDescent="0.3">
      <c r="A97" s="214"/>
      <c r="C97" s="22"/>
      <c r="D97" s="23"/>
      <c r="E97" s="21"/>
      <c r="F97" s="22"/>
      <c r="G97" s="23"/>
      <c r="H97" s="21"/>
      <c r="I97" s="22"/>
      <c r="J97" s="23"/>
      <c r="L97" s="22"/>
      <c r="M97" s="23"/>
      <c r="N97" s="21"/>
      <c r="O97" s="22"/>
      <c r="P97" s="23"/>
      <c r="Q97" s="21"/>
      <c r="R97" s="22"/>
      <c r="S97" s="23"/>
      <c r="U97" s="22"/>
      <c r="V97" s="23"/>
      <c r="X97" s="22"/>
      <c r="Y97" s="23"/>
    </row>
    <row r="98" spans="1:25" s="20" customFormat="1" ht="19.5" customHeight="1" thickTop="1" thickBot="1" x14ac:dyDescent="0.3">
      <c r="A98" s="214"/>
      <c r="C98" s="22"/>
      <c r="D98" s="23"/>
      <c r="E98" s="21"/>
      <c r="F98" s="22"/>
      <c r="G98" s="23"/>
      <c r="H98" s="21"/>
      <c r="I98" s="22"/>
      <c r="J98" s="23"/>
      <c r="L98" s="22"/>
      <c r="M98" s="23"/>
      <c r="N98" s="21"/>
      <c r="O98" s="22"/>
      <c r="P98" s="23"/>
      <c r="Q98" s="21"/>
      <c r="R98" s="22"/>
      <c r="S98" s="23"/>
      <c r="U98" s="22"/>
      <c r="V98" s="23"/>
      <c r="X98" s="22"/>
      <c r="Y98" s="23"/>
    </row>
    <row r="99" spans="1:25" s="20" customFormat="1" ht="19.5" customHeight="1" thickTop="1" thickBot="1" x14ac:dyDescent="0.3">
      <c r="A99" s="214"/>
      <c r="C99" s="22"/>
      <c r="D99" s="23"/>
      <c r="E99" s="21"/>
      <c r="F99" s="22"/>
      <c r="G99" s="23"/>
      <c r="H99" s="21"/>
      <c r="I99" s="22"/>
      <c r="J99" s="23"/>
      <c r="L99" s="22"/>
      <c r="M99" s="23"/>
      <c r="N99" s="21"/>
      <c r="O99" s="22"/>
      <c r="P99" s="23"/>
      <c r="Q99" s="21"/>
      <c r="R99" s="22"/>
      <c r="S99" s="23"/>
      <c r="U99" s="22"/>
      <c r="V99" s="23"/>
      <c r="X99" s="22"/>
      <c r="Y99" s="23"/>
    </row>
    <row r="100" spans="1:25" s="20" customFormat="1" ht="19.5" customHeight="1" thickTop="1" thickBot="1" x14ac:dyDescent="0.3">
      <c r="A100" s="214"/>
      <c r="C100" s="22"/>
      <c r="D100" s="23"/>
      <c r="E100" s="21"/>
      <c r="F100" s="22"/>
      <c r="G100" s="23"/>
      <c r="H100" s="21"/>
      <c r="I100" s="22"/>
      <c r="J100" s="23"/>
      <c r="L100" s="22"/>
      <c r="M100" s="23"/>
      <c r="N100" s="21"/>
      <c r="O100" s="22"/>
      <c r="P100" s="23"/>
      <c r="Q100" s="21"/>
      <c r="R100" s="22"/>
      <c r="S100" s="23"/>
      <c r="U100" s="22"/>
      <c r="V100" s="23"/>
      <c r="X100" s="22"/>
      <c r="Y100" s="23"/>
    </row>
    <row r="101" spans="1:25" s="20" customFormat="1" ht="19.5" customHeight="1" thickTop="1" thickBot="1" x14ac:dyDescent="0.3">
      <c r="A101" s="214"/>
      <c r="C101" s="22"/>
      <c r="D101" s="23"/>
      <c r="E101" s="21"/>
      <c r="F101" s="22"/>
      <c r="G101" s="23"/>
      <c r="H101" s="21"/>
      <c r="I101" s="22"/>
      <c r="J101" s="23"/>
      <c r="L101" s="22"/>
      <c r="M101" s="23"/>
      <c r="N101" s="21"/>
      <c r="O101" s="22"/>
      <c r="P101" s="23"/>
      <c r="Q101" s="21"/>
      <c r="R101" s="22"/>
      <c r="S101" s="23"/>
      <c r="U101" s="22"/>
      <c r="V101" s="23"/>
      <c r="X101" s="22"/>
      <c r="Y101" s="23"/>
    </row>
    <row r="102" spans="1:25" s="20" customFormat="1" ht="19.5" customHeight="1" thickTop="1" thickBot="1" x14ac:dyDescent="0.3">
      <c r="A102" s="214"/>
      <c r="C102" s="22"/>
      <c r="D102" s="23"/>
      <c r="E102" s="21"/>
      <c r="F102" s="22"/>
      <c r="G102" s="23"/>
      <c r="H102" s="21"/>
      <c r="I102" s="22"/>
      <c r="J102" s="23"/>
      <c r="L102" s="22"/>
      <c r="M102" s="23"/>
      <c r="N102" s="21"/>
      <c r="O102" s="22"/>
      <c r="P102" s="23"/>
      <c r="Q102" s="21"/>
      <c r="R102" s="22"/>
      <c r="S102" s="23"/>
      <c r="U102" s="22"/>
      <c r="V102" s="23"/>
      <c r="X102" s="22"/>
      <c r="Y102" s="23"/>
    </row>
    <row r="103" spans="1:25" s="20" customFormat="1" ht="19.5" customHeight="1" thickTop="1" thickBot="1" x14ac:dyDescent="0.3">
      <c r="A103" s="214"/>
      <c r="C103" s="22"/>
      <c r="D103" s="23"/>
      <c r="E103" s="21"/>
      <c r="F103" s="22"/>
      <c r="G103" s="23"/>
      <c r="H103" s="21"/>
      <c r="I103" s="22"/>
      <c r="J103" s="23"/>
      <c r="L103" s="22"/>
      <c r="M103" s="23"/>
      <c r="N103" s="21"/>
      <c r="O103" s="22"/>
      <c r="P103" s="23"/>
      <c r="Q103" s="21"/>
      <c r="R103" s="22"/>
      <c r="S103" s="23"/>
      <c r="U103" s="22"/>
      <c r="V103" s="23"/>
      <c r="X103" s="22"/>
      <c r="Y103" s="23"/>
    </row>
    <row r="104" spans="1:25" s="20" customFormat="1" ht="12" customHeight="1" thickTop="1" x14ac:dyDescent="0.25">
      <c r="A104" s="216"/>
    </row>
    <row r="105" spans="1:25" s="20" customFormat="1" ht="24.75" customHeight="1" x14ac:dyDescent="0.25">
      <c r="A105" s="216"/>
      <c r="C105"/>
      <c r="D105"/>
      <c r="E105"/>
      <c r="F105"/>
      <c r="G105"/>
      <c r="H105"/>
      <c r="I105"/>
      <c r="J105"/>
    </row>
    <row r="106" spans="1:25" s="20" customFormat="1" ht="19.5" customHeight="1" x14ac:dyDescent="0.25">
      <c r="A106" s="216"/>
      <c r="C106"/>
      <c r="D106"/>
      <c r="E106"/>
      <c r="F106"/>
      <c r="G106"/>
      <c r="H106"/>
      <c r="I106"/>
      <c r="J106"/>
    </row>
    <row r="107" spans="1:25" s="20" customFormat="1" ht="19.5" customHeight="1" x14ac:dyDescent="0.25">
      <c r="A107" s="216"/>
      <c r="C107"/>
      <c r="D107"/>
      <c r="E107"/>
      <c r="F107"/>
      <c r="G107"/>
      <c r="H107"/>
      <c r="I107"/>
      <c r="J107"/>
    </row>
    <row r="108" spans="1:25" s="20" customFormat="1" ht="19.5" customHeight="1" x14ac:dyDescent="0.25">
      <c r="A108" s="216"/>
      <c r="C108"/>
      <c r="D108"/>
      <c r="E108"/>
      <c r="F108"/>
      <c r="G108"/>
      <c r="H108"/>
      <c r="I108"/>
      <c r="J108"/>
    </row>
    <row r="109" spans="1:25" s="20" customFormat="1" ht="19.5" customHeight="1" x14ac:dyDescent="0.25">
      <c r="A109" s="216"/>
      <c r="C109"/>
      <c r="D109"/>
      <c r="E109"/>
      <c r="F109"/>
      <c r="G109"/>
      <c r="H109"/>
      <c r="I109"/>
      <c r="J109"/>
    </row>
    <row r="110" spans="1:25" s="20" customFormat="1" ht="19.5" customHeight="1" x14ac:dyDescent="0.25">
      <c r="A110" s="216"/>
      <c r="C110"/>
      <c r="D110"/>
      <c r="E110"/>
      <c r="F110"/>
      <c r="G110"/>
      <c r="H110"/>
      <c r="I110"/>
      <c r="J110"/>
    </row>
    <row r="111" spans="1:25" s="20" customFormat="1" ht="19.5" customHeight="1" x14ac:dyDescent="0.25">
      <c r="A111" s="216"/>
      <c r="C111"/>
      <c r="D111"/>
      <c r="E111"/>
      <c r="F111"/>
      <c r="G111"/>
      <c r="H111"/>
      <c r="I111"/>
      <c r="J111"/>
    </row>
    <row r="112" spans="1:25" s="20" customFormat="1" ht="19.5" customHeight="1" x14ac:dyDescent="0.25">
      <c r="A112" s="216"/>
      <c r="C112"/>
      <c r="D112"/>
      <c r="E112"/>
      <c r="F112"/>
      <c r="G112"/>
      <c r="H112"/>
      <c r="I112"/>
      <c r="J112"/>
    </row>
    <row r="113" spans="1:10" s="20" customFormat="1" ht="19.5" customHeight="1" x14ac:dyDescent="0.25">
      <c r="A113" s="216"/>
      <c r="C113"/>
      <c r="D113"/>
      <c r="E113"/>
      <c r="F113"/>
      <c r="G113"/>
      <c r="H113"/>
      <c r="I113"/>
      <c r="J113"/>
    </row>
    <row r="114" spans="1:10" s="20" customFormat="1" ht="19.5" customHeight="1" x14ac:dyDescent="0.25">
      <c r="A114" s="216"/>
      <c r="C114"/>
      <c r="D114"/>
      <c r="E114"/>
      <c r="F114"/>
      <c r="G114"/>
      <c r="H114"/>
      <c r="I114"/>
      <c r="J114"/>
    </row>
    <row r="115" spans="1:10" s="20" customFormat="1" ht="19.5" customHeight="1" x14ac:dyDescent="0.25">
      <c r="A115" s="216"/>
      <c r="C115"/>
      <c r="D115"/>
      <c r="E115"/>
      <c r="F115"/>
      <c r="G115"/>
      <c r="H115"/>
      <c r="I115"/>
      <c r="J115"/>
    </row>
    <row r="116" spans="1:10" s="20" customFormat="1" ht="19.5" customHeight="1" x14ac:dyDescent="0.25">
      <c r="A116" s="216"/>
      <c r="C116"/>
      <c r="D116"/>
      <c r="E116"/>
      <c r="F116"/>
      <c r="G116"/>
      <c r="H116"/>
      <c r="I116"/>
      <c r="J116"/>
    </row>
    <row r="117" spans="1:10" s="20" customFormat="1" ht="19.5" customHeight="1" x14ac:dyDescent="0.25">
      <c r="A117" s="216"/>
      <c r="C117"/>
      <c r="D117"/>
      <c r="E117"/>
      <c r="F117"/>
      <c r="G117"/>
      <c r="H117"/>
      <c r="I117"/>
      <c r="J117"/>
    </row>
    <row r="118" spans="1:10" s="20" customFormat="1" ht="19.5" customHeight="1" x14ac:dyDescent="0.25">
      <c r="A118" s="216"/>
      <c r="C118"/>
      <c r="D118"/>
      <c r="E118"/>
      <c r="F118"/>
      <c r="G118"/>
      <c r="H118"/>
      <c r="I118"/>
      <c r="J118"/>
    </row>
    <row r="119" spans="1:10" s="20" customFormat="1" ht="19.5" customHeight="1" x14ac:dyDescent="0.25">
      <c r="A119" s="216"/>
      <c r="C119"/>
      <c r="D119"/>
      <c r="E119"/>
      <c r="F119"/>
      <c r="G119"/>
      <c r="H119"/>
      <c r="I119"/>
      <c r="J119"/>
    </row>
    <row r="120" spans="1:10" s="20" customFormat="1" ht="24.75" customHeight="1" x14ac:dyDescent="0.25">
      <c r="A120" s="216"/>
      <c r="C120"/>
      <c r="D120"/>
      <c r="E120"/>
      <c r="F120"/>
      <c r="G120"/>
      <c r="H120"/>
      <c r="I120"/>
      <c r="J120"/>
    </row>
    <row r="121" spans="1:10" s="20" customFormat="1" ht="12" customHeight="1" x14ac:dyDescent="0.25">
      <c r="A121" s="216"/>
      <c r="C121"/>
      <c r="D121"/>
      <c r="E121"/>
      <c r="F121"/>
      <c r="G121"/>
      <c r="H121"/>
      <c r="I121"/>
      <c r="J121"/>
    </row>
    <row r="122" spans="1:10" s="20" customFormat="1" ht="25.5" customHeight="1" x14ac:dyDescent="0.25">
      <c r="A122" s="216"/>
      <c r="C122"/>
      <c r="D122"/>
      <c r="E122"/>
      <c r="F122"/>
      <c r="G122"/>
      <c r="H122"/>
      <c r="I122"/>
      <c r="J122"/>
    </row>
    <row r="123" spans="1:10" s="20" customFormat="1" ht="19.5" customHeight="1" x14ac:dyDescent="0.25">
      <c r="A123" s="216"/>
      <c r="C123"/>
      <c r="D123"/>
      <c r="E123"/>
      <c r="F123"/>
      <c r="G123"/>
      <c r="H123"/>
      <c r="I123"/>
      <c r="J123"/>
    </row>
    <row r="124" spans="1:10" s="20" customFormat="1" ht="19.5" customHeight="1" x14ac:dyDescent="0.25">
      <c r="A124" s="216"/>
      <c r="C124"/>
      <c r="D124"/>
      <c r="E124"/>
      <c r="F124"/>
      <c r="G124"/>
      <c r="H124"/>
      <c r="I124"/>
      <c r="J124"/>
    </row>
    <row r="125" spans="1:10" s="20" customFormat="1" ht="19.5" customHeight="1" x14ac:dyDescent="0.25">
      <c r="A125" s="216"/>
      <c r="C125"/>
      <c r="D125"/>
      <c r="E125"/>
      <c r="F125"/>
      <c r="G125"/>
      <c r="H125"/>
      <c r="I125"/>
      <c r="J125"/>
    </row>
    <row r="126" spans="1:10" s="20" customFormat="1" ht="19.5" customHeight="1" x14ac:dyDescent="0.25">
      <c r="A126" s="216"/>
      <c r="C126"/>
      <c r="D126"/>
      <c r="E126"/>
      <c r="F126"/>
      <c r="G126"/>
      <c r="H126"/>
      <c r="I126"/>
      <c r="J126"/>
    </row>
    <row r="127" spans="1:10" s="20" customFormat="1" ht="19.5" customHeight="1" x14ac:dyDescent="0.25">
      <c r="A127" s="216"/>
      <c r="C127"/>
      <c r="D127"/>
      <c r="E127"/>
      <c r="F127"/>
      <c r="G127"/>
      <c r="H127"/>
      <c r="I127"/>
      <c r="J127"/>
    </row>
    <row r="128" spans="1:10" s="20" customFormat="1" ht="19.5" customHeight="1" x14ac:dyDescent="0.25">
      <c r="A128" s="216"/>
      <c r="C128"/>
      <c r="D128"/>
      <c r="E128"/>
      <c r="F128"/>
      <c r="G128"/>
      <c r="H128"/>
      <c r="I128"/>
      <c r="J128"/>
    </row>
    <row r="129" spans="1:25" s="20" customFormat="1" ht="19.5" customHeight="1" x14ac:dyDescent="0.25">
      <c r="A129" s="216"/>
      <c r="C129"/>
      <c r="D129"/>
      <c r="E129"/>
      <c r="F129"/>
      <c r="G129"/>
      <c r="H129"/>
      <c r="I129"/>
      <c r="J129"/>
    </row>
    <row r="130" spans="1:25" s="20" customFormat="1" ht="19.5" customHeight="1" x14ac:dyDescent="0.25">
      <c r="A130" s="216"/>
      <c r="C130"/>
      <c r="D130"/>
      <c r="E130"/>
      <c r="F130"/>
      <c r="G130"/>
      <c r="H130"/>
      <c r="I130"/>
      <c r="J130"/>
    </row>
    <row r="131" spans="1:25" s="20" customFormat="1" ht="19.5" customHeight="1" x14ac:dyDescent="0.25">
      <c r="A131" s="216"/>
      <c r="C131"/>
      <c r="D131"/>
      <c r="E131"/>
      <c r="F131"/>
      <c r="G131"/>
      <c r="H131"/>
      <c r="I131"/>
      <c r="J131"/>
    </row>
    <row r="132" spans="1:25" s="20" customFormat="1" ht="19.5" customHeight="1" x14ac:dyDescent="0.25">
      <c r="A132" s="216"/>
      <c r="C132"/>
      <c r="D132"/>
      <c r="E132"/>
      <c r="F132"/>
      <c r="G132"/>
      <c r="H132"/>
      <c r="I132"/>
      <c r="J132"/>
    </row>
    <row r="133" spans="1:25" s="20" customFormat="1" ht="19.5" customHeight="1" x14ac:dyDescent="0.25">
      <c r="A133" s="216"/>
      <c r="C133"/>
      <c r="D133"/>
      <c r="E133"/>
      <c r="F133"/>
      <c r="G133"/>
      <c r="H133"/>
      <c r="I133"/>
      <c r="J133"/>
    </row>
    <row r="134" spans="1:25" s="20" customFormat="1" ht="19.5" customHeight="1" x14ac:dyDescent="0.25">
      <c r="A134" s="216"/>
      <c r="C134"/>
      <c r="D134"/>
      <c r="E134"/>
      <c r="F134"/>
      <c r="G134"/>
      <c r="H134"/>
      <c r="I134"/>
      <c r="J134"/>
    </row>
    <row r="135" spans="1:25" s="20" customFormat="1" ht="19.5" customHeight="1" x14ac:dyDescent="0.25">
      <c r="A135" s="216"/>
      <c r="C135"/>
      <c r="D135"/>
      <c r="E135"/>
      <c r="F135"/>
      <c r="G135"/>
      <c r="H135"/>
      <c r="I135"/>
      <c r="J135"/>
    </row>
    <row r="136" spans="1:25" s="20" customFormat="1" x14ac:dyDescent="0.25">
      <c r="A136" s="216"/>
      <c r="C136"/>
      <c r="D136"/>
      <c r="E136"/>
      <c r="F136"/>
      <c r="G136"/>
      <c r="H136"/>
      <c r="I136"/>
      <c r="J136"/>
    </row>
    <row r="137" spans="1:25" s="20" customFormat="1" x14ac:dyDescent="0.25">
      <c r="A137" s="216"/>
      <c r="C137"/>
      <c r="D137"/>
      <c r="E137"/>
      <c r="F137"/>
      <c r="G137"/>
      <c r="H137"/>
      <c r="I137"/>
      <c r="J137"/>
    </row>
    <row r="138" spans="1:25" s="20" customFormat="1" x14ac:dyDescent="0.25">
      <c r="A138" s="216"/>
    </row>
    <row r="139" spans="1:25" x14ac:dyDescent="0.25">
      <c r="C139" s="124"/>
      <c r="D139" s="117"/>
      <c r="G139" s="117"/>
      <c r="J139" s="117"/>
      <c r="M139" s="117"/>
      <c r="P139" s="117"/>
      <c r="S139" s="117"/>
      <c r="V139" s="117"/>
      <c r="Y139" s="117"/>
    </row>
    <row r="140" spans="1:25" x14ac:dyDescent="0.25">
      <c r="C140" s="124"/>
      <c r="D140" s="117"/>
      <c r="G140" s="117"/>
      <c r="J140" s="117"/>
      <c r="M140" s="117"/>
      <c r="P140" s="117"/>
      <c r="S140" s="117"/>
      <c r="V140" s="117"/>
      <c r="Y140" s="117"/>
    </row>
    <row r="141" spans="1:25" x14ac:dyDescent="0.25">
      <c r="C141" s="124"/>
      <c r="D141" s="117"/>
      <c r="G141" s="117"/>
      <c r="J141" s="117"/>
      <c r="M141" s="117"/>
      <c r="P141" s="117"/>
      <c r="S141" s="117"/>
      <c r="V141" s="117"/>
      <c r="Y141" s="117"/>
    </row>
    <row r="142" spans="1:25" x14ac:dyDescent="0.25">
      <c r="C142" s="124"/>
      <c r="D142" s="117"/>
      <c r="G142" s="117"/>
      <c r="J142" s="117"/>
      <c r="M142" s="117"/>
      <c r="P142" s="117"/>
      <c r="S142" s="117"/>
      <c r="V142" s="117"/>
      <c r="Y142" s="117"/>
    </row>
    <row r="143" spans="1:25" x14ac:dyDescent="0.25">
      <c r="C143" s="124"/>
      <c r="D143" s="117"/>
      <c r="G143" s="117"/>
      <c r="J143" s="117"/>
      <c r="M143" s="117"/>
      <c r="P143" s="117"/>
      <c r="S143" s="117"/>
      <c r="V143" s="117"/>
      <c r="Y143" s="117"/>
    </row>
    <row r="144" spans="1:25" x14ac:dyDescent="0.25">
      <c r="C144" s="124"/>
      <c r="D144" s="117"/>
      <c r="G144" s="117"/>
      <c r="J144" s="117"/>
      <c r="M144" s="117"/>
      <c r="P144" s="117"/>
      <c r="S144" s="117"/>
      <c r="V144" s="117"/>
      <c r="Y144" s="117"/>
    </row>
    <row r="145" spans="3:25" x14ac:dyDescent="0.25">
      <c r="C145" s="124"/>
      <c r="D145" s="117"/>
      <c r="G145" s="117"/>
      <c r="J145" s="117"/>
      <c r="M145" s="117"/>
      <c r="P145" s="117"/>
      <c r="S145" s="117"/>
      <c r="V145" s="117"/>
      <c r="Y145" s="117"/>
    </row>
    <row r="146" spans="3:25" x14ac:dyDescent="0.25">
      <c r="C146" s="124"/>
      <c r="D146" s="117"/>
      <c r="G146" s="117"/>
      <c r="J146" s="117"/>
      <c r="M146" s="117"/>
      <c r="P146" s="117"/>
      <c r="S146" s="117"/>
      <c r="V146" s="117"/>
      <c r="Y146" s="117"/>
    </row>
    <row r="147" spans="3:25" x14ac:dyDescent="0.25">
      <c r="C147" s="124"/>
      <c r="D147" s="117"/>
      <c r="G147" s="117"/>
      <c r="J147" s="117"/>
      <c r="M147" s="117"/>
      <c r="P147" s="117"/>
      <c r="S147" s="117"/>
      <c r="V147" s="117"/>
      <c r="Y147" s="117"/>
    </row>
    <row r="148" spans="3:25" x14ac:dyDescent="0.25">
      <c r="C148" s="124"/>
      <c r="D148" s="117"/>
      <c r="G148" s="117"/>
      <c r="J148" s="117"/>
      <c r="M148" s="117"/>
      <c r="P148" s="117"/>
      <c r="S148" s="117"/>
      <c r="V148" s="117"/>
      <c r="Y148" s="117"/>
    </row>
    <row r="149" spans="3:25" x14ac:dyDescent="0.25">
      <c r="C149" s="125"/>
      <c r="D149" s="117"/>
      <c r="G149" s="117"/>
      <c r="J149" s="117"/>
      <c r="M149" s="117"/>
      <c r="P149" s="117"/>
      <c r="S149" s="117"/>
      <c r="V149" s="117"/>
      <c r="Y149" s="117"/>
    </row>
    <row r="150" spans="3:25" x14ac:dyDescent="0.25">
      <c r="C150" s="124"/>
      <c r="D150" s="117"/>
      <c r="G150" s="117"/>
      <c r="J150" s="117"/>
      <c r="M150" s="117"/>
      <c r="P150" s="117"/>
      <c r="S150" s="117"/>
      <c r="V150" s="117"/>
      <c r="Y150" s="117"/>
    </row>
    <row r="151" spans="3:25" x14ac:dyDescent="0.25">
      <c r="C151" s="124"/>
      <c r="D151" s="117"/>
      <c r="G151" s="117"/>
      <c r="J151" s="117"/>
      <c r="M151" s="117"/>
      <c r="P151" s="117"/>
      <c r="S151" s="117"/>
      <c r="V151" s="117"/>
      <c r="Y151" s="117"/>
    </row>
    <row r="152" spans="3:25" x14ac:dyDescent="0.25">
      <c r="C152" s="124"/>
      <c r="D152" s="117"/>
      <c r="G152" s="117"/>
      <c r="J152" s="117"/>
      <c r="M152" s="117"/>
      <c r="P152" s="117"/>
      <c r="S152" s="117"/>
      <c r="V152" s="117"/>
      <c r="Y152" s="117"/>
    </row>
    <row r="153" spans="3:25" x14ac:dyDescent="0.25">
      <c r="C153" s="124"/>
      <c r="D153" s="117"/>
      <c r="G153" s="117"/>
      <c r="J153" s="117"/>
      <c r="M153" s="117"/>
      <c r="P153" s="117"/>
      <c r="S153" s="117"/>
      <c r="V153" s="117"/>
      <c r="Y153" s="117"/>
    </row>
    <row r="154" spans="3:25" x14ac:dyDescent="0.25">
      <c r="C154" s="124"/>
      <c r="D154" s="117"/>
      <c r="G154" s="117"/>
      <c r="J154" s="117"/>
      <c r="M154" s="117"/>
      <c r="P154" s="117"/>
      <c r="S154" s="117"/>
      <c r="V154" s="117"/>
      <c r="Y154" s="117"/>
    </row>
    <row r="155" spans="3:25" x14ac:dyDescent="0.25">
      <c r="C155" s="124"/>
      <c r="D155" s="117"/>
      <c r="G155" s="117"/>
      <c r="J155" s="117"/>
      <c r="M155" s="117"/>
      <c r="P155" s="117"/>
      <c r="S155" s="117"/>
      <c r="V155" s="117"/>
      <c r="Y155" s="117"/>
    </row>
    <row r="156" spans="3:25" x14ac:dyDescent="0.25">
      <c r="C156" s="124"/>
      <c r="D156" s="117"/>
      <c r="G156" s="117"/>
      <c r="J156" s="117"/>
      <c r="M156" s="117"/>
      <c r="P156" s="117"/>
      <c r="S156" s="117"/>
      <c r="V156" s="117"/>
      <c r="Y156" s="117"/>
    </row>
    <row r="157" spans="3:25" x14ac:dyDescent="0.25">
      <c r="C157" s="124"/>
      <c r="D157" s="117"/>
      <c r="G157" s="117"/>
      <c r="J157" s="117"/>
      <c r="M157" s="117"/>
      <c r="P157" s="117"/>
      <c r="S157" s="117"/>
      <c r="V157" s="117"/>
      <c r="Y157" s="117"/>
    </row>
    <row r="158" spans="3:25" x14ac:dyDescent="0.25">
      <c r="C158" s="124"/>
      <c r="D158" s="117"/>
      <c r="G158" s="117"/>
      <c r="J158" s="117"/>
      <c r="M158" s="117"/>
      <c r="P158" s="117"/>
      <c r="S158" s="117"/>
      <c r="V158" s="117"/>
      <c r="Y158" s="117"/>
    </row>
    <row r="159" spans="3:25" x14ac:dyDescent="0.25">
      <c r="C159" s="124"/>
      <c r="D159" s="117"/>
      <c r="G159" s="117"/>
      <c r="J159" s="117"/>
      <c r="M159" s="117"/>
      <c r="P159" s="117"/>
      <c r="S159" s="117"/>
      <c r="V159" s="117"/>
      <c r="Y159" s="117"/>
    </row>
    <row r="160" spans="3:25" x14ac:dyDescent="0.25">
      <c r="C160" s="125"/>
      <c r="D160" s="117"/>
      <c r="G160" s="117"/>
      <c r="J160" s="117"/>
      <c r="M160" s="117"/>
      <c r="P160" s="117"/>
      <c r="S160" s="117"/>
      <c r="V160" s="117"/>
      <c r="Y160" s="117"/>
    </row>
    <row r="161" spans="3:25" x14ac:dyDescent="0.25">
      <c r="C161" s="124"/>
      <c r="D161" s="117"/>
      <c r="G161" s="117"/>
      <c r="J161" s="117"/>
      <c r="M161" s="117"/>
      <c r="P161" s="117"/>
      <c r="S161" s="117"/>
      <c r="V161" s="117"/>
      <c r="Y161" s="117"/>
    </row>
    <row r="162" spans="3:25" x14ac:dyDescent="0.25">
      <c r="C162" s="124"/>
      <c r="D162" s="117"/>
      <c r="G162" s="117"/>
      <c r="J162" s="117"/>
      <c r="M162" s="117"/>
      <c r="P162" s="117"/>
      <c r="S162" s="117"/>
      <c r="V162" s="117"/>
      <c r="Y162" s="117"/>
    </row>
    <row r="163" spans="3:25" x14ac:dyDescent="0.25">
      <c r="C163" s="124"/>
      <c r="D163" s="117"/>
      <c r="G163" s="117"/>
      <c r="J163" s="117"/>
      <c r="M163" s="117"/>
      <c r="P163" s="117"/>
      <c r="S163" s="117"/>
      <c r="V163" s="117"/>
      <c r="Y163" s="117"/>
    </row>
    <row r="164" spans="3:25" x14ac:dyDescent="0.25">
      <c r="C164" s="124"/>
      <c r="D164" s="117"/>
      <c r="G164" s="117"/>
      <c r="J164" s="117"/>
      <c r="M164" s="117"/>
      <c r="P164" s="117"/>
      <c r="S164" s="117"/>
      <c r="V164" s="117"/>
      <c r="Y164" s="117"/>
    </row>
    <row r="165" spans="3:25" x14ac:dyDescent="0.25">
      <c r="C165" s="124"/>
      <c r="D165" s="117"/>
      <c r="G165" s="117"/>
      <c r="J165" s="117"/>
      <c r="M165" s="117"/>
      <c r="P165" s="117"/>
      <c r="S165" s="117"/>
      <c r="V165" s="117"/>
      <c r="Y165" s="117"/>
    </row>
    <row r="166" spans="3:25" x14ac:dyDescent="0.25">
      <c r="C166" s="124"/>
      <c r="D166" s="117"/>
      <c r="G166" s="117"/>
      <c r="J166" s="117"/>
      <c r="M166" s="117"/>
      <c r="P166" s="117"/>
      <c r="S166" s="117"/>
      <c r="V166" s="117"/>
      <c r="Y166" s="117"/>
    </row>
    <row r="167" spans="3:25" x14ac:dyDescent="0.25">
      <c r="C167" s="124"/>
      <c r="D167" s="117"/>
      <c r="G167" s="117"/>
      <c r="J167" s="117"/>
      <c r="M167" s="117"/>
      <c r="P167" s="117"/>
      <c r="S167" s="117"/>
      <c r="V167" s="117"/>
      <c r="Y167" s="117"/>
    </row>
    <row r="168" spans="3:25" x14ac:dyDescent="0.25">
      <c r="C168" s="124"/>
      <c r="D168" s="117"/>
      <c r="G168" s="117"/>
      <c r="J168" s="117"/>
      <c r="M168" s="117"/>
      <c r="P168" s="117"/>
      <c r="S168" s="117"/>
      <c r="V168" s="117"/>
      <c r="Y168" s="117"/>
    </row>
    <row r="169" spans="3:25" x14ac:dyDescent="0.25">
      <c r="C169" s="124"/>
      <c r="D169" s="117"/>
      <c r="G169" s="117"/>
      <c r="J169" s="117"/>
      <c r="M169" s="117"/>
      <c r="P169" s="117"/>
      <c r="S169" s="117"/>
      <c r="V169" s="117"/>
      <c r="Y169" s="117"/>
    </row>
    <row r="170" spans="3:25" x14ac:dyDescent="0.25">
      <c r="C170" s="124"/>
      <c r="D170" s="117"/>
      <c r="G170" s="117"/>
      <c r="J170" s="117"/>
      <c r="M170" s="117"/>
      <c r="P170" s="117"/>
      <c r="S170" s="117"/>
      <c r="V170" s="117"/>
      <c r="Y170" s="117"/>
    </row>
    <row r="171" spans="3:25" x14ac:dyDescent="0.25">
      <c r="C171" s="125"/>
      <c r="D171" s="117"/>
      <c r="G171" s="117"/>
      <c r="J171" s="117"/>
      <c r="M171" s="117"/>
      <c r="P171" s="117"/>
      <c r="S171" s="117"/>
      <c r="V171" s="117"/>
      <c r="Y171" s="117"/>
    </row>
    <row r="172" spans="3:25" x14ac:dyDescent="0.25">
      <c r="C172" s="124"/>
      <c r="D172" s="117"/>
      <c r="G172" s="117"/>
      <c r="J172" s="117"/>
      <c r="M172" s="117"/>
      <c r="P172" s="117"/>
      <c r="S172" s="117"/>
      <c r="V172" s="117"/>
      <c r="Y172" s="117"/>
    </row>
    <row r="173" spans="3:25" x14ac:dyDescent="0.25">
      <c r="C173" s="124"/>
      <c r="D173" s="117"/>
      <c r="G173" s="117"/>
      <c r="J173" s="117"/>
      <c r="M173" s="117"/>
      <c r="P173" s="117"/>
      <c r="S173" s="117"/>
      <c r="V173" s="117"/>
      <c r="Y173" s="117"/>
    </row>
    <row r="174" spans="3:25" x14ac:dyDescent="0.25">
      <c r="C174" s="124"/>
      <c r="D174" s="117"/>
      <c r="G174" s="117"/>
      <c r="J174" s="117"/>
      <c r="M174" s="117"/>
      <c r="P174" s="117"/>
      <c r="S174" s="117"/>
      <c r="V174" s="117"/>
      <c r="Y174" s="117"/>
    </row>
    <row r="175" spans="3:25" x14ac:dyDescent="0.25">
      <c r="C175" s="124"/>
      <c r="D175" s="117"/>
      <c r="G175" s="117"/>
      <c r="J175" s="117"/>
      <c r="M175" s="117"/>
      <c r="P175" s="117"/>
      <c r="S175" s="117"/>
      <c r="V175" s="117"/>
      <c r="Y175" s="117"/>
    </row>
    <row r="176" spans="3:25" x14ac:dyDescent="0.25">
      <c r="C176" s="124"/>
      <c r="D176" s="117"/>
      <c r="G176" s="117"/>
      <c r="J176" s="117"/>
      <c r="M176" s="117"/>
      <c r="P176" s="117"/>
      <c r="S176" s="117"/>
      <c r="V176" s="117"/>
      <c r="Y176" s="117"/>
    </row>
    <row r="177" spans="3:25" x14ac:dyDescent="0.25">
      <c r="C177" s="124"/>
      <c r="D177" s="117"/>
      <c r="G177" s="117"/>
      <c r="J177" s="117"/>
      <c r="M177" s="117"/>
      <c r="P177" s="117"/>
      <c r="S177" s="117"/>
      <c r="V177" s="117"/>
      <c r="Y177" s="117"/>
    </row>
    <row r="178" spans="3:25" x14ac:dyDescent="0.25">
      <c r="C178" s="124"/>
      <c r="D178" s="117"/>
      <c r="G178" s="117"/>
      <c r="J178" s="117"/>
      <c r="M178" s="117"/>
      <c r="P178" s="117"/>
      <c r="S178" s="117"/>
      <c r="V178" s="117"/>
      <c r="Y178" s="117"/>
    </row>
    <row r="179" spans="3:25" x14ac:dyDescent="0.25">
      <c r="C179" s="124"/>
      <c r="D179" s="117"/>
      <c r="G179" s="117"/>
      <c r="J179" s="117"/>
      <c r="M179" s="117"/>
      <c r="P179" s="117"/>
      <c r="S179" s="117"/>
      <c r="V179" s="117"/>
      <c r="Y179" s="117"/>
    </row>
    <row r="180" spans="3:25" x14ac:dyDescent="0.25">
      <c r="C180" s="124"/>
      <c r="D180" s="117"/>
      <c r="G180" s="117"/>
      <c r="J180" s="117"/>
      <c r="M180" s="117"/>
      <c r="P180" s="117"/>
      <c r="S180" s="117"/>
      <c r="V180" s="117"/>
      <c r="Y180" s="117"/>
    </row>
    <row r="181" spans="3:25" x14ac:dyDescent="0.25">
      <c r="C181" s="124"/>
      <c r="D181" s="117"/>
      <c r="G181" s="117"/>
      <c r="J181" s="117"/>
      <c r="M181" s="117"/>
      <c r="P181" s="117"/>
      <c r="S181" s="117"/>
      <c r="V181" s="117"/>
      <c r="Y181" s="117"/>
    </row>
    <row r="182" spans="3:25" x14ac:dyDescent="0.25">
      <c r="C182" s="125"/>
      <c r="D182" s="117"/>
      <c r="G182" s="117"/>
      <c r="J182" s="117"/>
      <c r="M182" s="117"/>
      <c r="P182" s="117"/>
      <c r="S182" s="117"/>
      <c r="V182" s="117"/>
      <c r="Y182" s="117"/>
    </row>
    <row r="183" spans="3:25" x14ac:dyDescent="0.25">
      <c r="C183" s="124"/>
      <c r="D183" s="117"/>
      <c r="G183" s="117"/>
      <c r="J183" s="117"/>
      <c r="M183" s="117"/>
      <c r="P183" s="117"/>
      <c r="S183" s="117"/>
      <c r="V183" s="117"/>
      <c r="Y183" s="117"/>
    </row>
    <row r="184" spans="3:25" x14ac:dyDescent="0.25">
      <c r="C184" s="124"/>
      <c r="D184" s="117"/>
      <c r="G184" s="117"/>
      <c r="J184" s="117"/>
      <c r="M184" s="117"/>
      <c r="P184" s="117"/>
      <c r="S184" s="117"/>
      <c r="V184" s="117"/>
      <c r="Y184" s="117"/>
    </row>
    <row r="185" spans="3:25" x14ac:dyDescent="0.25">
      <c r="C185" s="124"/>
      <c r="D185" s="117"/>
      <c r="G185" s="117"/>
      <c r="J185" s="117"/>
      <c r="M185" s="117"/>
      <c r="P185" s="117"/>
      <c r="S185" s="117"/>
      <c r="V185" s="117"/>
      <c r="Y185" s="117"/>
    </row>
    <row r="186" spans="3:25" x14ac:dyDescent="0.25">
      <c r="C186" s="124"/>
      <c r="D186" s="117"/>
      <c r="G186" s="117"/>
      <c r="J186" s="117"/>
      <c r="M186" s="117"/>
      <c r="P186" s="117"/>
      <c r="S186" s="117"/>
      <c r="V186" s="117"/>
      <c r="Y186" s="117"/>
    </row>
    <row r="187" spans="3:25" x14ac:dyDescent="0.25">
      <c r="C187" s="124"/>
      <c r="D187" s="117"/>
      <c r="G187" s="117"/>
      <c r="J187" s="117"/>
      <c r="M187" s="117"/>
      <c r="P187" s="117"/>
      <c r="S187" s="117"/>
      <c r="V187" s="117"/>
      <c r="Y187" s="117"/>
    </row>
    <row r="188" spans="3:25" x14ac:dyDescent="0.25">
      <c r="C188" s="124"/>
      <c r="D188" s="117"/>
      <c r="G188" s="117"/>
      <c r="J188" s="117"/>
      <c r="M188" s="117"/>
      <c r="P188" s="117"/>
      <c r="S188" s="117"/>
      <c r="V188" s="117"/>
      <c r="Y188" s="117"/>
    </row>
    <row r="189" spans="3:25" x14ac:dyDescent="0.25">
      <c r="C189" s="124"/>
      <c r="D189" s="117"/>
      <c r="G189" s="117"/>
      <c r="J189" s="117"/>
      <c r="M189" s="117"/>
      <c r="P189" s="117"/>
      <c r="S189" s="117"/>
      <c r="V189" s="117"/>
      <c r="Y189" s="117"/>
    </row>
    <row r="190" spans="3:25" x14ac:dyDescent="0.25">
      <c r="C190" s="124"/>
      <c r="D190" s="117"/>
      <c r="G190" s="117"/>
      <c r="J190" s="117"/>
      <c r="M190" s="117"/>
      <c r="P190" s="117"/>
      <c r="S190" s="117"/>
      <c r="V190" s="117"/>
      <c r="Y190" s="117"/>
    </row>
    <row r="191" spans="3:25" x14ac:dyDescent="0.25">
      <c r="C191" s="124"/>
      <c r="D191" s="117"/>
      <c r="G191" s="117"/>
      <c r="J191" s="117"/>
      <c r="M191" s="117"/>
      <c r="P191" s="117"/>
      <c r="S191" s="117"/>
      <c r="V191" s="117"/>
      <c r="Y191" s="117"/>
    </row>
    <row r="192" spans="3:25" x14ac:dyDescent="0.25">
      <c r="C192" s="124"/>
      <c r="D192" s="117"/>
      <c r="G192" s="117"/>
      <c r="J192" s="117"/>
      <c r="M192" s="117"/>
      <c r="P192" s="117"/>
      <c r="S192" s="117"/>
      <c r="V192" s="117"/>
      <c r="Y192" s="117"/>
    </row>
    <row r="193" spans="3:3" x14ac:dyDescent="0.25">
      <c r="C193" s="125"/>
    </row>
    <row r="194" spans="3:3" x14ac:dyDescent="0.25">
      <c r="C194" s="124"/>
    </row>
    <row r="195" spans="3:3" x14ac:dyDescent="0.25">
      <c r="C195" s="124"/>
    </row>
    <row r="196" spans="3:3" x14ac:dyDescent="0.25">
      <c r="C196" s="124"/>
    </row>
    <row r="197" spans="3:3" x14ac:dyDescent="0.25">
      <c r="C197" s="124"/>
    </row>
    <row r="198" spans="3:3" x14ac:dyDescent="0.25">
      <c r="C198" s="124"/>
    </row>
    <row r="199" spans="3:3" x14ac:dyDescent="0.25">
      <c r="C199" s="124"/>
    </row>
    <row r="200" spans="3:3" x14ac:dyDescent="0.25">
      <c r="C200" s="124"/>
    </row>
    <row r="201" spans="3:3" x14ac:dyDescent="0.25">
      <c r="C201" s="124"/>
    </row>
    <row r="202" spans="3:3" x14ac:dyDescent="0.25">
      <c r="C202" s="124"/>
    </row>
    <row r="203" spans="3:3" x14ac:dyDescent="0.25">
      <c r="C203" s="124"/>
    </row>
    <row r="204" spans="3:3" x14ac:dyDescent="0.25">
      <c r="C204" s="125"/>
    </row>
    <row r="205" spans="3:3" x14ac:dyDescent="0.25">
      <c r="C205" s="125"/>
    </row>
    <row r="206" spans="3:3" x14ac:dyDescent="0.25">
      <c r="C206" s="125"/>
    </row>
    <row r="207" spans="3:3" x14ac:dyDescent="0.25">
      <c r="C207" s="125"/>
    </row>
    <row r="208" spans="3:3" x14ac:dyDescent="0.25">
      <c r="C208" s="125"/>
    </row>
    <row r="209" spans="3:3" x14ac:dyDescent="0.25">
      <c r="C209" s="125"/>
    </row>
    <row r="210" spans="3:3" x14ac:dyDescent="0.25">
      <c r="C210" s="125"/>
    </row>
    <row r="211" spans="3:3" x14ac:dyDescent="0.25">
      <c r="C211" s="125"/>
    </row>
    <row r="212" spans="3:3" x14ac:dyDescent="0.25">
      <c r="C212" s="125"/>
    </row>
    <row r="213" spans="3:3" x14ac:dyDescent="0.25">
      <c r="C213" s="125"/>
    </row>
    <row r="214" spans="3:3" x14ac:dyDescent="0.25">
      <c r="C214" s="125"/>
    </row>
    <row r="215" spans="3:3" x14ac:dyDescent="0.25">
      <c r="C215" s="125"/>
    </row>
    <row r="216" spans="3:3" x14ac:dyDescent="0.25">
      <c r="C216" s="124"/>
    </row>
    <row r="217" spans="3:3" x14ac:dyDescent="0.25">
      <c r="C217" s="124"/>
    </row>
    <row r="218" spans="3:3" x14ac:dyDescent="0.25">
      <c r="C218" s="124"/>
    </row>
    <row r="219" spans="3:3" x14ac:dyDescent="0.25">
      <c r="C219" s="124"/>
    </row>
    <row r="220" spans="3:3" x14ac:dyDescent="0.25">
      <c r="C220" s="124"/>
    </row>
    <row r="221" spans="3:3" x14ac:dyDescent="0.25">
      <c r="C221" s="124"/>
    </row>
    <row r="222" spans="3:3" x14ac:dyDescent="0.25">
      <c r="C222" s="124"/>
    </row>
    <row r="223" spans="3:3" x14ac:dyDescent="0.25">
      <c r="C223" s="124"/>
    </row>
    <row r="224" spans="3:3" x14ac:dyDescent="0.25">
      <c r="C224" s="124"/>
    </row>
    <row r="225" spans="3:3" x14ac:dyDescent="0.25">
      <c r="C225" s="124"/>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H216"/>
  <sheetViews>
    <sheetView showGridLines="0" tabSelected="1" zoomScale="90" zoomScaleNormal="90" zoomScalePageLayoutView="90" workbookViewId="0">
      <pane xSplit="1" ySplit="2" topLeftCell="D61" activePane="bottomRight" state="frozen"/>
      <selection pane="topRight"/>
      <selection pane="bottomLeft"/>
      <selection pane="bottomRight" activeCell="D4" sqref="D4:H66"/>
    </sheetView>
  </sheetViews>
  <sheetFormatPr defaultColWidth="8.85546875" defaultRowHeight="15" x14ac:dyDescent="0.25"/>
  <cols>
    <col min="1" max="1" width="27.7109375" style="217" hidden="1" customWidth="1"/>
    <col min="2" max="2" width="3.42578125" style="117" hidden="1" customWidth="1"/>
    <col min="3" max="3" width="3.7109375" style="117" hidden="1" customWidth="1"/>
    <col min="4" max="4" width="31.5703125" style="117" bestFit="1" customWidth="1"/>
    <col min="5" max="5" width="28.85546875" style="117" bestFit="1" customWidth="1"/>
    <col min="6" max="6" width="28.85546875" style="117" customWidth="1"/>
    <col min="7" max="7" width="22.85546875" style="117" customWidth="1"/>
    <col min="8" max="8" width="22.5703125" style="117" customWidth="1"/>
    <col min="9" max="16384" width="8.85546875" style="117"/>
  </cols>
  <sheetData>
    <row r="1" spans="1:8" s="18" customFormat="1" ht="111.75" customHeight="1" x14ac:dyDescent="0.35">
      <c r="A1" s="214"/>
      <c r="D1" s="140"/>
    </row>
    <row r="2" spans="1:8" s="18" customFormat="1" ht="37.5" hidden="1" customHeight="1" x14ac:dyDescent="0.25">
      <c r="A2" s="214"/>
      <c r="C2" s="19"/>
      <c r="D2" s="19"/>
      <c r="E2" s="19"/>
      <c r="F2" s="19"/>
    </row>
    <row r="3" spans="1:8" s="20" customFormat="1" ht="39" customHeight="1" thickBot="1" x14ac:dyDescent="0.3">
      <c r="A3" s="214"/>
      <c r="D3" s="124" t="s">
        <v>364</v>
      </c>
      <c r="E3" s="124" t="s">
        <v>363</v>
      </c>
      <c r="F3" s="124"/>
    </row>
    <row r="4" spans="1:8" s="20" customFormat="1" ht="30" customHeight="1" thickTop="1" thickBot="1" x14ac:dyDescent="0.3">
      <c r="A4" s="214"/>
      <c r="C4" s="21"/>
      <c r="D4" s="158" t="s">
        <v>13</v>
      </c>
      <c r="E4" s="159" t="s">
        <v>333</v>
      </c>
    </row>
    <row r="5" spans="1:8" s="20" customFormat="1" ht="19.5" customHeight="1" thickTop="1" x14ac:dyDescent="0.25">
      <c r="A5" s="214"/>
      <c r="C5" s="21"/>
      <c r="D5" s="23" t="s">
        <v>334</v>
      </c>
      <c r="E5" s="23">
        <v>2018</v>
      </c>
      <c r="F5" s="211"/>
    </row>
    <row r="6" spans="1:8" s="20" customFormat="1" ht="19.5" customHeight="1" thickBot="1" x14ac:dyDescent="0.3">
      <c r="A6" s="214"/>
      <c r="C6" s="21"/>
      <c r="D6" s="23" t="s">
        <v>368</v>
      </c>
      <c r="E6" s="23" t="s">
        <v>332</v>
      </c>
      <c r="F6" s="211"/>
    </row>
    <row r="7" spans="1:8" s="20" customFormat="1" ht="27" customHeight="1" thickTop="1" thickBot="1" x14ac:dyDescent="0.3">
      <c r="A7" s="214"/>
      <c r="C7" s="21"/>
      <c r="D7" s="259" t="s">
        <v>409</v>
      </c>
      <c r="E7" s="260"/>
    </row>
    <row r="8" spans="1:8" s="20" customFormat="1" ht="19.5" customHeight="1" thickTop="1" x14ac:dyDescent="0.25">
      <c r="A8" s="214"/>
      <c r="C8" s="21"/>
      <c r="D8" s="23" t="s">
        <v>413</v>
      </c>
      <c r="E8" s="23" t="s">
        <v>410</v>
      </c>
      <c r="F8" s="211"/>
    </row>
    <row r="9" spans="1:8" s="20" customFormat="1" ht="19.5" customHeight="1" x14ac:dyDescent="0.25">
      <c r="A9" s="214"/>
      <c r="C9" s="21"/>
      <c r="D9" s="23" t="s">
        <v>411</v>
      </c>
      <c r="E9" s="23" t="s">
        <v>412</v>
      </c>
      <c r="F9" s="211"/>
    </row>
    <row r="10" spans="1:8" s="20" customFormat="1" ht="27" customHeight="1" thickBot="1" x14ac:dyDescent="0.3">
      <c r="A10" s="214"/>
      <c r="C10" s="21"/>
      <c r="D10" s="261" t="s">
        <v>694</v>
      </c>
      <c r="E10" s="262"/>
      <c r="F10" s="262"/>
      <c r="G10" s="262"/>
      <c r="H10" s="262"/>
    </row>
    <row r="11" spans="1:8" s="20" customFormat="1" ht="19.5" customHeight="1" thickTop="1" thickBot="1" x14ac:dyDescent="0.3">
      <c r="A11" s="214"/>
      <c r="C11" s="21"/>
      <c r="D11" s="158" t="s">
        <v>695</v>
      </c>
      <c r="E11" s="159" t="s">
        <v>333</v>
      </c>
      <c r="F11" s="159" t="s">
        <v>362</v>
      </c>
      <c r="G11" s="158" t="s">
        <v>696</v>
      </c>
      <c r="H11" s="159" t="s">
        <v>697</v>
      </c>
    </row>
    <row r="12" spans="1:8" s="20" customFormat="1" ht="19.5" customHeight="1" thickTop="1" x14ac:dyDescent="0.25">
      <c r="A12" s="214"/>
      <c r="C12" s="21"/>
      <c r="D12" s="23" t="str">
        <f>'PC Receitas'!$C$4</f>
        <v>4.1</v>
      </c>
      <c r="E12" s="155" t="str">
        <f>'PC Receitas'!$D$4</f>
        <v>RECEITAS COM PRODUTO</v>
      </c>
      <c r="F12" s="23" t="s">
        <v>437</v>
      </c>
      <c r="G12" s="23" t="s">
        <v>366</v>
      </c>
      <c r="H12" s="23" t="s">
        <v>367</v>
      </c>
    </row>
    <row r="13" spans="1:8" s="20" customFormat="1" ht="19.5" customHeight="1" x14ac:dyDescent="0.25">
      <c r="A13" s="214"/>
      <c r="C13" s="21"/>
      <c r="D13" s="23" t="str">
        <f>'PC Receitas'!$G$4</f>
        <v>4.2</v>
      </c>
      <c r="E13" s="155" t="str">
        <f>'PC Receitas'!$H$4</f>
        <v>RECEITAS COM SERVIÇOS</v>
      </c>
      <c r="F13" s="23" t="s">
        <v>437</v>
      </c>
      <c r="G13" s="23" t="s">
        <v>370</v>
      </c>
      <c r="H13" s="23" t="s">
        <v>706</v>
      </c>
    </row>
    <row r="14" spans="1:8" s="20" customFormat="1" ht="19.5" customHeight="1" x14ac:dyDescent="0.25">
      <c r="A14" s="214"/>
      <c r="C14" s="21"/>
      <c r="D14" s="23" t="str">
        <f>'PC Receitas'!$K$4</f>
        <v>4.3</v>
      </c>
      <c r="E14" s="155" t="str">
        <f>'PC Receitas'!$L$4</f>
        <v>RECEITAS NÃO OPERACIONAIS</v>
      </c>
      <c r="F14" s="23" t="s">
        <v>437</v>
      </c>
      <c r="G14" s="23" t="s">
        <v>701</v>
      </c>
      <c r="H14" s="23" t="s">
        <v>692</v>
      </c>
    </row>
    <row r="15" spans="1:8" s="20" customFormat="1" ht="19.5" customHeight="1" x14ac:dyDescent="0.25">
      <c r="A15" s="214"/>
      <c r="C15" s="21"/>
      <c r="D15" s="23" t="str">
        <f>'PC Despesas'!$C$4</f>
        <v>5.1</v>
      </c>
      <c r="E15" s="155" t="str">
        <f>'PC Despesas'!$D$4</f>
        <v>DESPESAS COM PRODUTOS</v>
      </c>
      <c r="F15" s="23" t="s">
        <v>367</v>
      </c>
      <c r="G15" s="211" t="s">
        <v>366</v>
      </c>
      <c r="H15" s="23" t="s">
        <v>367</v>
      </c>
    </row>
    <row r="16" spans="1:8" s="20" customFormat="1" ht="19.5" customHeight="1" x14ac:dyDescent="0.25">
      <c r="A16" s="214"/>
      <c r="C16" s="21"/>
      <c r="D16" s="23" t="str">
        <f>'PC Despesas'!$F$4</f>
        <v>5.2</v>
      </c>
      <c r="E16" s="155" t="str">
        <f>'PC Despesas'!$G$4</f>
        <v>DESPESAS COM SERVIÇOS</v>
      </c>
      <c r="F16" s="23" t="s">
        <v>367</v>
      </c>
      <c r="G16" s="23" t="s">
        <v>702</v>
      </c>
      <c r="H16" s="23" t="s">
        <v>370</v>
      </c>
    </row>
    <row r="17" spans="1:8" s="20" customFormat="1" ht="19.5" customHeight="1" x14ac:dyDescent="0.25">
      <c r="A17" s="214"/>
      <c r="C17" s="21"/>
      <c r="D17" s="23" t="str">
        <f>'PC Despesas'!$I$4</f>
        <v>5.3</v>
      </c>
      <c r="E17" s="155" t="str">
        <f>'PC Despesas'!$J$4</f>
        <v>DESPESAS NÃO OPERACIONAIS</v>
      </c>
      <c r="F17" s="23" t="s">
        <v>367</v>
      </c>
      <c r="G17" s="23" t="s">
        <v>369</v>
      </c>
      <c r="H17" s="23" t="s">
        <v>707</v>
      </c>
    </row>
    <row r="18" spans="1:8" s="20" customFormat="1" ht="19.5" customHeight="1" x14ac:dyDescent="0.25">
      <c r="A18" s="214"/>
      <c r="C18" s="21"/>
      <c r="D18" s="23" t="str">
        <f>'PC Despesas'!$L$4</f>
        <v>5.4</v>
      </c>
      <c r="E18" s="155" t="str">
        <f>'PC Despesas'!$M$4</f>
        <v>DESPESAS COM RH</v>
      </c>
      <c r="F18" s="23" t="s">
        <v>367</v>
      </c>
      <c r="G18" s="23" t="s">
        <v>692</v>
      </c>
      <c r="H18" s="23" t="s">
        <v>705</v>
      </c>
    </row>
    <row r="19" spans="1:8" s="20" customFormat="1" ht="19.5" customHeight="1" x14ac:dyDescent="0.25">
      <c r="A19" s="214"/>
      <c r="C19" s="21"/>
      <c r="D19" s="23" t="str">
        <f>'PC Despesas'!$O$4</f>
        <v>5.5</v>
      </c>
      <c r="E19" s="155" t="str">
        <f>'PC Despesas'!$P$4</f>
        <v>DESPESAS OPERACIONAIS</v>
      </c>
      <c r="F19" s="23" t="s">
        <v>367</v>
      </c>
      <c r="G19" s="23" t="s">
        <v>703</v>
      </c>
      <c r="H19" s="23" t="s">
        <v>699</v>
      </c>
    </row>
    <row r="20" spans="1:8" s="20" customFormat="1" ht="19.5" customHeight="1" x14ac:dyDescent="0.25">
      <c r="A20" s="214"/>
      <c r="C20" s="21"/>
      <c r="D20" s="23" t="str">
        <f>'PC Despesas'!$R$4</f>
        <v>5.6</v>
      </c>
      <c r="E20" s="155" t="str">
        <f>'PC Despesas'!$S$4</f>
        <v>DESPESAS DE MARKETING</v>
      </c>
      <c r="F20" s="23" t="s">
        <v>367</v>
      </c>
      <c r="G20" s="23" t="s">
        <v>437</v>
      </c>
      <c r="H20" s="23" t="s">
        <v>698</v>
      </c>
    </row>
    <row r="21" spans="1:8" s="20" customFormat="1" ht="19.5" customHeight="1" x14ac:dyDescent="0.25">
      <c r="A21" s="214"/>
      <c r="C21" s="21"/>
      <c r="D21" s="23" t="str">
        <f>'PC Despesas'!$U$4</f>
        <v>5.7</v>
      </c>
      <c r="E21" s="155" t="str">
        <f>'PC Despesas'!$V$4</f>
        <v>IMPOSTOS</v>
      </c>
      <c r="F21" s="23" t="s">
        <v>367</v>
      </c>
      <c r="G21" s="23" t="s">
        <v>704</v>
      </c>
      <c r="H21" s="23" t="s">
        <v>700</v>
      </c>
    </row>
    <row r="22" spans="1:8" s="20" customFormat="1" ht="19.5" customHeight="1" x14ac:dyDescent="0.25">
      <c r="A22" s="214"/>
      <c r="C22" s="21"/>
      <c r="D22" s="23" t="str">
        <f>'PC Despesas'!$X$4</f>
        <v>5.8</v>
      </c>
      <c r="E22" s="155" t="str">
        <f>'PC Despesas'!$Y$4</f>
        <v>INVESTIMENTOS</v>
      </c>
      <c r="F22" s="23" t="s">
        <v>367</v>
      </c>
      <c r="G22" s="23" t="s">
        <v>691</v>
      </c>
      <c r="H22" s="23" t="s">
        <v>708</v>
      </c>
    </row>
    <row r="23" spans="1:8" s="20" customFormat="1" ht="19.5" customHeight="1" x14ac:dyDescent="0.25">
      <c r="A23" s="214"/>
      <c r="C23" s="21"/>
      <c r="D23" s="23"/>
      <c r="E23" s="155"/>
      <c r="F23" s="155"/>
      <c r="G23" s="23"/>
      <c r="H23" s="23"/>
    </row>
    <row r="24" spans="1:8" s="20" customFormat="1" ht="19.5" customHeight="1" x14ac:dyDescent="0.25">
      <c r="A24" s="214"/>
      <c r="C24" s="21"/>
      <c r="D24" s="23"/>
      <c r="E24" s="155"/>
      <c r="F24" s="155"/>
      <c r="G24" s="23"/>
      <c r="H24" s="23"/>
    </row>
    <row r="25" spans="1:8" s="20" customFormat="1" ht="19.5" customHeight="1" x14ac:dyDescent="0.25">
      <c r="A25" s="214"/>
      <c r="C25" s="21"/>
      <c r="D25" s="23"/>
      <c r="E25" s="155"/>
      <c r="F25" s="155"/>
      <c r="G25" s="23"/>
      <c r="H25" s="23"/>
    </row>
    <row r="26" spans="1:8" s="20" customFormat="1" ht="19.5" customHeight="1" x14ac:dyDescent="0.25">
      <c r="A26" s="214"/>
      <c r="C26" s="21"/>
      <c r="D26" s="23"/>
      <c r="E26" s="155"/>
      <c r="F26" s="155"/>
      <c r="G26" s="23"/>
      <c r="H26" s="23"/>
    </row>
    <row r="27" spans="1:8" s="20" customFormat="1" ht="19.5" customHeight="1" x14ac:dyDescent="0.25">
      <c r="A27" s="214"/>
      <c r="C27" s="21"/>
      <c r="D27" s="23"/>
      <c r="E27" s="155"/>
      <c r="F27" s="155"/>
      <c r="G27" s="23"/>
      <c r="H27" s="23"/>
    </row>
    <row r="28" spans="1:8" s="20" customFormat="1" ht="19.5" customHeight="1" x14ac:dyDescent="0.25">
      <c r="A28" s="214"/>
      <c r="C28" s="21"/>
      <c r="D28" s="23"/>
      <c r="E28" s="155"/>
      <c r="F28" s="155"/>
      <c r="G28" s="23"/>
      <c r="H28" s="23"/>
    </row>
    <row r="29" spans="1:8" s="20" customFormat="1" ht="19.5" customHeight="1" x14ac:dyDescent="0.25">
      <c r="A29" s="214"/>
      <c r="C29" s="21"/>
      <c r="D29" s="23"/>
      <c r="E29" s="155"/>
      <c r="F29" s="155"/>
      <c r="G29" s="23"/>
      <c r="H29" s="23"/>
    </row>
    <row r="30" spans="1:8" s="20" customFormat="1" ht="19.5" customHeight="1" x14ac:dyDescent="0.25">
      <c r="A30" s="214"/>
      <c r="C30" s="21"/>
      <c r="D30" s="23"/>
      <c r="E30" s="155"/>
      <c r="F30" s="155"/>
      <c r="G30" s="23"/>
      <c r="H30" s="23"/>
    </row>
    <row r="31" spans="1:8" s="20" customFormat="1" ht="19.5" customHeight="1" x14ac:dyDescent="0.25">
      <c r="A31" s="214"/>
      <c r="C31" s="21"/>
      <c r="D31" s="23"/>
      <c r="E31" s="155"/>
      <c r="F31" s="155"/>
      <c r="G31" s="23"/>
      <c r="H31" s="23"/>
    </row>
    <row r="32" spans="1:8" s="20" customFormat="1" ht="19.5" customHeight="1" x14ac:dyDescent="0.25">
      <c r="A32" s="214"/>
      <c r="C32" s="21"/>
      <c r="D32" s="23"/>
      <c r="E32" s="155"/>
      <c r="F32" s="155"/>
      <c r="G32" s="23"/>
      <c r="H32" s="23"/>
    </row>
    <row r="33" spans="1:8" s="20" customFormat="1" ht="19.5" customHeight="1" x14ac:dyDescent="0.25">
      <c r="A33" s="214"/>
      <c r="C33" s="21"/>
      <c r="D33" s="23"/>
      <c r="E33" s="155"/>
      <c r="F33" s="155"/>
      <c r="G33" s="23"/>
      <c r="H33" s="23"/>
    </row>
    <row r="34" spans="1:8" s="20" customFormat="1" ht="19.5" customHeight="1" x14ac:dyDescent="0.25">
      <c r="A34" s="214"/>
      <c r="C34" s="21"/>
      <c r="D34" s="23"/>
      <c r="E34" s="155"/>
      <c r="F34" s="155"/>
      <c r="G34" s="23"/>
      <c r="H34" s="23"/>
    </row>
    <row r="35" spans="1:8" s="20" customFormat="1" ht="19.5" customHeight="1" x14ac:dyDescent="0.25">
      <c r="A35" s="214"/>
      <c r="C35" s="21"/>
      <c r="D35" s="23"/>
      <c r="E35" s="155"/>
      <c r="F35" s="155"/>
      <c r="G35" s="23"/>
      <c r="H35" s="23"/>
    </row>
    <row r="36" spans="1:8" s="20" customFormat="1" ht="19.5" customHeight="1" x14ac:dyDescent="0.25">
      <c r="A36" s="214"/>
      <c r="C36" s="21"/>
      <c r="D36" s="23"/>
      <c r="E36" s="155"/>
      <c r="F36" s="155"/>
      <c r="G36" s="23"/>
      <c r="H36" s="23"/>
    </row>
    <row r="37" spans="1:8" s="20" customFormat="1" ht="19.5" customHeight="1" x14ac:dyDescent="0.25">
      <c r="A37" s="214"/>
      <c r="C37" s="21"/>
      <c r="D37" s="23"/>
      <c r="E37" s="155"/>
      <c r="F37" s="155"/>
      <c r="G37" s="23"/>
      <c r="H37" s="23"/>
    </row>
    <row r="38" spans="1:8" s="20" customFormat="1" ht="19.5" customHeight="1" x14ac:dyDescent="0.25">
      <c r="A38" s="214"/>
      <c r="C38" s="21"/>
      <c r="D38" s="23"/>
      <c r="E38" s="155"/>
      <c r="F38" s="155"/>
      <c r="G38" s="23"/>
      <c r="H38" s="23"/>
    </row>
    <row r="39" spans="1:8" s="20" customFormat="1" ht="19.5" customHeight="1" x14ac:dyDescent="0.25">
      <c r="A39" s="214"/>
      <c r="C39" s="21"/>
      <c r="D39" s="23"/>
      <c r="E39" s="155"/>
      <c r="F39" s="155"/>
      <c r="G39" s="23"/>
      <c r="H39" s="23"/>
    </row>
    <row r="40" spans="1:8" s="20" customFormat="1" ht="19.5" customHeight="1" x14ac:dyDescent="0.25">
      <c r="A40" s="214"/>
      <c r="C40" s="21"/>
      <c r="D40" s="23"/>
      <c r="E40" s="155"/>
      <c r="F40" s="155"/>
      <c r="G40" s="23"/>
      <c r="H40" s="23"/>
    </row>
    <row r="41" spans="1:8" s="20" customFormat="1" ht="19.5" customHeight="1" x14ac:dyDescent="0.25">
      <c r="A41" s="214"/>
      <c r="C41" s="21"/>
      <c r="D41" s="23"/>
      <c r="E41" s="155"/>
      <c r="F41" s="155"/>
      <c r="G41" s="23"/>
      <c r="H41" s="23"/>
    </row>
    <row r="42" spans="1:8" s="20" customFormat="1" ht="19.5" customHeight="1" x14ac:dyDescent="0.25">
      <c r="A42" s="214"/>
      <c r="C42" s="21"/>
      <c r="D42" s="23"/>
      <c r="E42" s="155"/>
      <c r="F42" s="155"/>
      <c r="G42" s="23"/>
      <c r="H42" s="23"/>
    </row>
    <row r="43" spans="1:8" s="20" customFormat="1" ht="19.5" customHeight="1" x14ac:dyDescent="0.25">
      <c r="A43" s="214"/>
      <c r="C43" s="21"/>
      <c r="D43" s="23"/>
      <c r="E43" s="155"/>
      <c r="F43" s="155"/>
      <c r="G43" s="23"/>
      <c r="H43" s="23"/>
    </row>
    <row r="44" spans="1:8" s="20" customFormat="1" ht="19.5" customHeight="1" x14ac:dyDescent="0.25">
      <c r="A44" s="214"/>
      <c r="C44" s="21"/>
      <c r="D44" s="23"/>
      <c r="E44" s="155"/>
      <c r="F44" s="155"/>
      <c r="G44" s="23"/>
      <c r="H44" s="23"/>
    </row>
    <row r="45" spans="1:8" s="20" customFormat="1" ht="19.5" customHeight="1" x14ac:dyDescent="0.25">
      <c r="A45" s="214"/>
      <c r="C45" s="21"/>
      <c r="D45" s="23"/>
      <c r="E45" s="155"/>
      <c r="F45" s="155"/>
      <c r="G45" s="23"/>
      <c r="H45" s="23"/>
    </row>
    <row r="46" spans="1:8" s="20" customFormat="1" ht="19.5" customHeight="1" x14ac:dyDescent="0.25">
      <c r="A46" s="214"/>
      <c r="C46" s="21"/>
      <c r="D46" s="23"/>
      <c r="E46" s="155"/>
      <c r="F46" s="155"/>
      <c r="G46" s="23"/>
      <c r="H46" s="23"/>
    </row>
    <row r="47" spans="1:8" s="20" customFormat="1" ht="19.5" customHeight="1" x14ac:dyDescent="0.25">
      <c r="A47" s="214"/>
      <c r="C47" s="21"/>
      <c r="D47" s="23"/>
      <c r="E47" s="155"/>
      <c r="F47" s="155"/>
      <c r="G47" s="23"/>
      <c r="H47" s="23"/>
    </row>
    <row r="48" spans="1:8" s="20" customFormat="1" ht="19.5" customHeight="1" x14ac:dyDescent="0.25">
      <c r="A48" s="214"/>
      <c r="C48" s="21"/>
      <c r="D48" s="23"/>
      <c r="E48" s="155"/>
      <c r="F48" s="155"/>
      <c r="G48" s="23"/>
      <c r="H48" s="23"/>
    </row>
    <row r="49" spans="1:8" s="20" customFormat="1" ht="19.5" customHeight="1" x14ac:dyDescent="0.25">
      <c r="A49" s="214"/>
      <c r="C49" s="21"/>
      <c r="D49" s="23"/>
      <c r="E49" s="155"/>
      <c r="F49" s="155"/>
      <c r="G49" s="23"/>
      <c r="H49" s="23"/>
    </row>
    <row r="50" spans="1:8" s="20" customFormat="1" ht="19.5" customHeight="1" x14ac:dyDescent="0.25">
      <c r="A50" s="214"/>
      <c r="C50" s="21"/>
      <c r="D50" s="23"/>
      <c r="E50" s="155"/>
      <c r="F50" s="155"/>
      <c r="G50" s="23"/>
      <c r="H50" s="23"/>
    </row>
    <row r="51" spans="1:8" s="20" customFormat="1" ht="19.5" customHeight="1" x14ac:dyDescent="0.25">
      <c r="A51" s="214"/>
      <c r="C51" s="21"/>
      <c r="D51" s="23"/>
      <c r="E51" s="155"/>
      <c r="F51" s="155"/>
      <c r="G51" s="23"/>
      <c r="H51" s="23"/>
    </row>
    <row r="52" spans="1:8" s="20" customFormat="1" ht="19.5" customHeight="1" x14ac:dyDescent="0.25">
      <c r="A52" s="214"/>
      <c r="C52" s="21"/>
      <c r="D52" s="23"/>
      <c r="E52" s="155"/>
      <c r="F52" s="155"/>
      <c r="G52" s="23"/>
      <c r="H52" s="23"/>
    </row>
    <row r="53" spans="1:8" s="20" customFormat="1" ht="19.5" customHeight="1" x14ac:dyDescent="0.25">
      <c r="A53" s="214"/>
      <c r="C53" s="21"/>
      <c r="D53" s="23"/>
      <c r="E53" s="155"/>
      <c r="F53" s="155"/>
      <c r="G53" s="23"/>
      <c r="H53" s="23"/>
    </row>
    <row r="54" spans="1:8" s="20" customFormat="1" ht="19.5" customHeight="1" x14ac:dyDescent="0.25">
      <c r="A54" s="214"/>
      <c r="C54" s="21"/>
      <c r="D54" s="23"/>
      <c r="E54" s="155"/>
      <c r="F54" s="155"/>
      <c r="G54" s="23"/>
      <c r="H54" s="23"/>
    </row>
    <row r="55" spans="1:8" s="20" customFormat="1" ht="19.5" customHeight="1" x14ac:dyDescent="0.25">
      <c r="A55" s="214"/>
      <c r="C55" s="21"/>
      <c r="D55" s="23"/>
      <c r="E55" s="155"/>
      <c r="F55" s="155"/>
      <c r="G55" s="23"/>
      <c r="H55" s="23"/>
    </row>
    <row r="56" spans="1:8" s="20" customFormat="1" ht="19.5" customHeight="1" x14ac:dyDescent="0.25">
      <c r="A56" s="214"/>
      <c r="C56" s="21"/>
      <c r="D56" s="23"/>
      <c r="E56" s="155"/>
      <c r="F56" s="155"/>
      <c r="G56" s="23"/>
      <c r="H56" s="23"/>
    </row>
    <row r="57" spans="1:8" s="20" customFormat="1" ht="19.5" customHeight="1" x14ac:dyDescent="0.25">
      <c r="A57" s="214"/>
      <c r="C57" s="21"/>
      <c r="D57" s="23"/>
      <c r="E57" s="155"/>
      <c r="F57" s="155"/>
      <c r="G57" s="23"/>
      <c r="H57" s="23"/>
    </row>
    <row r="58" spans="1:8" s="20" customFormat="1" ht="19.5" customHeight="1" x14ac:dyDescent="0.25">
      <c r="A58" s="214"/>
      <c r="C58" s="21"/>
      <c r="D58" s="23"/>
      <c r="E58" s="155"/>
      <c r="F58" s="155"/>
      <c r="G58" s="23"/>
      <c r="H58" s="23"/>
    </row>
    <row r="59" spans="1:8" s="20" customFormat="1" ht="19.5" customHeight="1" x14ac:dyDescent="0.25">
      <c r="A59" s="214"/>
      <c r="C59" s="21"/>
      <c r="D59" s="23"/>
      <c r="E59" s="155"/>
      <c r="F59" s="155"/>
      <c r="G59" s="23"/>
      <c r="H59" s="23"/>
    </row>
    <row r="60" spans="1:8" s="20" customFormat="1" ht="19.5" customHeight="1" x14ac:dyDescent="0.25">
      <c r="A60" s="214"/>
      <c r="C60" s="21"/>
      <c r="D60" s="23"/>
      <c r="E60" s="155"/>
      <c r="F60" s="155"/>
      <c r="G60" s="23"/>
      <c r="H60" s="23"/>
    </row>
    <row r="61" spans="1:8" s="20" customFormat="1" ht="19.5" customHeight="1" x14ac:dyDescent="0.25">
      <c r="A61" s="214"/>
      <c r="C61" s="21"/>
      <c r="D61" s="23"/>
      <c r="E61" s="155"/>
      <c r="F61" s="155"/>
      <c r="G61" s="23"/>
      <c r="H61" s="23"/>
    </row>
    <row r="62" spans="1:8" s="20" customFormat="1" ht="19.5" customHeight="1" x14ac:dyDescent="0.25">
      <c r="A62" s="214"/>
      <c r="C62" s="21"/>
      <c r="D62" s="23"/>
      <c r="E62" s="155"/>
      <c r="F62" s="155"/>
      <c r="G62" s="23"/>
      <c r="H62" s="23"/>
    </row>
    <row r="63" spans="1:8" s="20" customFormat="1" ht="19.5" customHeight="1" x14ac:dyDescent="0.25">
      <c r="A63" s="214"/>
      <c r="C63" s="21"/>
      <c r="D63" s="23"/>
      <c r="E63" s="155"/>
      <c r="F63" s="155"/>
      <c r="G63" s="23"/>
      <c r="H63" s="23"/>
    </row>
    <row r="64" spans="1:8" s="20" customFormat="1" ht="19.5" customHeight="1" x14ac:dyDescent="0.25">
      <c r="A64" s="214"/>
      <c r="C64" s="21"/>
      <c r="D64" s="23"/>
      <c r="E64" s="155"/>
      <c r="F64" s="155"/>
      <c r="G64" s="23"/>
      <c r="H64" s="23"/>
    </row>
    <row r="65" spans="1:8" s="20" customFormat="1" ht="19.5" customHeight="1" x14ac:dyDescent="0.25">
      <c r="A65" s="214"/>
      <c r="C65" s="21"/>
      <c r="D65" s="23"/>
      <c r="E65" s="155"/>
      <c r="F65" s="155"/>
      <c r="G65" s="23"/>
      <c r="H65" s="23"/>
    </row>
    <row r="66" spans="1:8" s="20" customFormat="1" ht="19.5" customHeight="1" x14ac:dyDescent="0.25">
      <c r="A66" s="214"/>
      <c r="C66" s="21"/>
      <c r="D66" s="23"/>
      <c r="E66" s="155"/>
      <c r="F66" s="155"/>
      <c r="G66" s="23"/>
      <c r="H66" s="23"/>
    </row>
    <row r="67" spans="1:8" s="20" customFormat="1" ht="19.5" customHeight="1" x14ac:dyDescent="0.25">
      <c r="A67" s="214"/>
      <c r="C67" s="21"/>
      <c r="D67" s="132"/>
      <c r="E67" s="133"/>
      <c r="F67" s="133"/>
    </row>
    <row r="68" spans="1:8" s="20" customFormat="1" ht="19.5" customHeight="1" x14ac:dyDescent="0.25">
      <c r="A68" s="214"/>
      <c r="C68" s="21"/>
      <c r="D68" s="132"/>
      <c r="E68" s="133"/>
      <c r="F68" s="133"/>
    </row>
    <row r="69" spans="1:8" s="20" customFormat="1" ht="19.5" customHeight="1" x14ac:dyDescent="0.25">
      <c r="A69" s="214"/>
      <c r="C69" s="21"/>
      <c r="D69" s="132"/>
      <c r="E69" s="133"/>
      <c r="F69" s="133"/>
    </row>
    <row r="70" spans="1:8" s="20" customFormat="1" ht="19.5" customHeight="1" x14ac:dyDescent="0.25">
      <c r="A70" s="214"/>
      <c r="C70" s="21"/>
      <c r="D70" s="132"/>
      <c r="E70" s="133"/>
      <c r="F70" s="133"/>
    </row>
    <row r="71" spans="1:8" s="20" customFormat="1" ht="19.5" customHeight="1" x14ac:dyDescent="0.25">
      <c r="A71" s="214"/>
      <c r="C71" s="21"/>
      <c r="D71" s="132"/>
      <c r="E71" s="133"/>
      <c r="F71" s="133"/>
    </row>
    <row r="72" spans="1:8" s="20" customFormat="1" ht="19.5" customHeight="1" x14ac:dyDescent="0.25">
      <c r="A72" s="214"/>
      <c r="C72" s="21"/>
      <c r="D72" s="132"/>
      <c r="E72" s="133"/>
      <c r="F72" s="133"/>
    </row>
    <row r="73" spans="1:8" s="20" customFormat="1" ht="19.5" customHeight="1" x14ac:dyDescent="0.25">
      <c r="A73" s="214"/>
      <c r="C73" s="21"/>
      <c r="D73" s="132"/>
      <c r="E73" s="133"/>
      <c r="F73" s="133"/>
    </row>
    <row r="74" spans="1:8" s="20" customFormat="1" ht="19.5" customHeight="1" x14ac:dyDescent="0.25">
      <c r="A74" s="214"/>
      <c r="C74" s="21"/>
      <c r="D74" s="132"/>
      <c r="E74" s="133"/>
      <c r="F74" s="133"/>
    </row>
    <row r="75" spans="1:8" s="20" customFormat="1" ht="19.5" customHeight="1" x14ac:dyDescent="0.25">
      <c r="A75" s="214"/>
      <c r="C75" s="21"/>
      <c r="D75" s="132"/>
      <c r="E75" s="133"/>
      <c r="F75" s="133"/>
    </row>
    <row r="76" spans="1:8" s="20" customFormat="1" ht="19.5" customHeight="1" x14ac:dyDescent="0.25">
      <c r="A76" s="214"/>
      <c r="C76" s="21"/>
      <c r="D76" s="132"/>
      <c r="E76" s="133"/>
      <c r="F76" s="133"/>
    </row>
    <row r="77" spans="1:8" s="20" customFormat="1" ht="19.5" customHeight="1" x14ac:dyDescent="0.25">
      <c r="A77" s="214"/>
      <c r="C77" s="21"/>
      <c r="D77" s="132"/>
      <c r="E77" s="133"/>
      <c r="F77" s="133"/>
    </row>
    <row r="78" spans="1:8" s="20" customFormat="1" ht="19.5" customHeight="1" x14ac:dyDescent="0.25">
      <c r="A78" s="214"/>
      <c r="C78" s="21"/>
      <c r="D78" s="132"/>
      <c r="E78" s="133"/>
      <c r="F78" s="133"/>
    </row>
    <row r="79" spans="1:8" s="20" customFormat="1" ht="19.5" customHeight="1" x14ac:dyDescent="0.25">
      <c r="A79" s="214"/>
      <c r="C79" s="21"/>
      <c r="D79" s="132"/>
      <c r="E79" s="133"/>
      <c r="F79" s="133"/>
    </row>
    <row r="80" spans="1:8" s="20" customFormat="1" ht="19.5" customHeight="1" x14ac:dyDescent="0.25">
      <c r="A80" s="214"/>
      <c r="C80" s="21"/>
      <c r="D80" s="132"/>
      <c r="E80" s="133"/>
      <c r="F80" s="133"/>
    </row>
    <row r="81" spans="1:6" s="20" customFormat="1" ht="19.5" customHeight="1" x14ac:dyDescent="0.25">
      <c r="A81" s="214"/>
      <c r="C81" s="21"/>
      <c r="D81" s="132"/>
      <c r="E81" s="133"/>
      <c r="F81" s="133"/>
    </row>
    <row r="82" spans="1:6" s="20" customFormat="1" ht="19.5" customHeight="1" x14ac:dyDescent="0.25">
      <c r="A82" s="214"/>
      <c r="C82" s="21"/>
      <c r="D82" s="132"/>
      <c r="E82" s="133"/>
      <c r="F82" s="133"/>
    </row>
    <row r="83" spans="1:6" s="20" customFormat="1" ht="19.5" customHeight="1" x14ac:dyDescent="0.25">
      <c r="A83" s="214"/>
      <c r="C83" s="21"/>
      <c r="D83" s="132"/>
      <c r="E83" s="133"/>
      <c r="F83" s="133"/>
    </row>
    <row r="84" spans="1:6" s="20" customFormat="1" ht="19.5" customHeight="1" x14ac:dyDescent="0.25">
      <c r="A84" s="214"/>
      <c r="C84" s="21"/>
      <c r="D84" s="132"/>
      <c r="E84" s="133"/>
      <c r="F84" s="133"/>
    </row>
    <row r="85" spans="1:6" s="20" customFormat="1" ht="19.5" customHeight="1" x14ac:dyDescent="0.25">
      <c r="A85" s="214"/>
      <c r="C85" s="21"/>
      <c r="D85" s="132"/>
      <c r="E85" s="133"/>
      <c r="F85" s="133"/>
    </row>
    <row r="86" spans="1:6" s="20" customFormat="1" ht="19.5" customHeight="1" x14ac:dyDescent="0.25">
      <c r="A86" s="214"/>
      <c r="C86" s="21"/>
      <c r="D86" s="132"/>
      <c r="E86" s="133"/>
      <c r="F86" s="133"/>
    </row>
    <row r="87" spans="1:6" s="20" customFormat="1" ht="19.5" customHeight="1" x14ac:dyDescent="0.25">
      <c r="A87" s="214"/>
      <c r="C87" s="21"/>
      <c r="D87" s="132"/>
      <c r="E87" s="133"/>
      <c r="F87" s="133"/>
    </row>
    <row r="88" spans="1:6" s="20" customFormat="1" ht="19.5" customHeight="1" x14ac:dyDescent="0.25">
      <c r="A88" s="214"/>
      <c r="C88" s="21"/>
      <c r="D88" s="132"/>
      <c r="E88" s="133"/>
      <c r="F88" s="133"/>
    </row>
    <row r="89" spans="1:6" s="20" customFormat="1" ht="19.5" customHeight="1" x14ac:dyDescent="0.25">
      <c r="A89" s="214"/>
      <c r="C89" s="21"/>
      <c r="D89" s="132"/>
      <c r="E89" s="133"/>
      <c r="F89" s="133"/>
    </row>
    <row r="90" spans="1:6" s="20" customFormat="1" ht="19.5" customHeight="1" x14ac:dyDescent="0.25">
      <c r="A90" s="214"/>
      <c r="C90" s="21"/>
      <c r="D90" s="132"/>
      <c r="E90" s="133"/>
      <c r="F90" s="133"/>
    </row>
    <row r="91" spans="1:6" s="20" customFormat="1" ht="19.5" customHeight="1" x14ac:dyDescent="0.25">
      <c r="A91" s="214"/>
      <c r="C91" s="21"/>
      <c r="D91" s="132"/>
      <c r="E91" s="133"/>
      <c r="F91" s="133"/>
    </row>
    <row r="92" spans="1:6" s="20" customFormat="1" ht="19.5" customHeight="1" x14ac:dyDescent="0.25">
      <c r="A92" s="214"/>
      <c r="C92" s="21"/>
      <c r="D92" s="132"/>
      <c r="E92" s="133"/>
      <c r="F92" s="133"/>
    </row>
    <row r="93" spans="1:6" s="20" customFormat="1" ht="19.5" customHeight="1" x14ac:dyDescent="0.25">
      <c r="A93" s="214"/>
      <c r="C93" s="21"/>
      <c r="D93" s="132"/>
      <c r="E93" s="133"/>
      <c r="F93" s="133"/>
    </row>
    <row r="94" spans="1:6" s="20" customFormat="1" ht="19.5" customHeight="1" x14ac:dyDescent="0.25">
      <c r="A94" s="214"/>
      <c r="C94" s="21"/>
      <c r="D94" s="132"/>
      <c r="E94" s="133"/>
      <c r="F94" s="133"/>
    </row>
    <row r="95" spans="1:6" s="20" customFormat="1" ht="19.5" customHeight="1" x14ac:dyDescent="0.25">
      <c r="A95" s="214"/>
      <c r="C95" s="21"/>
      <c r="D95" s="132"/>
      <c r="E95" s="133"/>
      <c r="F95" s="133"/>
    </row>
    <row r="96" spans="1:6" s="20" customFormat="1" ht="19.5" customHeight="1" x14ac:dyDescent="0.25">
      <c r="A96" s="214"/>
      <c r="C96" s="21"/>
      <c r="D96" s="132"/>
      <c r="E96" s="133"/>
      <c r="F96" s="133"/>
    </row>
    <row r="97" spans="1:6" s="20" customFormat="1" ht="19.5" customHeight="1" x14ac:dyDescent="0.25">
      <c r="A97" s="214"/>
      <c r="C97" s="21"/>
      <c r="D97" s="132"/>
      <c r="E97" s="133"/>
      <c r="F97" s="133"/>
    </row>
    <row r="98" spans="1:6" s="20" customFormat="1" ht="19.5" customHeight="1" x14ac:dyDescent="0.25">
      <c r="A98" s="214"/>
      <c r="C98" s="21"/>
      <c r="D98" s="132"/>
      <c r="E98" s="133"/>
      <c r="F98" s="133"/>
    </row>
    <row r="99" spans="1:6" s="20" customFormat="1" ht="19.5" customHeight="1" x14ac:dyDescent="0.25">
      <c r="A99" s="214"/>
      <c r="C99" s="21"/>
      <c r="D99" s="132"/>
      <c r="E99" s="133"/>
      <c r="F99" s="133"/>
    </row>
    <row r="100" spans="1:6" s="20" customFormat="1" ht="19.5" customHeight="1" x14ac:dyDescent="0.25">
      <c r="A100" s="214"/>
      <c r="C100" s="21"/>
      <c r="D100" s="132"/>
      <c r="E100" s="133"/>
      <c r="F100" s="133"/>
    </row>
    <row r="101" spans="1:6" s="20" customFormat="1" ht="19.5" customHeight="1" x14ac:dyDescent="0.25">
      <c r="A101" s="216"/>
      <c r="C101" s="21"/>
      <c r="D101" s="132"/>
      <c r="E101" s="133"/>
      <c r="F101" s="133"/>
    </row>
    <row r="102" spans="1:6" s="20" customFormat="1" ht="19.5" customHeight="1" x14ac:dyDescent="0.25">
      <c r="A102" s="216"/>
      <c r="C102" s="21"/>
      <c r="D102" s="132"/>
      <c r="E102" s="133"/>
      <c r="F102" s="133"/>
    </row>
    <row r="103" spans="1:6" s="20" customFormat="1" ht="19.5" customHeight="1" x14ac:dyDescent="0.25">
      <c r="A103" s="216"/>
      <c r="C103" s="21"/>
      <c r="D103" s="132"/>
      <c r="E103" s="133"/>
      <c r="F103" s="133"/>
    </row>
    <row r="104" spans="1:6" s="20" customFormat="1" ht="12" customHeight="1" x14ac:dyDescent="0.25">
      <c r="A104" s="216"/>
      <c r="D104" s="134"/>
      <c r="E104" s="134"/>
      <c r="F104" s="134"/>
    </row>
    <row r="105" spans="1:6" s="20" customFormat="1" ht="24.75" customHeight="1" x14ac:dyDescent="0.25">
      <c r="A105" s="216"/>
      <c r="D105" s="134"/>
      <c r="E105" s="134"/>
      <c r="F105" s="134"/>
    </row>
    <row r="106" spans="1:6" s="20" customFormat="1" ht="19.5" customHeight="1" x14ac:dyDescent="0.25">
      <c r="A106" s="216"/>
      <c r="D106" s="134"/>
      <c r="E106" s="134"/>
      <c r="F106" s="134"/>
    </row>
    <row r="107" spans="1:6" s="20" customFormat="1" ht="19.5" customHeight="1" x14ac:dyDescent="0.25">
      <c r="A107" s="216"/>
      <c r="D107" s="134"/>
      <c r="E107" s="134"/>
      <c r="F107" s="134"/>
    </row>
    <row r="108" spans="1:6" s="20" customFormat="1" ht="19.5" customHeight="1" x14ac:dyDescent="0.25">
      <c r="A108" s="216"/>
      <c r="D108" s="134"/>
      <c r="E108" s="134"/>
      <c r="F108" s="134"/>
    </row>
    <row r="109" spans="1:6" s="20" customFormat="1" ht="19.5" customHeight="1" x14ac:dyDescent="0.25">
      <c r="A109" s="216"/>
      <c r="D109" s="134"/>
      <c r="E109" s="134"/>
      <c r="F109" s="134"/>
    </row>
    <row r="110" spans="1:6" s="20" customFormat="1" ht="19.5" customHeight="1" x14ac:dyDescent="0.25">
      <c r="A110" s="216"/>
      <c r="D110" s="134"/>
      <c r="E110" s="134"/>
      <c r="F110" s="134"/>
    </row>
    <row r="111" spans="1:6" s="20" customFormat="1" ht="19.5" customHeight="1" x14ac:dyDescent="0.25">
      <c r="A111" s="216"/>
      <c r="D111" s="134"/>
      <c r="E111" s="134"/>
      <c r="F111" s="134"/>
    </row>
    <row r="112" spans="1:6" s="20" customFormat="1" ht="19.5" customHeight="1" x14ac:dyDescent="0.25">
      <c r="A112" s="216"/>
      <c r="D112" s="134"/>
      <c r="E112" s="134"/>
      <c r="F112" s="134"/>
    </row>
    <row r="113" spans="1:6" s="20" customFormat="1" ht="19.5" customHeight="1" x14ac:dyDescent="0.25">
      <c r="A113" s="216"/>
      <c r="D113" s="134"/>
      <c r="E113" s="134"/>
      <c r="F113" s="134"/>
    </row>
    <row r="114" spans="1:6" s="20" customFormat="1" ht="19.5" customHeight="1" x14ac:dyDescent="0.25">
      <c r="A114" s="216"/>
      <c r="D114" s="134"/>
      <c r="E114" s="134"/>
      <c r="F114" s="134"/>
    </row>
    <row r="115" spans="1:6" s="20" customFormat="1" ht="19.5" customHeight="1" x14ac:dyDescent="0.25">
      <c r="A115" s="216"/>
      <c r="D115" s="134"/>
      <c r="E115" s="134"/>
      <c r="F115" s="134"/>
    </row>
    <row r="116" spans="1:6" s="20" customFormat="1" ht="19.5" customHeight="1" x14ac:dyDescent="0.25">
      <c r="A116" s="216"/>
      <c r="D116" s="134"/>
      <c r="E116" s="134"/>
      <c r="F116" s="134"/>
    </row>
    <row r="117" spans="1:6" s="20" customFormat="1" ht="19.5" customHeight="1" x14ac:dyDescent="0.25">
      <c r="A117" s="216"/>
      <c r="D117" s="134"/>
      <c r="E117" s="134"/>
      <c r="F117" s="134"/>
    </row>
    <row r="118" spans="1:6" s="20" customFormat="1" ht="19.5" customHeight="1" x14ac:dyDescent="0.25">
      <c r="A118" s="216"/>
      <c r="D118" s="134"/>
      <c r="E118" s="134"/>
      <c r="F118" s="134"/>
    </row>
    <row r="119" spans="1:6" s="20" customFormat="1" ht="19.5" customHeight="1" x14ac:dyDescent="0.25">
      <c r="A119" s="216"/>
      <c r="D119" s="134"/>
      <c r="E119" s="134"/>
      <c r="F119" s="134"/>
    </row>
    <row r="120" spans="1:6" s="20" customFormat="1" ht="24.75" customHeight="1" x14ac:dyDescent="0.25">
      <c r="A120" s="216"/>
      <c r="D120" s="134"/>
      <c r="E120" s="134"/>
      <c r="F120" s="134"/>
    </row>
    <row r="121" spans="1:6" s="20" customFormat="1" ht="12" customHeight="1" x14ac:dyDescent="0.25">
      <c r="A121" s="216"/>
      <c r="D121" s="134"/>
      <c r="E121" s="134"/>
      <c r="F121" s="134"/>
    </row>
    <row r="122" spans="1:6" s="20" customFormat="1" ht="25.5" customHeight="1" x14ac:dyDescent="0.25">
      <c r="A122" s="216"/>
      <c r="D122" s="134"/>
      <c r="E122" s="134"/>
      <c r="F122" s="134"/>
    </row>
    <row r="123" spans="1:6" s="20" customFormat="1" ht="19.5" customHeight="1" x14ac:dyDescent="0.25">
      <c r="A123" s="216"/>
      <c r="D123" s="134"/>
      <c r="E123" s="134"/>
      <c r="F123" s="134"/>
    </row>
    <row r="124" spans="1:6" s="20" customFormat="1" ht="19.5" customHeight="1" x14ac:dyDescent="0.25">
      <c r="A124" s="216"/>
      <c r="D124" s="134"/>
      <c r="E124" s="134"/>
      <c r="F124" s="134"/>
    </row>
    <row r="125" spans="1:6" s="20" customFormat="1" ht="19.5" customHeight="1" x14ac:dyDescent="0.25">
      <c r="A125" s="216"/>
      <c r="D125" s="134"/>
      <c r="E125" s="134"/>
      <c r="F125" s="134"/>
    </row>
    <row r="126" spans="1:6" s="20" customFormat="1" ht="19.5" customHeight="1" x14ac:dyDescent="0.25">
      <c r="A126" s="216"/>
      <c r="D126" s="134"/>
      <c r="E126" s="134"/>
      <c r="F126" s="134"/>
    </row>
    <row r="127" spans="1:6" s="20" customFormat="1" ht="19.5" customHeight="1" x14ac:dyDescent="0.25">
      <c r="A127" s="216"/>
      <c r="D127" s="134"/>
      <c r="E127" s="134"/>
      <c r="F127" s="134"/>
    </row>
    <row r="128" spans="1:6" s="20" customFormat="1" ht="19.5" customHeight="1" x14ac:dyDescent="0.25">
      <c r="A128" s="216"/>
      <c r="D128" s="134"/>
      <c r="E128" s="134"/>
      <c r="F128" s="134"/>
    </row>
    <row r="129" spans="1:6" s="20" customFormat="1" ht="19.5" customHeight="1" x14ac:dyDescent="0.25">
      <c r="A129" s="216"/>
      <c r="D129" s="134"/>
      <c r="E129" s="134"/>
      <c r="F129" s="134"/>
    </row>
    <row r="130" spans="1:6" s="20" customFormat="1" ht="19.5" customHeight="1" x14ac:dyDescent="0.25">
      <c r="A130" s="216"/>
      <c r="D130" s="134"/>
      <c r="E130" s="134"/>
      <c r="F130" s="134"/>
    </row>
    <row r="131" spans="1:6" s="20" customFormat="1" ht="19.5" customHeight="1" x14ac:dyDescent="0.25">
      <c r="A131" s="216"/>
      <c r="D131" s="134"/>
      <c r="E131" s="134"/>
      <c r="F131" s="134"/>
    </row>
    <row r="132" spans="1:6" s="20" customFormat="1" ht="19.5" customHeight="1" x14ac:dyDescent="0.25">
      <c r="A132" s="216"/>
      <c r="D132" s="134"/>
      <c r="E132" s="134"/>
      <c r="F132" s="134"/>
    </row>
    <row r="133" spans="1:6" s="20" customFormat="1" ht="19.5" customHeight="1" x14ac:dyDescent="0.25">
      <c r="A133" s="216"/>
      <c r="D133" s="134"/>
      <c r="E133" s="134"/>
      <c r="F133" s="134"/>
    </row>
    <row r="134" spans="1:6" s="20" customFormat="1" ht="19.5" customHeight="1" x14ac:dyDescent="0.25">
      <c r="A134" s="216"/>
      <c r="D134" s="134"/>
      <c r="E134" s="134"/>
      <c r="F134" s="134"/>
    </row>
    <row r="135" spans="1:6" s="20" customFormat="1" ht="19.5" customHeight="1" x14ac:dyDescent="0.25">
      <c r="A135" s="216"/>
      <c r="D135" s="134"/>
      <c r="E135" s="134"/>
      <c r="F135" s="134"/>
    </row>
    <row r="136" spans="1:6" s="20" customFormat="1" x14ac:dyDescent="0.25">
      <c r="A136" s="216"/>
      <c r="D136" s="134"/>
      <c r="E136" s="134"/>
      <c r="F136" s="134"/>
    </row>
    <row r="137" spans="1:6" s="20" customFormat="1" x14ac:dyDescent="0.25">
      <c r="A137" s="216"/>
      <c r="D137" s="134"/>
      <c r="E137" s="134"/>
      <c r="F137" s="134"/>
    </row>
    <row r="138" spans="1:6" s="20" customFormat="1" x14ac:dyDescent="0.25">
      <c r="A138" s="216"/>
      <c r="D138" s="134"/>
      <c r="E138" s="134"/>
      <c r="F138" s="134"/>
    </row>
    <row r="139" spans="1:6" x14ac:dyDescent="0.25">
      <c r="D139" s="135"/>
      <c r="E139" s="135"/>
      <c r="F139" s="135"/>
    </row>
    <row r="140" spans="1:6" x14ac:dyDescent="0.25">
      <c r="D140" s="135"/>
      <c r="E140" s="135"/>
      <c r="F140" s="135"/>
    </row>
    <row r="141" spans="1:6" x14ac:dyDescent="0.25">
      <c r="D141" s="135"/>
      <c r="E141" s="135"/>
      <c r="F141" s="135"/>
    </row>
    <row r="142" spans="1:6" x14ac:dyDescent="0.25">
      <c r="D142" s="135"/>
      <c r="E142" s="135"/>
      <c r="F142" s="135"/>
    </row>
    <row r="143" spans="1:6" x14ac:dyDescent="0.25">
      <c r="D143" s="135"/>
      <c r="E143" s="135"/>
      <c r="F143" s="135"/>
    </row>
    <row r="144" spans="1:6" x14ac:dyDescent="0.25">
      <c r="D144" s="135"/>
      <c r="E144" s="135"/>
      <c r="F144" s="135"/>
    </row>
    <row r="145" spans="4:6" x14ac:dyDescent="0.25">
      <c r="D145" s="135"/>
      <c r="E145" s="135"/>
      <c r="F145" s="135"/>
    </row>
    <row r="146" spans="4:6" x14ac:dyDescent="0.25">
      <c r="D146" s="135"/>
      <c r="E146" s="135"/>
      <c r="F146" s="135"/>
    </row>
    <row r="147" spans="4:6" x14ac:dyDescent="0.25">
      <c r="D147" s="135"/>
      <c r="E147" s="135"/>
      <c r="F147" s="135"/>
    </row>
    <row r="148" spans="4:6" x14ac:dyDescent="0.25">
      <c r="D148" s="135"/>
      <c r="E148" s="135"/>
      <c r="F148" s="135"/>
    </row>
    <row r="149" spans="4:6" x14ac:dyDescent="0.25">
      <c r="D149" s="135"/>
      <c r="E149" s="135"/>
      <c r="F149" s="135"/>
    </row>
    <row r="150" spans="4:6" x14ac:dyDescent="0.25">
      <c r="D150" s="135"/>
      <c r="E150" s="135"/>
      <c r="F150" s="135"/>
    </row>
    <row r="151" spans="4:6" x14ac:dyDescent="0.25">
      <c r="D151" s="135"/>
      <c r="E151" s="135"/>
      <c r="F151" s="135"/>
    </row>
    <row r="152" spans="4:6" x14ac:dyDescent="0.25">
      <c r="D152" s="135"/>
      <c r="E152" s="135"/>
      <c r="F152" s="135"/>
    </row>
    <row r="153" spans="4:6" x14ac:dyDescent="0.25">
      <c r="D153" s="135"/>
      <c r="E153" s="135"/>
      <c r="F153" s="135"/>
    </row>
    <row r="154" spans="4:6" x14ac:dyDescent="0.25">
      <c r="D154" s="135"/>
      <c r="E154" s="135"/>
      <c r="F154" s="135"/>
    </row>
    <row r="155" spans="4:6" x14ac:dyDescent="0.25">
      <c r="D155" s="135"/>
      <c r="E155" s="135"/>
      <c r="F155" s="135"/>
    </row>
    <row r="156" spans="4:6" x14ac:dyDescent="0.25">
      <c r="D156" s="135"/>
      <c r="E156" s="135"/>
      <c r="F156" s="135"/>
    </row>
    <row r="157" spans="4:6" x14ac:dyDescent="0.25">
      <c r="D157" s="135"/>
      <c r="E157" s="135"/>
      <c r="F157" s="135"/>
    </row>
    <row r="158" spans="4:6" x14ac:dyDescent="0.25">
      <c r="D158" s="135"/>
      <c r="E158" s="135"/>
      <c r="F158" s="135"/>
    </row>
    <row r="159" spans="4:6" x14ac:dyDescent="0.25">
      <c r="D159" s="135"/>
      <c r="E159" s="135"/>
      <c r="F159" s="135"/>
    </row>
    <row r="160" spans="4:6" x14ac:dyDescent="0.25">
      <c r="D160" s="135"/>
      <c r="E160" s="135"/>
      <c r="F160" s="135"/>
    </row>
    <row r="161" spans="4:6" x14ac:dyDescent="0.25">
      <c r="D161" s="135"/>
      <c r="E161" s="135"/>
      <c r="F161" s="135"/>
    </row>
    <row r="162" spans="4:6" x14ac:dyDescent="0.25">
      <c r="D162" s="135"/>
      <c r="E162" s="135"/>
      <c r="F162" s="135"/>
    </row>
    <row r="163" spans="4:6" x14ac:dyDescent="0.25">
      <c r="D163" s="135"/>
      <c r="E163" s="135"/>
      <c r="F163" s="135"/>
    </row>
    <row r="164" spans="4:6" x14ac:dyDescent="0.25">
      <c r="D164" s="135"/>
      <c r="E164" s="135"/>
      <c r="F164" s="135"/>
    </row>
    <row r="165" spans="4:6" x14ac:dyDescent="0.25">
      <c r="D165" s="135"/>
      <c r="E165" s="135"/>
      <c r="F165" s="135"/>
    </row>
    <row r="166" spans="4:6" x14ac:dyDescent="0.25">
      <c r="D166" s="135"/>
      <c r="E166" s="135"/>
      <c r="F166" s="135"/>
    </row>
    <row r="167" spans="4:6" x14ac:dyDescent="0.25">
      <c r="D167" s="135"/>
      <c r="E167" s="135"/>
      <c r="F167" s="135"/>
    </row>
    <row r="168" spans="4:6" x14ac:dyDescent="0.25">
      <c r="D168" s="135"/>
      <c r="E168" s="135"/>
      <c r="F168" s="135"/>
    </row>
    <row r="169" spans="4:6" x14ac:dyDescent="0.25">
      <c r="D169" s="135"/>
      <c r="E169" s="135"/>
      <c r="F169" s="135"/>
    </row>
    <row r="170" spans="4:6" x14ac:dyDescent="0.25">
      <c r="D170" s="135"/>
      <c r="E170" s="135"/>
      <c r="F170" s="135"/>
    </row>
    <row r="171" spans="4:6" x14ac:dyDescent="0.25">
      <c r="D171" s="135"/>
      <c r="E171" s="135"/>
      <c r="F171" s="135"/>
    </row>
    <row r="172" spans="4:6" x14ac:dyDescent="0.25">
      <c r="D172" s="135"/>
      <c r="E172" s="135"/>
      <c r="F172" s="135"/>
    </row>
    <row r="173" spans="4:6" x14ac:dyDescent="0.25">
      <c r="D173" s="135"/>
      <c r="E173" s="135"/>
      <c r="F173" s="135"/>
    </row>
    <row r="174" spans="4:6" x14ac:dyDescent="0.25">
      <c r="D174" s="135"/>
      <c r="E174" s="135"/>
      <c r="F174" s="135"/>
    </row>
    <row r="175" spans="4:6" x14ac:dyDescent="0.25">
      <c r="D175" s="135"/>
      <c r="E175" s="135"/>
      <c r="F175" s="135"/>
    </row>
    <row r="176" spans="4:6" x14ac:dyDescent="0.25">
      <c r="D176" s="135"/>
      <c r="E176" s="135"/>
      <c r="F176" s="135"/>
    </row>
    <row r="177" spans="4:6" x14ac:dyDescent="0.25">
      <c r="D177" s="135"/>
      <c r="E177" s="135"/>
      <c r="F177" s="135"/>
    </row>
    <row r="178" spans="4:6" x14ac:dyDescent="0.25">
      <c r="D178" s="135"/>
      <c r="E178" s="135"/>
      <c r="F178" s="135"/>
    </row>
    <row r="179" spans="4:6" x14ac:dyDescent="0.25">
      <c r="D179" s="135"/>
      <c r="E179" s="135"/>
      <c r="F179" s="135"/>
    </row>
    <row r="180" spans="4:6" x14ac:dyDescent="0.25">
      <c r="D180" s="135"/>
      <c r="E180" s="135"/>
      <c r="F180" s="135"/>
    </row>
    <row r="181" spans="4:6" x14ac:dyDescent="0.25">
      <c r="D181" s="135"/>
      <c r="E181" s="135"/>
      <c r="F181" s="135"/>
    </row>
    <row r="182" spans="4:6" x14ac:dyDescent="0.25">
      <c r="D182" s="135"/>
      <c r="E182" s="135"/>
      <c r="F182" s="135"/>
    </row>
    <row r="183" spans="4:6" x14ac:dyDescent="0.25">
      <c r="D183" s="135"/>
      <c r="E183" s="135"/>
      <c r="F183" s="135"/>
    </row>
    <row r="184" spans="4:6" x14ac:dyDescent="0.25">
      <c r="D184" s="135"/>
      <c r="E184" s="135"/>
      <c r="F184" s="135"/>
    </row>
    <row r="185" spans="4:6" x14ac:dyDescent="0.25">
      <c r="D185" s="135"/>
      <c r="E185" s="135"/>
      <c r="F185" s="135"/>
    </row>
    <row r="186" spans="4:6" x14ac:dyDescent="0.25">
      <c r="D186" s="135"/>
      <c r="E186" s="135"/>
      <c r="F186" s="135"/>
    </row>
    <row r="187" spans="4:6" x14ac:dyDescent="0.25">
      <c r="D187" s="135"/>
      <c r="E187" s="135"/>
      <c r="F187" s="135"/>
    </row>
    <row r="188" spans="4:6" x14ac:dyDescent="0.25">
      <c r="D188" s="135"/>
      <c r="E188" s="135"/>
      <c r="F188" s="135"/>
    </row>
    <row r="189" spans="4:6" x14ac:dyDescent="0.25">
      <c r="D189" s="135"/>
      <c r="E189" s="135"/>
      <c r="F189" s="135"/>
    </row>
    <row r="190" spans="4:6" x14ac:dyDescent="0.25">
      <c r="D190" s="135"/>
      <c r="E190" s="135"/>
      <c r="F190" s="135"/>
    </row>
    <row r="191" spans="4:6" x14ac:dyDescent="0.25">
      <c r="D191" s="135"/>
      <c r="E191" s="135"/>
      <c r="F191" s="135"/>
    </row>
    <row r="192" spans="4:6" x14ac:dyDescent="0.25">
      <c r="D192" s="135"/>
      <c r="E192" s="135"/>
      <c r="F192" s="135"/>
    </row>
    <row r="193" spans="4:6" x14ac:dyDescent="0.25">
      <c r="D193" s="135"/>
      <c r="E193" s="135"/>
      <c r="F193" s="135"/>
    </row>
    <row r="194" spans="4:6" x14ac:dyDescent="0.25">
      <c r="D194" s="135"/>
      <c r="E194" s="135"/>
      <c r="F194" s="135"/>
    </row>
    <row r="195" spans="4:6" x14ac:dyDescent="0.25">
      <c r="D195" s="135"/>
      <c r="E195" s="135"/>
      <c r="F195" s="135"/>
    </row>
    <row r="196" spans="4:6" x14ac:dyDescent="0.25">
      <c r="D196" s="135"/>
      <c r="E196" s="135"/>
      <c r="F196" s="135"/>
    </row>
    <row r="197" spans="4:6" x14ac:dyDescent="0.25">
      <c r="D197" s="135"/>
      <c r="E197" s="135"/>
      <c r="F197" s="135"/>
    </row>
    <row r="198" spans="4:6" x14ac:dyDescent="0.25">
      <c r="D198" s="135"/>
      <c r="E198" s="135"/>
      <c r="F198" s="135"/>
    </row>
    <row r="199" spans="4:6" x14ac:dyDescent="0.25">
      <c r="D199" s="135"/>
      <c r="E199" s="135"/>
      <c r="F199" s="135"/>
    </row>
    <row r="200" spans="4:6" x14ac:dyDescent="0.25">
      <c r="D200" s="135"/>
      <c r="E200" s="135"/>
      <c r="F200" s="135"/>
    </row>
    <row r="201" spans="4:6" x14ac:dyDescent="0.25">
      <c r="D201" s="135"/>
      <c r="E201" s="135"/>
      <c r="F201" s="135"/>
    </row>
    <row r="202" spans="4:6" x14ac:dyDescent="0.25">
      <c r="D202" s="135"/>
      <c r="E202" s="135"/>
      <c r="F202" s="135"/>
    </row>
    <row r="203" spans="4:6" x14ac:dyDescent="0.25">
      <c r="D203" s="135"/>
      <c r="E203" s="135"/>
      <c r="F203" s="135"/>
    </row>
    <row r="204" spans="4:6" x14ac:dyDescent="0.25">
      <c r="D204" s="135"/>
      <c r="E204" s="135"/>
      <c r="F204" s="135"/>
    </row>
    <row r="205" spans="4:6" x14ac:dyDescent="0.25">
      <c r="D205" s="135"/>
      <c r="E205" s="135"/>
      <c r="F205" s="135"/>
    </row>
    <row r="206" spans="4:6" x14ac:dyDescent="0.25">
      <c r="D206" s="135"/>
      <c r="E206" s="135"/>
      <c r="F206" s="135"/>
    </row>
    <row r="207" spans="4:6" x14ac:dyDescent="0.25">
      <c r="D207" s="135"/>
      <c r="E207" s="135"/>
      <c r="F207" s="135"/>
    </row>
    <row r="208" spans="4:6" x14ac:dyDescent="0.25">
      <c r="D208" s="135"/>
      <c r="E208" s="135"/>
      <c r="F208" s="135"/>
    </row>
    <row r="209" spans="4:6" x14ac:dyDescent="0.25">
      <c r="D209" s="135"/>
      <c r="E209" s="135"/>
      <c r="F209" s="135"/>
    </row>
    <row r="210" spans="4:6" x14ac:dyDescent="0.25">
      <c r="D210" s="135"/>
      <c r="E210" s="135"/>
      <c r="F210" s="135"/>
    </row>
    <row r="211" spans="4:6" x14ac:dyDescent="0.25">
      <c r="D211" s="135"/>
      <c r="E211" s="135"/>
      <c r="F211" s="135"/>
    </row>
    <row r="212" spans="4:6" x14ac:dyDescent="0.25">
      <c r="D212" s="135"/>
      <c r="E212" s="135"/>
      <c r="F212" s="135"/>
    </row>
    <row r="213" spans="4:6" x14ac:dyDescent="0.25">
      <c r="D213" s="135"/>
      <c r="E213" s="135"/>
      <c r="F213" s="135"/>
    </row>
    <row r="214" spans="4:6" x14ac:dyDescent="0.25">
      <c r="D214" s="135"/>
      <c r="E214" s="135"/>
      <c r="F214" s="135"/>
    </row>
    <row r="215" spans="4:6" x14ac:dyDescent="0.25">
      <c r="D215" s="135"/>
      <c r="E215" s="135"/>
      <c r="F215" s="135"/>
    </row>
    <row r="216" spans="4:6" x14ac:dyDescent="0.25">
      <c r="D216" s="135"/>
      <c r="E216" s="135"/>
      <c r="F216" s="135"/>
    </row>
  </sheetData>
  <sheetProtection selectLockedCells="1"/>
  <mergeCells count="2">
    <mergeCell ref="D7:E7"/>
    <mergeCell ref="D10:H10"/>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G1" sqref="G1"/>
    </sheetView>
  </sheetViews>
  <sheetFormatPr defaultColWidth="8.85546875" defaultRowHeight="15" x14ac:dyDescent="0.25"/>
  <cols>
    <col min="1" max="1" width="27.7109375" style="217"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7" customWidth="1"/>
    <col min="21" max="16384" width="8.85546875" style="117"/>
  </cols>
  <sheetData>
    <row r="1" spans="1:20" s="18" customFormat="1" ht="111" customHeight="1" x14ac:dyDescent="0.35">
      <c r="A1" s="214"/>
      <c r="G1" s="202"/>
      <c r="T1" s="156"/>
    </row>
    <row r="2" spans="1:20" s="18" customFormat="1" ht="37.5" hidden="1" customHeight="1" x14ac:dyDescent="0.25">
      <c r="A2" s="214"/>
      <c r="C2" s="19"/>
      <c r="D2" s="19"/>
      <c r="E2" s="19"/>
      <c r="T2" s="156"/>
    </row>
    <row r="3" spans="1:20" s="20" customFormat="1" ht="39" customHeight="1" thickBot="1" x14ac:dyDescent="0.3">
      <c r="A3" s="214"/>
      <c r="D3" s="124" t="s">
        <v>364</v>
      </c>
      <c r="E3" s="124" t="s">
        <v>363</v>
      </c>
      <c r="T3" s="157"/>
    </row>
    <row r="4" spans="1:20" s="20" customFormat="1" ht="30" customHeight="1" thickTop="1" thickBot="1" x14ac:dyDescent="0.3">
      <c r="A4" s="214"/>
      <c r="C4" s="21"/>
      <c r="D4" s="21"/>
      <c r="E4" s="21"/>
      <c r="F4" s="21"/>
      <c r="G4" s="158" t="s">
        <v>345</v>
      </c>
      <c r="H4" s="163" t="s">
        <v>362</v>
      </c>
      <c r="I4" s="164" t="s">
        <v>346</v>
      </c>
      <c r="J4" s="164" t="s">
        <v>347</v>
      </c>
      <c r="K4" s="158" t="s">
        <v>353</v>
      </c>
      <c r="L4" s="164" t="s">
        <v>354</v>
      </c>
      <c r="M4" s="164" t="s">
        <v>355</v>
      </c>
      <c r="N4" s="164" t="s">
        <v>357</v>
      </c>
      <c r="O4" s="164" t="s">
        <v>356</v>
      </c>
      <c r="P4" s="165" t="s">
        <v>358</v>
      </c>
      <c r="Q4" s="165" t="s">
        <v>359</v>
      </c>
      <c r="R4" s="165" t="s">
        <v>360</v>
      </c>
      <c r="S4" s="165" t="s">
        <v>361</v>
      </c>
      <c r="T4" s="165" t="s">
        <v>371</v>
      </c>
    </row>
    <row r="5" spans="1:20" s="20" customFormat="1" ht="19.5" customHeight="1" thickTop="1" x14ac:dyDescent="0.25">
      <c r="A5" s="214"/>
      <c r="C5" s="21"/>
      <c r="D5" s="21"/>
      <c r="E5" s="21"/>
      <c r="F5" s="21"/>
      <c r="G5" s="155" t="s">
        <v>742</v>
      </c>
      <c r="H5" s="23" t="s">
        <v>97</v>
      </c>
      <c r="I5" s="23" t="s">
        <v>307</v>
      </c>
      <c r="J5" s="155" t="s">
        <v>403</v>
      </c>
      <c r="K5" s="155" t="s">
        <v>843</v>
      </c>
      <c r="L5" s="23">
        <v>5</v>
      </c>
      <c r="M5" s="23">
        <v>90</v>
      </c>
      <c r="N5" s="23" t="s">
        <v>365</v>
      </c>
      <c r="O5" s="155" t="s">
        <v>377</v>
      </c>
      <c r="P5" s="23" t="s">
        <v>367</v>
      </c>
      <c r="Q5" s="23" t="s">
        <v>366</v>
      </c>
      <c r="R5" s="23" t="s">
        <v>369</v>
      </c>
      <c r="S5" s="23" t="s">
        <v>370</v>
      </c>
      <c r="T5" s="155" t="s">
        <v>367</v>
      </c>
    </row>
    <row r="6" spans="1:20" s="20" customFormat="1" ht="19.5" customHeight="1" x14ac:dyDescent="0.25">
      <c r="A6" s="214"/>
      <c r="C6" s="21"/>
      <c r="D6" s="21"/>
      <c r="E6" s="21"/>
      <c r="F6" s="21"/>
      <c r="G6" s="155" t="s">
        <v>743</v>
      </c>
      <c r="H6" s="23" t="s">
        <v>319</v>
      </c>
      <c r="I6" s="23" t="s">
        <v>304</v>
      </c>
      <c r="J6" s="155" t="s">
        <v>378</v>
      </c>
      <c r="O6" s="155" t="s">
        <v>448</v>
      </c>
      <c r="T6" s="155" t="s">
        <v>367</v>
      </c>
    </row>
    <row r="7" spans="1:20" s="20" customFormat="1" ht="19.5" customHeight="1" x14ac:dyDescent="0.25">
      <c r="A7" s="214"/>
      <c r="C7" s="21"/>
      <c r="D7" s="21"/>
      <c r="E7" s="21"/>
      <c r="F7" s="21"/>
      <c r="G7" s="155" t="s">
        <v>744</v>
      </c>
      <c r="H7" s="23" t="s">
        <v>319</v>
      </c>
      <c r="I7" s="23" t="s">
        <v>306</v>
      </c>
      <c r="J7" s="155" t="s">
        <v>379</v>
      </c>
      <c r="O7" s="155" t="s">
        <v>373</v>
      </c>
      <c r="T7" s="155" t="s">
        <v>367</v>
      </c>
    </row>
    <row r="8" spans="1:20" s="20" customFormat="1" ht="19.5" customHeight="1" x14ac:dyDescent="0.25">
      <c r="A8" s="214"/>
      <c r="C8" s="21"/>
      <c r="D8" s="21"/>
      <c r="E8" s="21"/>
      <c r="F8" s="21"/>
      <c r="G8" s="155" t="s">
        <v>745</v>
      </c>
      <c r="H8" s="23" t="s">
        <v>316</v>
      </c>
      <c r="I8" s="23" t="s">
        <v>125</v>
      </c>
      <c r="J8" s="155" t="s">
        <v>398</v>
      </c>
      <c r="O8" s="155" t="s">
        <v>372</v>
      </c>
      <c r="T8" s="155" t="s">
        <v>367</v>
      </c>
    </row>
    <row r="9" spans="1:20" s="20" customFormat="1" ht="19.5" customHeight="1" x14ac:dyDescent="0.25">
      <c r="A9" s="214"/>
      <c r="C9" s="21"/>
      <c r="D9" s="21"/>
      <c r="E9" s="21"/>
      <c r="F9" s="21"/>
      <c r="G9" s="155" t="s">
        <v>746</v>
      </c>
      <c r="H9" s="23" t="s">
        <v>319</v>
      </c>
      <c r="I9" s="23" t="s">
        <v>310</v>
      </c>
      <c r="J9" s="155" t="s">
        <v>380</v>
      </c>
      <c r="O9" s="155" t="s">
        <v>375</v>
      </c>
      <c r="T9" s="155" t="s">
        <v>367</v>
      </c>
    </row>
    <row r="10" spans="1:20" s="20" customFormat="1" ht="19.5" customHeight="1" x14ac:dyDescent="0.25">
      <c r="A10" s="214"/>
      <c r="C10" s="21"/>
      <c r="D10" s="21"/>
      <c r="E10" s="21"/>
      <c r="F10" s="21"/>
      <c r="G10" s="155" t="s">
        <v>748</v>
      </c>
      <c r="H10" s="23" t="s">
        <v>97</v>
      </c>
      <c r="I10" s="23" t="s">
        <v>126</v>
      </c>
      <c r="J10" s="155" t="s">
        <v>381</v>
      </c>
      <c r="O10" s="155" t="s">
        <v>418</v>
      </c>
      <c r="T10" s="155" t="s">
        <v>367</v>
      </c>
    </row>
    <row r="11" spans="1:20" s="20" customFormat="1" ht="19.5" customHeight="1" x14ac:dyDescent="0.25">
      <c r="A11" s="214"/>
      <c r="C11" s="21"/>
      <c r="D11" s="21"/>
      <c r="E11" s="21"/>
      <c r="F11" s="21"/>
      <c r="G11" s="155" t="s">
        <v>749</v>
      </c>
      <c r="H11" s="23" t="s">
        <v>97</v>
      </c>
      <c r="I11" s="23" t="s">
        <v>126</v>
      </c>
      <c r="J11" s="155" t="s">
        <v>381</v>
      </c>
      <c r="O11" s="155" t="s">
        <v>750</v>
      </c>
      <c r="T11" s="155" t="s">
        <v>367</v>
      </c>
    </row>
    <row r="12" spans="1:20" s="20" customFormat="1" ht="19.5" customHeight="1" x14ac:dyDescent="0.25">
      <c r="A12" s="214"/>
      <c r="C12" s="21"/>
      <c r="D12" s="21"/>
      <c r="E12" s="21"/>
      <c r="F12" s="21"/>
      <c r="G12" s="155" t="s">
        <v>751</v>
      </c>
      <c r="H12" s="23" t="s">
        <v>97</v>
      </c>
      <c r="I12" s="23" t="s">
        <v>126</v>
      </c>
      <c r="J12" s="155" t="s">
        <v>381</v>
      </c>
      <c r="O12" s="155" t="s">
        <v>419</v>
      </c>
      <c r="T12" s="155" t="s">
        <v>367</v>
      </c>
    </row>
    <row r="13" spans="1:20" s="20" customFormat="1" ht="19.5" customHeight="1" x14ac:dyDescent="0.25">
      <c r="A13" s="214"/>
      <c r="C13" s="21"/>
      <c r="D13" s="21"/>
      <c r="E13" s="21"/>
      <c r="F13" s="21"/>
      <c r="G13" s="155" t="s">
        <v>752</v>
      </c>
      <c r="H13" s="23" t="s">
        <v>97</v>
      </c>
      <c r="I13" s="23" t="s">
        <v>126</v>
      </c>
      <c r="J13" s="155" t="s">
        <v>381</v>
      </c>
      <c r="O13" s="155" t="s">
        <v>376</v>
      </c>
      <c r="T13" s="155" t="s">
        <v>367</v>
      </c>
    </row>
    <row r="14" spans="1:20" s="20" customFormat="1" ht="19.5" customHeight="1" x14ac:dyDescent="0.25">
      <c r="A14" s="214"/>
      <c r="C14" s="21"/>
      <c r="D14" s="21"/>
      <c r="E14" s="21"/>
      <c r="F14" s="21"/>
      <c r="G14" s="155" t="s">
        <v>753</v>
      </c>
      <c r="H14" s="23" t="s">
        <v>97</v>
      </c>
      <c r="I14" s="23" t="s">
        <v>126</v>
      </c>
      <c r="J14" s="155" t="s">
        <v>381</v>
      </c>
      <c r="O14" s="155" t="s">
        <v>415</v>
      </c>
      <c r="T14" s="155" t="s">
        <v>367</v>
      </c>
    </row>
    <row r="15" spans="1:20" s="20" customFormat="1" ht="19.5" customHeight="1" x14ac:dyDescent="0.25">
      <c r="A15" s="214"/>
      <c r="C15" s="21"/>
      <c r="D15" s="21"/>
      <c r="E15" s="21"/>
      <c r="F15" s="21"/>
      <c r="G15" s="155" t="s">
        <v>754</v>
      </c>
      <c r="H15" s="23" t="s">
        <v>97</v>
      </c>
      <c r="I15" s="23" t="s">
        <v>126</v>
      </c>
      <c r="J15" s="155" t="s">
        <v>381</v>
      </c>
      <c r="O15" s="155" t="s">
        <v>374</v>
      </c>
      <c r="T15" s="155" t="s">
        <v>367</v>
      </c>
    </row>
    <row r="16" spans="1:20" s="20" customFormat="1" ht="19.5" customHeight="1" x14ac:dyDescent="0.25">
      <c r="A16" s="214"/>
      <c r="C16" s="21"/>
      <c r="D16" s="21"/>
      <c r="E16" s="21"/>
      <c r="F16" s="21"/>
      <c r="G16" s="155" t="s">
        <v>755</v>
      </c>
      <c r="H16" s="23" t="s">
        <v>97</v>
      </c>
      <c r="I16" s="23" t="s">
        <v>126</v>
      </c>
      <c r="J16" s="155" t="s">
        <v>381</v>
      </c>
      <c r="O16" s="155" t="s">
        <v>416</v>
      </c>
      <c r="T16" s="155" t="s">
        <v>367</v>
      </c>
    </row>
    <row r="17" spans="1:20" s="20" customFormat="1" ht="19.5" customHeight="1" x14ac:dyDescent="0.25">
      <c r="A17" s="214"/>
      <c r="C17" s="21"/>
      <c r="D17" s="132"/>
      <c r="E17" s="133"/>
      <c r="F17" s="21"/>
      <c r="G17" s="155" t="s">
        <v>756</v>
      </c>
      <c r="H17" s="23" t="s">
        <v>97</v>
      </c>
      <c r="I17" s="23" t="s">
        <v>126</v>
      </c>
      <c r="J17" s="155" t="s">
        <v>381</v>
      </c>
      <c r="O17" s="155" t="s">
        <v>757</v>
      </c>
      <c r="T17" s="155" t="s">
        <v>367</v>
      </c>
    </row>
    <row r="18" spans="1:20" s="20" customFormat="1" ht="19.5" customHeight="1" x14ac:dyDescent="0.25">
      <c r="A18" s="214"/>
      <c r="C18" s="21"/>
      <c r="D18" s="132"/>
      <c r="E18" s="133"/>
      <c r="F18" s="21"/>
      <c r="G18" s="155" t="s">
        <v>758</v>
      </c>
      <c r="H18" s="23" t="s">
        <v>318</v>
      </c>
      <c r="I18" s="23" t="s">
        <v>92</v>
      </c>
      <c r="J18" s="155" t="s">
        <v>383</v>
      </c>
      <c r="O18" s="155" t="s">
        <v>759</v>
      </c>
      <c r="T18" s="155" t="s">
        <v>367</v>
      </c>
    </row>
    <row r="19" spans="1:20" s="20" customFormat="1" ht="19.5" customHeight="1" x14ac:dyDescent="0.25">
      <c r="A19" s="214"/>
      <c r="C19" s="21"/>
      <c r="D19" s="132"/>
      <c r="E19" s="133"/>
      <c r="F19" s="21"/>
      <c r="G19" s="155" t="s">
        <v>760</v>
      </c>
      <c r="H19" s="23" t="s">
        <v>319</v>
      </c>
      <c r="I19" s="23" t="s">
        <v>308</v>
      </c>
      <c r="J19" s="155" t="s">
        <v>404</v>
      </c>
      <c r="O19" s="155" t="s">
        <v>761</v>
      </c>
      <c r="T19" s="155" t="s">
        <v>367</v>
      </c>
    </row>
    <row r="20" spans="1:20" s="20" customFormat="1" ht="19.5" customHeight="1" x14ac:dyDescent="0.25">
      <c r="A20" s="214"/>
      <c r="C20" s="21"/>
      <c r="D20" s="132"/>
      <c r="E20" s="133"/>
      <c r="F20" s="21"/>
      <c r="G20" s="155" t="s">
        <v>762</v>
      </c>
      <c r="H20" s="23" t="s">
        <v>319</v>
      </c>
      <c r="I20" s="23" t="s">
        <v>309</v>
      </c>
      <c r="J20" s="155" t="s">
        <v>384</v>
      </c>
      <c r="O20" s="155" t="s">
        <v>763</v>
      </c>
      <c r="T20" s="155" t="s">
        <v>367</v>
      </c>
    </row>
    <row r="21" spans="1:20" s="20" customFormat="1" ht="19.5" customHeight="1" x14ac:dyDescent="0.25">
      <c r="A21" s="214"/>
      <c r="C21" s="21"/>
      <c r="D21" s="132"/>
      <c r="E21" s="133"/>
      <c r="F21" s="21"/>
      <c r="G21" s="155" t="s">
        <v>764</v>
      </c>
      <c r="H21" s="23" t="s">
        <v>319</v>
      </c>
      <c r="I21" s="23" t="s">
        <v>219</v>
      </c>
      <c r="J21" s="155" t="s">
        <v>385</v>
      </c>
      <c r="O21" s="155" t="s">
        <v>765</v>
      </c>
      <c r="T21" s="155" t="s">
        <v>367</v>
      </c>
    </row>
    <row r="22" spans="1:20" s="20" customFormat="1" ht="19.5" customHeight="1" x14ac:dyDescent="0.25">
      <c r="A22" s="214"/>
      <c r="C22" s="21"/>
      <c r="D22" s="132"/>
      <c r="E22" s="133"/>
      <c r="F22" s="21"/>
      <c r="G22" s="155" t="s">
        <v>766</v>
      </c>
      <c r="H22" s="23" t="s">
        <v>319</v>
      </c>
      <c r="I22" s="23" t="s">
        <v>305</v>
      </c>
      <c r="J22" s="155" t="s">
        <v>402</v>
      </c>
      <c r="O22" s="155" t="s">
        <v>767</v>
      </c>
      <c r="T22" s="155" t="s">
        <v>367</v>
      </c>
    </row>
    <row r="23" spans="1:20" s="20" customFormat="1" ht="19.5" customHeight="1" x14ac:dyDescent="0.25">
      <c r="A23" s="214"/>
      <c r="C23" s="21"/>
      <c r="D23" s="132"/>
      <c r="E23" s="133"/>
      <c r="F23" s="21"/>
      <c r="G23" s="155" t="s">
        <v>768</v>
      </c>
      <c r="H23" s="23" t="s">
        <v>318</v>
      </c>
      <c r="I23" s="23" t="s">
        <v>92</v>
      </c>
      <c r="J23" s="155" t="s">
        <v>383</v>
      </c>
      <c r="O23" s="155" t="s">
        <v>769</v>
      </c>
      <c r="T23" s="155" t="s">
        <v>367</v>
      </c>
    </row>
    <row r="24" spans="1:20" s="20" customFormat="1" ht="19.5" customHeight="1" x14ac:dyDescent="0.25">
      <c r="A24" s="214"/>
      <c r="C24" s="21"/>
      <c r="D24" s="132"/>
      <c r="E24" s="133"/>
      <c r="F24" s="21"/>
      <c r="G24" s="155" t="s">
        <v>770</v>
      </c>
      <c r="H24" s="23" t="s">
        <v>97</v>
      </c>
      <c r="I24" s="23" t="s">
        <v>127</v>
      </c>
      <c r="J24" s="155" t="s">
        <v>324</v>
      </c>
      <c r="O24" s="155" t="s">
        <v>771</v>
      </c>
      <c r="T24" s="155" t="s">
        <v>367</v>
      </c>
    </row>
    <row r="25" spans="1:20" s="20" customFormat="1" ht="19.5" customHeight="1" x14ac:dyDescent="0.25">
      <c r="A25" s="214"/>
      <c r="C25" s="21"/>
      <c r="D25" s="132"/>
      <c r="E25" s="133"/>
      <c r="F25" s="21"/>
      <c r="G25" s="155" t="s">
        <v>772</v>
      </c>
      <c r="H25" s="23"/>
      <c r="I25" s="23"/>
      <c r="J25" s="155"/>
      <c r="O25" s="155" t="s">
        <v>773</v>
      </c>
      <c r="T25" s="155"/>
    </row>
    <row r="26" spans="1:20" s="20" customFormat="1" ht="19.5" customHeight="1" x14ac:dyDescent="0.25">
      <c r="A26" s="214"/>
      <c r="C26" s="21"/>
      <c r="D26" s="132"/>
      <c r="E26" s="133"/>
      <c r="F26" s="21"/>
      <c r="G26" s="155" t="s">
        <v>774</v>
      </c>
      <c r="H26" s="23"/>
      <c r="I26" s="23"/>
      <c r="J26" s="155"/>
      <c r="O26" s="155" t="s">
        <v>775</v>
      </c>
      <c r="T26" s="155"/>
    </row>
    <row r="27" spans="1:20" s="20" customFormat="1" ht="19.5" customHeight="1" x14ac:dyDescent="0.25">
      <c r="A27" s="214"/>
      <c r="C27" s="21"/>
      <c r="D27" s="132"/>
      <c r="E27" s="133"/>
      <c r="F27" s="21"/>
      <c r="G27" s="155" t="s">
        <v>776</v>
      </c>
      <c r="H27" s="23"/>
      <c r="I27" s="23"/>
      <c r="J27" s="155"/>
      <c r="O27" s="155" t="s">
        <v>777</v>
      </c>
      <c r="T27" s="155"/>
    </row>
    <row r="28" spans="1:20" s="20" customFormat="1" ht="19.5" customHeight="1" x14ac:dyDescent="0.25">
      <c r="A28" s="214"/>
      <c r="C28" s="21"/>
      <c r="D28" s="132"/>
      <c r="E28" s="133"/>
      <c r="F28" s="21"/>
      <c r="G28" s="155" t="s">
        <v>778</v>
      </c>
      <c r="H28" s="23"/>
      <c r="I28" s="23"/>
      <c r="J28" s="155"/>
      <c r="O28" s="155" t="s">
        <v>405</v>
      </c>
      <c r="T28" s="155"/>
    </row>
    <row r="29" spans="1:20" s="20" customFormat="1" ht="19.5" customHeight="1" x14ac:dyDescent="0.25">
      <c r="A29" s="214"/>
      <c r="C29" s="21"/>
      <c r="D29" s="132"/>
      <c r="E29" s="133"/>
      <c r="F29" s="21"/>
      <c r="G29" s="155" t="s">
        <v>779</v>
      </c>
      <c r="H29" s="23"/>
      <c r="I29" s="23"/>
      <c r="J29" s="155"/>
      <c r="O29" s="155" t="s">
        <v>406</v>
      </c>
      <c r="T29" s="155"/>
    </row>
    <row r="30" spans="1:20" s="20" customFormat="1" ht="19.5" customHeight="1" x14ac:dyDescent="0.25">
      <c r="A30" s="214"/>
      <c r="C30" s="21"/>
      <c r="D30" s="132"/>
      <c r="E30" s="133"/>
      <c r="F30" s="21"/>
      <c r="G30" s="155" t="s">
        <v>780</v>
      </c>
      <c r="H30" s="23"/>
      <c r="I30" s="23"/>
      <c r="J30" s="155"/>
      <c r="O30" s="155" t="s">
        <v>781</v>
      </c>
      <c r="T30" s="155"/>
    </row>
    <row r="31" spans="1:20" s="20" customFormat="1" ht="19.5" customHeight="1" x14ac:dyDescent="0.25">
      <c r="A31" s="214"/>
      <c r="C31" s="21"/>
      <c r="D31" s="132"/>
      <c r="E31" s="133"/>
      <c r="F31" s="21"/>
      <c r="G31" s="155" t="s">
        <v>782</v>
      </c>
      <c r="H31" s="23"/>
      <c r="I31" s="23"/>
      <c r="J31" s="23"/>
      <c r="O31" s="155" t="s">
        <v>783</v>
      </c>
      <c r="T31" s="155"/>
    </row>
    <row r="32" spans="1:20" s="20" customFormat="1" ht="19.5" customHeight="1" x14ac:dyDescent="0.25">
      <c r="A32" s="214"/>
      <c r="C32" s="21"/>
      <c r="D32" s="132"/>
      <c r="E32" s="133"/>
      <c r="F32" s="21"/>
      <c r="G32" s="155" t="s">
        <v>784</v>
      </c>
      <c r="H32" s="23"/>
      <c r="I32" s="23"/>
      <c r="J32" s="23"/>
      <c r="O32" s="155" t="s">
        <v>809</v>
      </c>
      <c r="T32" s="155"/>
    </row>
    <row r="33" spans="1:20" s="20" customFormat="1" ht="19.5" customHeight="1" x14ac:dyDescent="0.25">
      <c r="A33" s="214"/>
      <c r="C33" s="21"/>
      <c r="D33" s="132"/>
      <c r="E33" s="133"/>
      <c r="F33" s="21"/>
      <c r="G33" s="155" t="s">
        <v>785</v>
      </c>
      <c r="H33" s="23"/>
      <c r="I33" s="23"/>
      <c r="J33" s="23"/>
      <c r="O33" s="155" t="s">
        <v>810</v>
      </c>
      <c r="T33" s="155"/>
    </row>
    <row r="34" spans="1:20" s="20" customFormat="1" ht="19.5" customHeight="1" x14ac:dyDescent="0.25">
      <c r="A34" s="214"/>
      <c r="C34" s="21"/>
      <c r="D34" s="132"/>
      <c r="E34" s="133"/>
      <c r="F34" s="21"/>
      <c r="G34" s="155" t="s">
        <v>786</v>
      </c>
      <c r="H34" s="23"/>
      <c r="I34" s="23"/>
      <c r="J34" s="23"/>
      <c r="O34" s="155" t="s">
        <v>811</v>
      </c>
      <c r="T34" s="155"/>
    </row>
    <row r="35" spans="1:20" s="20" customFormat="1" ht="19.5" customHeight="1" x14ac:dyDescent="0.25">
      <c r="A35" s="214"/>
      <c r="C35" s="21"/>
      <c r="D35" s="132"/>
      <c r="E35" s="133"/>
      <c r="F35" s="21"/>
      <c r="G35" s="155" t="s">
        <v>787</v>
      </c>
      <c r="H35" s="23"/>
      <c r="I35" s="23"/>
      <c r="J35" s="23"/>
      <c r="O35" s="155" t="s">
        <v>812</v>
      </c>
      <c r="T35" s="155"/>
    </row>
    <row r="36" spans="1:20" s="20" customFormat="1" ht="19.5" customHeight="1" x14ac:dyDescent="0.25">
      <c r="A36" s="214"/>
      <c r="C36" s="21"/>
      <c r="D36" s="132"/>
      <c r="E36" s="133"/>
      <c r="F36" s="21"/>
      <c r="G36" s="155" t="s">
        <v>788</v>
      </c>
      <c r="H36" s="23"/>
      <c r="I36" s="23"/>
      <c r="J36" s="23"/>
      <c r="O36" s="155" t="s">
        <v>813</v>
      </c>
      <c r="T36" s="155"/>
    </row>
    <row r="37" spans="1:20" s="20" customFormat="1" ht="19.5" customHeight="1" x14ac:dyDescent="0.25">
      <c r="A37" s="214"/>
      <c r="C37" s="21"/>
      <c r="D37" s="132"/>
      <c r="E37" s="133"/>
      <c r="F37" s="21"/>
      <c r="G37" s="155" t="s">
        <v>789</v>
      </c>
      <c r="H37" s="23"/>
      <c r="I37" s="23"/>
      <c r="J37" s="23"/>
      <c r="O37" s="155" t="s">
        <v>814</v>
      </c>
      <c r="T37" s="155"/>
    </row>
    <row r="38" spans="1:20" s="20" customFormat="1" ht="19.5" customHeight="1" x14ac:dyDescent="0.25">
      <c r="A38" s="214"/>
      <c r="C38" s="21"/>
      <c r="D38" s="132"/>
      <c r="E38" s="133"/>
      <c r="F38" s="21"/>
      <c r="G38" s="155" t="s">
        <v>790</v>
      </c>
      <c r="H38" s="23"/>
      <c r="I38" s="23"/>
      <c r="J38" s="23"/>
      <c r="O38" s="155" t="s">
        <v>815</v>
      </c>
      <c r="T38" s="155"/>
    </row>
    <row r="39" spans="1:20" s="20" customFormat="1" ht="19.5" customHeight="1" x14ac:dyDescent="0.25">
      <c r="A39" s="214"/>
      <c r="C39" s="21"/>
      <c r="D39" s="132"/>
      <c r="E39" s="133"/>
      <c r="F39" s="21"/>
      <c r="G39" s="155" t="s">
        <v>808</v>
      </c>
      <c r="H39" s="23"/>
      <c r="I39" s="23"/>
      <c r="J39" s="23"/>
      <c r="O39" s="155" t="s">
        <v>816</v>
      </c>
      <c r="T39" s="155"/>
    </row>
    <row r="40" spans="1:20" s="20" customFormat="1" ht="19.5" customHeight="1" x14ac:dyDescent="0.25">
      <c r="A40" s="214"/>
      <c r="C40" s="21"/>
      <c r="D40" s="132"/>
      <c r="E40" s="133"/>
      <c r="F40" s="21"/>
      <c r="G40" s="155" t="s">
        <v>840</v>
      </c>
      <c r="H40" s="23"/>
      <c r="I40" s="23"/>
      <c r="J40" s="23"/>
      <c r="O40" s="155" t="s">
        <v>817</v>
      </c>
      <c r="T40" s="155"/>
    </row>
    <row r="41" spans="1:20" s="20" customFormat="1" ht="19.5" customHeight="1" x14ac:dyDescent="0.25">
      <c r="A41" s="214"/>
      <c r="C41" s="21"/>
      <c r="D41" s="132"/>
      <c r="E41" s="133"/>
      <c r="F41" s="21"/>
      <c r="G41" s="155" t="s">
        <v>420</v>
      </c>
      <c r="H41" s="23"/>
      <c r="I41" s="23"/>
      <c r="J41" s="23"/>
      <c r="O41" s="155"/>
      <c r="T41" s="155"/>
    </row>
    <row r="42" spans="1:20" s="20" customFormat="1" ht="19.5" customHeight="1" x14ac:dyDescent="0.25">
      <c r="A42" s="214"/>
      <c r="C42" s="21"/>
      <c r="D42" s="132"/>
      <c r="E42" s="133"/>
      <c r="F42" s="21"/>
      <c r="G42" s="155" t="s">
        <v>841</v>
      </c>
      <c r="H42" s="23"/>
      <c r="I42" s="23"/>
      <c r="J42" s="23"/>
      <c r="O42" s="155"/>
      <c r="T42" s="155"/>
    </row>
    <row r="43" spans="1:20" s="20" customFormat="1" ht="19.5" customHeight="1" x14ac:dyDescent="0.25">
      <c r="A43" s="214"/>
      <c r="C43" s="21"/>
      <c r="D43" s="132"/>
      <c r="E43" s="133"/>
      <c r="F43" s="21"/>
      <c r="G43" s="155" t="s">
        <v>842</v>
      </c>
      <c r="H43" s="23"/>
      <c r="I43" s="23"/>
      <c r="J43" s="23"/>
      <c r="O43" s="155"/>
      <c r="T43" s="155"/>
    </row>
    <row r="44" spans="1:20" s="20" customFormat="1" ht="19.5" customHeight="1" x14ac:dyDescent="0.25">
      <c r="A44" s="214"/>
      <c r="C44" s="21"/>
      <c r="D44" s="132"/>
      <c r="E44" s="133"/>
      <c r="F44" s="21"/>
      <c r="G44" s="155" t="s">
        <v>421</v>
      </c>
      <c r="H44" s="23"/>
      <c r="I44" s="23"/>
      <c r="J44" s="23"/>
      <c r="O44" s="155"/>
      <c r="T44" s="155"/>
    </row>
    <row r="45" spans="1:20" s="20" customFormat="1" ht="19.5" customHeight="1" x14ac:dyDescent="0.25">
      <c r="A45" s="214"/>
      <c r="C45" s="21"/>
      <c r="D45" s="132"/>
      <c r="E45" s="133"/>
      <c r="F45" s="21"/>
      <c r="G45" s="155"/>
      <c r="H45" s="23"/>
      <c r="I45" s="23"/>
      <c r="J45" s="23"/>
      <c r="O45" s="155"/>
      <c r="T45" s="155"/>
    </row>
    <row r="46" spans="1:20" s="20" customFormat="1" ht="19.5" customHeight="1" x14ac:dyDescent="0.25">
      <c r="A46" s="214"/>
      <c r="C46" s="21"/>
      <c r="D46" s="132"/>
      <c r="E46" s="133"/>
      <c r="F46" s="21"/>
      <c r="G46" s="155"/>
      <c r="H46" s="23"/>
      <c r="I46" s="23"/>
      <c r="J46" s="23"/>
      <c r="O46" s="155"/>
      <c r="T46" s="155"/>
    </row>
    <row r="47" spans="1:20" s="20" customFormat="1" ht="19.5" customHeight="1" x14ac:dyDescent="0.25">
      <c r="A47" s="214"/>
      <c r="C47" s="21"/>
      <c r="D47" s="132"/>
      <c r="E47" s="133"/>
      <c r="F47" s="21"/>
      <c r="G47" s="155"/>
      <c r="H47" s="23"/>
      <c r="I47" s="23"/>
      <c r="J47" s="23"/>
      <c r="O47" s="155"/>
      <c r="T47" s="155"/>
    </row>
    <row r="48" spans="1:20" s="20" customFormat="1" ht="19.5" customHeight="1" x14ac:dyDescent="0.25">
      <c r="A48" s="214"/>
      <c r="C48" s="21"/>
      <c r="D48" s="132"/>
      <c r="E48" s="133"/>
      <c r="F48" s="21"/>
      <c r="G48" s="155"/>
      <c r="H48" s="23"/>
      <c r="I48" s="23"/>
      <c r="J48" s="23"/>
      <c r="O48" s="155"/>
      <c r="T48" s="155"/>
    </row>
    <row r="49" spans="1:20" s="20" customFormat="1" ht="19.5" customHeight="1" x14ac:dyDescent="0.25">
      <c r="A49" s="214"/>
      <c r="C49" s="21"/>
      <c r="D49" s="132"/>
      <c r="E49" s="133"/>
      <c r="F49" s="21"/>
      <c r="G49" s="155"/>
      <c r="H49" s="23"/>
      <c r="I49" s="23"/>
      <c r="J49" s="23"/>
      <c r="O49" s="155"/>
      <c r="T49" s="155"/>
    </row>
    <row r="50" spans="1:20" s="20" customFormat="1" ht="19.5" customHeight="1" x14ac:dyDescent="0.25">
      <c r="A50" s="214"/>
      <c r="C50" s="21"/>
      <c r="D50" s="132"/>
      <c r="E50" s="133"/>
      <c r="F50" s="21"/>
      <c r="G50" s="155"/>
      <c r="H50" s="23"/>
      <c r="I50" s="23"/>
      <c r="J50" s="23"/>
      <c r="O50" s="155"/>
      <c r="T50" s="155"/>
    </row>
    <row r="51" spans="1:20" s="20" customFormat="1" ht="19.5" customHeight="1" x14ac:dyDescent="0.25">
      <c r="A51" s="214"/>
      <c r="C51" s="21"/>
      <c r="D51" s="132"/>
      <c r="E51" s="133"/>
      <c r="F51" s="21"/>
      <c r="G51" s="155"/>
      <c r="H51" s="23"/>
      <c r="I51" s="23"/>
      <c r="J51" s="23"/>
      <c r="O51" s="155"/>
      <c r="T51" s="155"/>
    </row>
    <row r="52" spans="1:20" s="20" customFormat="1" ht="19.5" customHeight="1" x14ac:dyDescent="0.25">
      <c r="A52" s="214"/>
      <c r="C52" s="21"/>
      <c r="D52" s="132"/>
      <c r="E52" s="133"/>
      <c r="F52" s="21"/>
      <c r="G52" s="155"/>
      <c r="H52" s="23"/>
      <c r="I52" s="23"/>
      <c r="J52" s="23"/>
      <c r="O52" s="155"/>
      <c r="T52" s="155"/>
    </row>
    <row r="53" spans="1:20" s="20" customFormat="1" ht="19.5" customHeight="1" x14ac:dyDescent="0.25">
      <c r="A53" s="214"/>
      <c r="C53" s="21"/>
      <c r="D53" s="132"/>
      <c r="E53" s="133"/>
      <c r="F53" s="21"/>
      <c r="G53" s="155"/>
      <c r="H53" s="23"/>
      <c r="I53" s="23"/>
      <c r="J53" s="23"/>
      <c r="O53" s="155"/>
      <c r="T53" s="155"/>
    </row>
    <row r="54" spans="1:20" s="20" customFormat="1" ht="19.5" customHeight="1" x14ac:dyDescent="0.25">
      <c r="A54" s="214"/>
      <c r="C54" s="21"/>
      <c r="D54" s="132"/>
      <c r="E54" s="133"/>
      <c r="F54" s="21"/>
      <c r="G54" s="155"/>
      <c r="H54" s="23"/>
      <c r="I54" s="23"/>
      <c r="J54" s="23"/>
      <c r="O54" s="155"/>
      <c r="T54" s="155"/>
    </row>
    <row r="55" spans="1:20" s="20" customFormat="1" ht="19.5" customHeight="1" x14ac:dyDescent="0.25">
      <c r="A55" s="214"/>
      <c r="C55" s="21"/>
      <c r="D55" s="132"/>
      <c r="E55" s="133"/>
      <c r="F55" s="21"/>
      <c r="G55" s="155"/>
      <c r="H55" s="23"/>
      <c r="I55" s="23"/>
      <c r="J55" s="23"/>
      <c r="O55" s="155"/>
      <c r="T55" s="155"/>
    </row>
    <row r="56" spans="1:20" s="20" customFormat="1" ht="19.5" customHeight="1" x14ac:dyDescent="0.25">
      <c r="A56" s="214"/>
      <c r="C56" s="21"/>
      <c r="D56" s="132"/>
      <c r="E56" s="133"/>
      <c r="F56" s="21"/>
      <c r="G56" s="155"/>
      <c r="H56" s="23"/>
      <c r="I56" s="23"/>
      <c r="J56" s="23"/>
      <c r="O56" s="155"/>
      <c r="T56" s="155"/>
    </row>
    <row r="57" spans="1:20" s="20" customFormat="1" ht="19.5" customHeight="1" x14ac:dyDescent="0.25">
      <c r="A57" s="214"/>
      <c r="C57" s="21"/>
      <c r="D57" s="132"/>
      <c r="E57" s="133"/>
      <c r="F57" s="21"/>
      <c r="G57" s="155"/>
      <c r="H57" s="23"/>
      <c r="I57" s="23"/>
      <c r="J57" s="23"/>
      <c r="O57" s="155"/>
      <c r="T57" s="155"/>
    </row>
    <row r="58" spans="1:20" s="20" customFormat="1" ht="19.5" customHeight="1" x14ac:dyDescent="0.25">
      <c r="A58" s="214"/>
      <c r="C58" s="21"/>
      <c r="D58" s="132"/>
      <c r="E58" s="133"/>
      <c r="F58" s="21"/>
      <c r="G58" s="155"/>
      <c r="H58" s="23"/>
      <c r="I58" s="23"/>
      <c r="J58" s="23"/>
      <c r="O58" s="155"/>
      <c r="T58" s="155"/>
    </row>
    <row r="59" spans="1:20" s="20" customFormat="1" ht="19.5" customHeight="1" x14ac:dyDescent="0.25">
      <c r="A59" s="214"/>
      <c r="C59" s="21"/>
      <c r="D59" s="132"/>
      <c r="E59" s="133"/>
      <c r="F59" s="21"/>
      <c r="G59" s="155"/>
      <c r="H59" s="23"/>
      <c r="I59" s="23"/>
      <c r="J59" s="23"/>
      <c r="O59" s="155"/>
      <c r="T59" s="155"/>
    </row>
    <row r="60" spans="1:20" s="20" customFormat="1" ht="19.5" customHeight="1" x14ac:dyDescent="0.25">
      <c r="A60" s="214"/>
      <c r="C60" s="21"/>
      <c r="D60" s="132"/>
      <c r="E60" s="133"/>
      <c r="F60" s="21"/>
      <c r="G60" s="155"/>
      <c r="H60" s="23"/>
      <c r="I60" s="23"/>
      <c r="J60" s="23"/>
      <c r="O60" s="155"/>
      <c r="T60" s="155"/>
    </row>
    <row r="61" spans="1:20" s="20" customFormat="1" ht="19.5" customHeight="1" x14ac:dyDescent="0.25">
      <c r="A61" s="214"/>
      <c r="C61" s="21"/>
      <c r="D61" s="132"/>
      <c r="E61" s="133"/>
      <c r="F61" s="21"/>
      <c r="G61" s="155"/>
      <c r="H61" s="23"/>
      <c r="I61" s="23"/>
      <c r="J61" s="23"/>
      <c r="O61" s="155"/>
      <c r="T61" s="155"/>
    </row>
    <row r="62" spans="1:20" s="20" customFormat="1" ht="19.5" customHeight="1" x14ac:dyDescent="0.25">
      <c r="A62" s="214"/>
      <c r="C62" s="21"/>
      <c r="D62" s="132"/>
      <c r="E62" s="133"/>
      <c r="F62" s="21"/>
      <c r="G62" s="155"/>
      <c r="H62" s="23"/>
      <c r="I62" s="23"/>
      <c r="J62" s="23"/>
      <c r="O62" s="155"/>
      <c r="T62" s="155"/>
    </row>
    <row r="63" spans="1:20" s="20" customFormat="1" ht="19.5" customHeight="1" x14ac:dyDescent="0.25">
      <c r="A63" s="214"/>
      <c r="C63" s="21"/>
      <c r="D63" s="132"/>
      <c r="E63" s="133"/>
      <c r="F63" s="21"/>
      <c r="G63" s="155"/>
      <c r="H63" s="23"/>
      <c r="I63" s="23"/>
      <c r="J63" s="23"/>
      <c r="O63" s="155"/>
      <c r="T63" s="155"/>
    </row>
    <row r="64" spans="1:20" s="20" customFormat="1" ht="19.5" customHeight="1" x14ac:dyDescent="0.25">
      <c r="A64" s="214"/>
      <c r="C64" s="21"/>
      <c r="D64" s="132"/>
      <c r="E64" s="133"/>
      <c r="F64" s="21"/>
      <c r="G64" s="155"/>
      <c r="H64" s="23"/>
      <c r="I64" s="23"/>
      <c r="J64" s="23"/>
      <c r="O64" s="155"/>
      <c r="T64" s="155"/>
    </row>
    <row r="65" spans="1:20" s="20" customFormat="1" ht="19.5" customHeight="1" x14ac:dyDescent="0.25">
      <c r="A65" s="214"/>
      <c r="C65" s="21"/>
      <c r="D65" s="132"/>
      <c r="E65" s="133"/>
      <c r="F65" s="21"/>
      <c r="G65" s="155"/>
      <c r="H65" s="23"/>
      <c r="I65" s="23"/>
      <c r="J65" s="23"/>
      <c r="O65" s="155"/>
      <c r="T65" s="155"/>
    </row>
    <row r="66" spans="1:20" s="20" customFormat="1" ht="19.5" customHeight="1" x14ac:dyDescent="0.25">
      <c r="A66" s="214"/>
      <c r="C66" s="21"/>
      <c r="D66" s="132"/>
      <c r="E66" s="133"/>
      <c r="F66" s="21"/>
      <c r="G66" s="155"/>
      <c r="H66" s="23"/>
      <c r="I66" s="23"/>
      <c r="J66" s="23"/>
      <c r="O66" s="155"/>
      <c r="T66" s="155"/>
    </row>
    <row r="67" spans="1:20" s="20" customFormat="1" ht="19.5" customHeight="1" x14ac:dyDescent="0.25">
      <c r="A67" s="214"/>
      <c r="C67" s="21"/>
      <c r="D67" s="132"/>
      <c r="E67" s="133"/>
      <c r="F67" s="21"/>
      <c r="G67" s="155"/>
      <c r="H67" s="23"/>
      <c r="I67" s="23"/>
      <c r="J67" s="23"/>
      <c r="O67" s="155"/>
      <c r="T67" s="155"/>
    </row>
    <row r="68" spans="1:20" s="20" customFormat="1" ht="19.5" customHeight="1" x14ac:dyDescent="0.25">
      <c r="A68" s="214"/>
      <c r="C68" s="21"/>
      <c r="D68" s="132"/>
      <c r="E68" s="133"/>
      <c r="F68" s="21"/>
      <c r="G68" s="155"/>
      <c r="H68" s="23"/>
      <c r="I68" s="23"/>
      <c r="J68" s="23"/>
      <c r="O68" s="155"/>
      <c r="T68" s="155"/>
    </row>
    <row r="69" spans="1:20" s="20" customFormat="1" ht="19.5" customHeight="1" x14ac:dyDescent="0.25">
      <c r="A69" s="214"/>
      <c r="C69" s="21"/>
      <c r="D69" s="132"/>
      <c r="E69" s="133"/>
      <c r="F69" s="21"/>
      <c r="G69" s="155"/>
      <c r="H69" s="23"/>
      <c r="I69" s="23"/>
      <c r="J69" s="23"/>
      <c r="O69" s="155"/>
      <c r="T69" s="155"/>
    </row>
    <row r="70" spans="1:20" s="20" customFormat="1" ht="19.5" customHeight="1" x14ac:dyDescent="0.25">
      <c r="A70" s="214"/>
      <c r="C70" s="21"/>
      <c r="D70" s="132"/>
      <c r="E70" s="133"/>
      <c r="F70" s="21"/>
      <c r="G70" s="155"/>
      <c r="H70" s="23"/>
      <c r="I70" s="23"/>
      <c r="J70" s="23"/>
      <c r="O70" s="155"/>
      <c r="T70" s="155"/>
    </row>
    <row r="71" spans="1:20" s="20" customFormat="1" ht="19.5" customHeight="1" x14ac:dyDescent="0.25">
      <c r="A71" s="214"/>
      <c r="C71" s="21"/>
      <c r="D71" s="132"/>
      <c r="E71" s="133"/>
      <c r="F71" s="21"/>
      <c r="G71" s="155"/>
      <c r="H71" s="23"/>
      <c r="I71" s="23"/>
      <c r="J71" s="23"/>
      <c r="O71" s="155"/>
      <c r="T71" s="155"/>
    </row>
    <row r="72" spans="1:20" s="20" customFormat="1" ht="19.5" customHeight="1" x14ac:dyDescent="0.25">
      <c r="A72" s="214"/>
      <c r="C72" s="21"/>
      <c r="D72" s="132"/>
      <c r="E72" s="133"/>
      <c r="F72" s="21"/>
      <c r="G72" s="155"/>
      <c r="H72" s="23"/>
      <c r="I72" s="23"/>
      <c r="J72" s="23"/>
      <c r="O72" s="155"/>
      <c r="T72" s="155"/>
    </row>
    <row r="73" spans="1:20" s="20" customFormat="1" ht="19.5" customHeight="1" x14ac:dyDescent="0.25">
      <c r="A73" s="214"/>
      <c r="C73" s="21"/>
      <c r="D73" s="132"/>
      <c r="E73" s="133"/>
      <c r="F73" s="21"/>
      <c r="G73" s="155"/>
      <c r="H73" s="23"/>
      <c r="I73" s="23"/>
      <c r="J73" s="23"/>
      <c r="O73" s="155"/>
      <c r="T73" s="155"/>
    </row>
    <row r="74" spans="1:20" s="20" customFormat="1" ht="19.5" customHeight="1" x14ac:dyDescent="0.25">
      <c r="A74" s="214"/>
      <c r="C74" s="21"/>
      <c r="D74" s="132"/>
      <c r="E74" s="133"/>
      <c r="F74" s="21"/>
      <c r="G74" s="155"/>
      <c r="H74" s="23"/>
      <c r="I74" s="23"/>
      <c r="J74" s="23"/>
      <c r="O74" s="155"/>
      <c r="T74" s="155"/>
    </row>
    <row r="75" spans="1:20" s="20" customFormat="1" ht="19.5" customHeight="1" x14ac:dyDescent="0.25">
      <c r="A75" s="214"/>
      <c r="C75" s="21"/>
      <c r="D75" s="132"/>
      <c r="E75" s="133"/>
      <c r="F75" s="21"/>
      <c r="G75" s="155"/>
      <c r="H75" s="23"/>
      <c r="I75" s="23"/>
      <c r="J75" s="23"/>
      <c r="O75" s="155"/>
      <c r="T75" s="155"/>
    </row>
    <row r="76" spans="1:20" s="20" customFormat="1" ht="19.5" customHeight="1" x14ac:dyDescent="0.25">
      <c r="A76" s="214"/>
      <c r="C76" s="21"/>
      <c r="D76" s="132"/>
      <c r="E76" s="133"/>
      <c r="F76" s="21"/>
      <c r="G76" s="155"/>
      <c r="H76" s="23"/>
      <c r="I76" s="23"/>
      <c r="J76" s="23"/>
      <c r="O76" s="155"/>
      <c r="T76" s="155"/>
    </row>
    <row r="77" spans="1:20" s="20" customFormat="1" ht="19.5" customHeight="1" x14ac:dyDescent="0.25">
      <c r="A77" s="214"/>
      <c r="C77" s="21"/>
      <c r="D77" s="132"/>
      <c r="E77" s="133"/>
      <c r="F77" s="21"/>
      <c r="G77" s="155"/>
      <c r="H77" s="23"/>
      <c r="I77" s="23"/>
      <c r="J77" s="23"/>
      <c r="O77" s="155"/>
      <c r="T77" s="155"/>
    </row>
    <row r="78" spans="1:20" s="20" customFormat="1" ht="19.5" customHeight="1" x14ac:dyDescent="0.25">
      <c r="A78" s="214"/>
      <c r="C78" s="21"/>
      <c r="D78" s="132"/>
      <c r="E78" s="133"/>
      <c r="F78" s="21"/>
      <c r="G78" s="155"/>
      <c r="H78" s="23"/>
      <c r="I78" s="23"/>
      <c r="J78" s="23"/>
      <c r="O78" s="155"/>
      <c r="T78" s="155"/>
    </row>
    <row r="79" spans="1:20" s="20" customFormat="1" ht="19.5" customHeight="1" x14ac:dyDescent="0.25">
      <c r="A79" s="214"/>
      <c r="C79" s="21"/>
      <c r="D79" s="132"/>
      <c r="E79" s="133"/>
      <c r="F79" s="21"/>
      <c r="G79" s="155"/>
      <c r="H79" s="23"/>
      <c r="I79" s="23"/>
      <c r="J79" s="23"/>
      <c r="O79" s="155"/>
      <c r="T79" s="155"/>
    </row>
    <row r="80" spans="1:20" s="20" customFormat="1" ht="19.5" customHeight="1" x14ac:dyDescent="0.25">
      <c r="A80" s="214"/>
      <c r="C80" s="21"/>
      <c r="D80" s="132"/>
      <c r="E80" s="133"/>
      <c r="F80" s="21"/>
      <c r="G80" s="155"/>
      <c r="H80" s="23"/>
      <c r="I80" s="23"/>
      <c r="J80" s="23"/>
      <c r="O80" s="155"/>
      <c r="T80" s="155"/>
    </row>
    <row r="81" spans="1:20" s="20" customFormat="1" ht="19.5" customHeight="1" x14ac:dyDescent="0.25">
      <c r="A81" s="214"/>
      <c r="C81" s="21"/>
      <c r="D81" s="132"/>
      <c r="E81" s="133"/>
      <c r="F81" s="21"/>
      <c r="G81" s="155"/>
      <c r="H81" s="23"/>
      <c r="I81" s="23"/>
      <c r="J81" s="23"/>
      <c r="O81" s="155"/>
      <c r="T81" s="155"/>
    </row>
    <row r="82" spans="1:20" s="20" customFormat="1" ht="19.5" customHeight="1" x14ac:dyDescent="0.25">
      <c r="A82" s="214"/>
      <c r="C82" s="21"/>
      <c r="D82" s="132"/>
      <c r="E82" s="133"/>
      <c r="F82" s="21"/>
      <c r="G82" s="155"/>
      <c r="H82" s="23"/>
      <c r="I82" s="23"/>
      <c r="J82" s="23"/>
      <c r="O82" s="155"/>
      <c r="T82" s="155"/>
    </row>
    <row r="83" spans="1:20" s="20" customFormat="1" ht="19.5" customHeight="1" x14ac:dyDescent="0.25">
      <c r="A83" s="214"/>
      <c r="C83" s="21"/>
      <c r="D83" s="132"/>
      <c r="E83" s="133"/>
      <c r="F83" s="21"/>
      <c r="G83" s="155"/>
      <c r="H83" s="23"/>
      <c r="I83" s="23"/>
      <c r="J83" s="23"/>
      <c r="O83" s="155"/>
      <c r="T83" s="155"/>
    </row>
    <row r="84" spans="1:20" s="20" customFormat="1" ht="19.5" customHeight="1" x14ac:dyDescent="0.25">
      <c r="A84" s="214"/>
      <c r="C84" s="21"/>
      <c r="D84" s="132"/>
      <c r="E84" s="133"/>
      <c r="F84" s="21"/>
      <c r="G84" s="155"/>
      <c r="H84" s="23"/>
      <c r="I84" s="23"/>
      <c r="J84" s="23"/>
      <c r="O84" s="155"/>
      <c r="T84" s="155"/>
    </row>
    <row r="85" spans="1:20" s="20" customFormat="1" ht="19.5" customHeight="1" x14ac:dyDescent="0.25">
      <c r="A85" s="214"/>
      <c r="C85" s="21"/>
      <c r="D85" s="132"/>
      <c r="E85" s="133"/>
      <c r="F85" s="21"/>
      <c r="G85" s="155"/>
      <c r="H85" s="23"/>
      <c r="I85" s="23"/>
      <c r="J85" s="23"/>
      <c r="O85" s="155"/>
      <c r="T85" s="155"/>
    </row>
    <row r="86" spans="1:20" s="20" customFormat="1" ht="19.5" customHeight="1" x14ac:dyDescent="0.25">
      <c r="A86" s="214"/>
      <c r="C86" s="21"/>
      <c r="D86" s="132"/>
      <c r="E86" s="133"/>
      <c r="F86" s="21"/>
      <c r="G86" s="155"/>
      <c r="H86" s="23"/>
      <c r="I86" s="23"/>
      <c r="J86" s="23"/>
      <c r="O86" s="155"/>
      <c r="T86" s="155"/>
    </row>
    <row r="87" spans="1:20" s="20" customFormat="1" ht="19.5" customHeight="1" x14ac:dyDescent="0.25">
      <c r="A87" s="214"/>
      <c r="C87" s="21"/>
      <c r="D87" s="132"/>
      <c r="E87" s="133"/>
      <c r="F87" s="21"/>
      <c r="G87" s="155"/>
      <c r="H87" s="23"/>
      <c r="I87" s="23"/>
      <c r="J87" s="23"/>
      <c r="O87" s="155"/>
      <c r="T87" s="155"/>
    </row>
    <row r="88" spans="1:20" s="20" customFormat="1" ht="19.5" customHeight="1" x14ac:dyDescent="0.25">
      <c r="A88" s="214"/>
      <c r="C88" s="21"/>
      <c r="D88" s="132"/>
      <c r="E88" s="133"/>
      <c r="F88" s="21"/>
      <c r="G88" s="155"/>
      <c r="H88" s="23"/>
      <c r="I88" s="23"/>
      <c r="J88" s="23"/>
      <c r="O88" s="155"/>
      <c r="T88" s="155"/>
    </row>
    <row r="89" spans="1:20" s="20" customFormat="1" ht="19.5" customHeight="1" x14ac:dyDescent="0.25">
      <c r="A89" s="214"/>
      <c r="C89" s="21"/>
      <c r="D89" s="132"/>
      <c r="E89" s="133"/>
      <c r="F89" s="21"/>
      <c r="G89" s="155"/>
      <c r="H89" s="23"/>
      <c r="I89" s="23"/>
      <c r="J89" s="23"/>
      <c r="O89" s="155"/>
      <c r="T89" s="155"/>
    </row>
    <row r="90" spans="1:20" s="20" customFormat="1" ht="19.5" customHeight="1" x14ac:dyDescent="0.25">
      <c r="A90" s="214"/>
      <c r="C90" s="21"/>
      <c r="D90" s="132"/>
      <c r="E90" s="133"/>
      <c r="F90" s="21"/>
      <c r="G90" s="155"/>
      <c r="H90" s="23"/>
      <c r="I90" s="23"/>
      <c r="J90" s="23"/>
      <c r="O90" s="155"/>
      <c r="T90" s="155"/>
    </row>
    <row r="91" spans="1:20" s="20" customFormat="1" ht="19.5" customHeight="1" x14ac:dyDescent="0.25">
      <c r="A91" s="214"/>
      <c r="C91" s="21"/>
      <c r="D91" s="132"/>
      <c r="E91" s="133"/>
      <c r="F91" s="21"/>
      <c r="G91" s="155"/>
      <c r="H91" s="23"/>
      <c r="I91" s="23"/>
      <c r="J91" s="23"/>
      <c r="O91" s="155"/>
      <c r="T91" s="155"/>
    </row>
    <row r="92" spans="1:20" s="20" customFormat="1" ht="19.5" customHeight="1" x14ac:dyDescent="0.25">
      <c r="A92" s="214"/>
      <c r="C92" s="21"/>
      <c r="D92" s="132"/>
      <c r="E92" s="133"/>
      <c r="F92" s="21"/>
      <c r="G92" s="155"/>
      <c r="H92" s="23"/>
      <c r="I92" s="23"/>
      <c r="J92" s="23"/>
      <c r="O92" s="155"/>
      <c r="T92" s="155"/>
    </row>
    <row r="93" spans="1:20" s="20" customFormat="1" ht="19.5" customHeight="1" x14ac:dyDescent="0.25">
      <c r="A93" s="214"/>
      <c r="C93" s="21"/>
      <c r="D93" s="132"/>
      <c r="E93" s="133"/>
      <c r="F93" s="21"/>
      <c r="G93" s="155"/>
      <c r="H93" s="23"/>
      <c r="I93" s="23"/>
      <c r="J93" s="23"/>
      <c r="O93" s="155"/>
      <c r="T93" s="155"/>
    </row>
    <row r="94" spans="1:20" s="20" customFormat="1" ht="19.5" customHeight="1" x14ac:dyDescent="0.25">
      <c r="A94" s="214"/>
      <c r="C94" s="21"/>
      <c r="D94" s="132"/>
      <c r="E94" s="133"/>
      <c r="F94" s="21"/>
      <c r="G94" s="155"/>
      <c r="H94" s="23"/>
      <c r="I94" s="23"/>
      <c r="J94" s="23"/>
      <c r="O94" s="155"/>
      <c r="T94" s="155"/>
    </row>
    <row r="95" spans="1:20" s="20" customFormat="1" ht="19.5" customHeight="1" x14ac:dyDescent="0.25">
      <c r="A95" s="214"/>
      <c r="C95" s="21"/>
      <c r="D95" s="132"/>
      <c r="E95" s="133"/>
      <c r="F95" s="21"/>
      <c r="G95" s="155"/>
      <c r="H95" s="23"/>
      <c r="I95" s="23"/>
      <c r="J95" s="23"/>
      <c r="O95" s="155"/>
      <c r="T95" s="155"/>
    </row>
    <row r="96" spans="1:20" s="20" customFormat="1" ht="19.5" customHeight="1" x14ac:dyDescent="0.25">
      <c r="A96" s="214"/>
      <c r="C96" s="21"/>
      <c r="D96" s="132"/>
      <c r="E96" s="133"/>
      <c r="F96" s="21"/>
      <c r="G96" s="155"/>
      <c r="H96" s="23"/>
      <c r="I96" s="23"/>
      <c r="J96" s="23"/>
      <c r="O96" s="155"/>
      <c r="T96" s="155"/>
    </row>
    <row r="97" spans="1:20" s="20" customFormat="1" ht="19.5" customHeight="1" x14ac:dyDescent="0.25">
      <c r="A97" s="214"/>
      <c r="C97" s="21"/>
      <c r="D97" s="132"/>
      <c r="E97" s="133"/>
      <c r="F97" s="21"/>
      <c r="G97" s="155"/>
      <c r="H97" s="23"/>
      <c r="I97" s="23"/>
      <c r="J97" s="23"/>
      <c r="O97" s="155"/>
      <c r="T97" s="155"/>
    </row>
    <row r="98" spans="1:20" s="20" customFormat="1" ht="19.5" customHeight="1" x14ac:dyDescent="0.25">
      <c r="A98" s="214"/>
      <c r="C98" s="21"/>
      <c r="D98" s="132"/>
      <c r="E98" s="133"/>
      <c r="F98" s="21"/>
      <c r="G98" s="155"/>
      <c r="H98" s="23"/>
      <c r="I98" s="23"/>
      <c r="J98" s="23"/>
      <c r="O98" s="155"/>
      <c r="T98" s="155"/>
    </row>
    <row r="99" spans="1:20" s="20" customFormat="1" ht="19.5" customHeight="1" x14ac:dyDescent="0.25">
      <c r="A99" s="214"/>
      <c r="C99" s="21"/>
      <c r="D99" s="132"/>
      <c r="E99" s="133"/>
      <c r="F99" s="21"/>
      <c r="G99" s="155"/>
      <c r="H99" s="23"/>
      <c r="I99" s="23"/>
      <c r="J99" s="23"/>
      <c r="O99" s="155"/>
      <c r="T99" s="155"/>
    </row>
    <row r="100" spans="1:20" s="20" customFormat="1" ht="19.5" customHeight="1" x14ac:dyDescent="0.25">
      <c r="A100" s="214"/>
      <c r="C100" s="21"/>
      <c r="D100" s="132"/>
      <c r="E100" s="133"/>
      <c r="F100" s="21"/>
      <c r="G100" s="155"/>
      <c r="H100" s="23"/>
      <c r="I100" s="23"/>
      <c r="J100" s="23"/>
      <c r="O100" s="155"/>
      <c r="T100" s="155"/>
    </row>
    <row r="101" spans="1:20" s="20" customFormat="1" ht="19.5" customHeight="1" x14ac:dyDescent="0.25">
      <c r="A101" s="214"/>
      <c r="C101" s="21"/>
      <c r="D101" s="132"/>
      <c r="E101" s="133"/>
      <c r="F101" s="21"/>
      <c r="G101" s="155"/>
      <c r="H101" s="23"/>
      <c r="I101" s="23"/>
      <c r="J101" s="23"/>
      <c r="O101" s="155"/>
      <c r="T101" s="155"/>
    </row>
    <row r="102" spans="1:20" s="20" customFormat="1" ht="19.5" customHeight="1" x14ac:dyDescent="0.25">
      <c r="A102" s="214"/>
      <c r="C102" s="21"/>
      <c r="D102" s="132"/>
      <c r="E102" s="133"/>
      <c r="F102" s="21"/>
      <c r="G102" s="155"/>
      <c r="H102" s="23"/>
      <c r="I102" s="23"/>
      <c r="J102" s="23"/>
      <c r="O102" s="155"/>
      <c r="T102" s="155"/>
    </row>
    <row r="103" spans="1:20" s="20" customFormat="1" ht="19.5" customHeight="1" x14ac:dyDescent="0.25">
      <c r="A103" s="214"/>
      <c r="C103" s="21"/>
      <c r="D103" s="132"/>
      <c r="E103" s="133"/>
      <c r="F103" s="21"/>
      <c r="G103" s="155"/>
      <c r="H103" s="23"/>
      <c r="I103" s="23"/>
      <c r="J103" s="23"/>
      <c r="O103" s="155"/>
      <c r="T103" s="155"/>
    </row>
    <row r="104" spans="1:20" s="20" customFormat="1" ht="12" customHeight="1" x14ac:dyDescent="0.25">
      <c r="A104" s="214"/>
      <c r="D104" s="134"/>
      <c r="E104" s="134"/>
      <c r="G104" s="155"/>
      <c r="H104" s="23"/>
      <c r="I104" s="23"/>
      <c r="J104" s="23"/>
      <c r="O104" s="155"/>
      <c r="T104" s="155"/>
    </row>
    <row r="105" spans="1:20" s="20" customFormat="1" ht="24.75" customHeight="1" x14ac:dyDescent="0.25">
      <c r="A105" s="214"/>
      <c r="D105" s="134"/>
      <c r="E105" s="134"/>
      <c r="G105" s="155"/>
      <c r="H105" s="23"/>
      <c r="I105" s="23"/>
      <c r="J105" s="23"/>
      <c r="O105" s="155"/>
      <c r="T105" s="155"/>
    </row>
    <row r="106" spans="1:20" s="20" customFormat="1" ht="19.5" customHeight="1" x14ac:dyDescent="0.25">
      <c r="A106" s="214"/>
      <c r="D106" s="134"/>
      <c r="E106" s="134"/>
      <c r="G106" s="155"/>
      <c r="H106" s="23"/>
      <c r="I106" s="23"/>
      <c r="J106" s="23"/>
      <c r="O106" s="155"/>
      <c r="T106" s="155"/>
    </row>
    <row r="107" spans="1:20" s="20" customFormat="1" ht="19.5" customHeight="1" x14ac:dyDescent="0.25">
      <c r="A107" s="214"/>
      <c r="D107" s="134"/>
      <c r="E107" s="134"/>
      <c r="G107" s="155"/>
      <c r="H107" s="23"/>
      <c r="I107" s="23"/>
      <c r="J107" s="23"/>
      <c r="O107" s="155"/>
      <c r="T107" s="155"/>
    </row>
    <row r="108" spans="1:20" s="20" customFormat="1" ht="19.5" customHeight="1" x14ac:dyDescent="0.25">
      <c r="A108" s="214"/>
      <c r="D108" s="134"/>
      <c r="E108" s="134"/>
      <c r="G108" s="155"/>
      <c r="H108" s="23"/>
      <c r="I108" s="23"/>
      <c r="J108" s="23"/>
      <c r="O108" s="155"/>
      <c r="T108" s="155"/>
    </row>
    <row r="109" spans="1:20" s="20" customFormat="1" ht="19.5" customHeight="1" x14ac:dyDescent="0.25">
      <c r="A109" s="214"/>
      <c r="D109" s="134"/>
      <c r="E109" s="134"/>
      <c r="G109" s="155"/>
      <c r="H109" s="23"/>
      <c r="I109" s="23"/>
      <c r="J109" s="23"/>
      <c r="O109" s="155"/>
      <c r="T109" s="155"/>
    </row>
    <row r="110" spans="1:20" s="20" customFormat="1" ht="19.5" customHeight="1" x14ac:dyDescent="0.25">
      <c r="A110" s="214"/>
      <c r="D110" s="134"/>
      <c r="E110" s="134"/>
      <c r="G110" s="155"/>
      <c r="H110" s="23"/>
      <c r="I110" s="23"/>
      <c r="J110" s="23"/>
      <c r="O110" s="155"/>
      <c r="T110" s="155"/>
    </row>
    <row r="111" spans="1:20" s="20" customFormat="1" ht="19.5" customHeight="1" x14ac:dyDescent="0.25">
      <c r="A111" s="214"/>
      <c r="D111" s="134"/>
      <c r="E111" s="134"/>
      <c r="G111" s="155"/>
      <c r="H111" s="23"/>
      <c r="I111" s="23"/>
      <c r="J111" s="23"/>
      <c r="O111" s="155"/>
      <c r="T111" s="155"/>
    </row>
    <row r="112" spans="1:20" s="20" customFormat="1" ht="19.5" customHeight="1" x14ac:dyDescent="0.25">
      <c r="A112" s="214"/>
      <c r="D112" s="134"/>
      <c r="E112" s="134"/>
      <c r="G112" s="155"/>
      <c r="H112" s="23"/>
      <c r="I112" s="23"/>
      <c r="J112" s="23"/>
      <c r="O112" s="155"/>
      <c r="T112" s="155"/>
    </row>
    <row r="113" spans="1:20" s="20" customFormat="1" ht="19.5" customHeight="1" x14ac:dyDescent="0.25">
      <c r="A113" s="214"/>
      <c r="D113" s="134"/>
      <c r="E113" s="134"/>
      <c r="G113" s="155"/>
      <c r="H113" s="23"/>
      <c r="I113" s="23"/>
      <c r="J113" s="23"/>
      <c r="O113" s="155"/>
      <c r="T113" s="155"/>
    </row>
    <row r="114" spans="1:20" s="20" customFormat="1" ht="19.5" customHeight="1" x14ac:dyDescent="0.25">
      <c r="A114" s="214"/>
      <c r="D114" s="134"/>
      <c r="E114" s="134"/>
      <c r="G114" s="155"/>
      <c r="H114" s="23"/>
      <c r="I114" s="23"/>
      <c r="J114" s="23"/>
      <c r="O114" s="155"/>
      <c r="T114" s="155"/>
    </row>
    <row r="115" spans="1:20" s="20" customFormat="1" ht="19.5" customHeight="1" x14ac:dyDescent="0.25">
      <c r="A115" s="214"/>
      <c r="D115" s="134"/>
      <c r="E115" s="134"/>
      <c r="G115" s="155"/>
      <c r="H115" s="23"/>
      <c r="I115" s="23"/>
      <c r="J115" s="23"/>
      <c r="O115" s="155"/>
      <c r="T115" s="155"/>
    </row>
    <row r="116" spans="1:20" s="20" customFormat="1" ht="19.5" customHeight="1" x14ac:dyDescent="0.25">
      <c r="A116" s="214"/>
      <c r="D116" s="134"/>
      <c r="E116" s="134"/>
      <c r="G116" s="155"/>
      <c r="H116" s="23"/>
      <c r="I116" s="23"/>
      <c r="J116" s="23"/>
      <c r="O116" s="155"/>
      <c r="T116" s="155"/>
    </row>
    <row r="117" spans="1:20" s="20" customFormat="1" ht="19.5" customHeight="1" x14ac:dyDescent="0.25">
      <c r="A117" s="214"/>
      <c r="D117" s="134"/>
      <c r="E117" s="134"/>
      <c r="G117" s="155"/>
      <c r="H117" s="23"/>
      <c r="I117" s="23"/>
      <c r="J117" s="23"/>
      <c r="O117" s="155"/>
      <c r="T117" s="155"/>
    </row>
    <row r="118" spans="1:20" s="20" customFormat="1" ht="19.5" customHeight="1" x14ac:dyDescent="0.25">
      <c r="A118" s="214"/>
      <c r="D118" s="134"/>
      <c r="E118" s="134"/>
      <c r="G118" s="155"/>
      <c r="H118" s="23"/>
      <c r="I118" s="23"/>
      <c r="J118" s="23"/>
      <c r="O118" s="155"/>
      <c r="T118" s="155"/>
    </row>
    <row r="119" spans="1:20" s="20" customFormat="1" ht="19.5" customHeight="1" x14ac:dyDescent="0.25">
      <c r="A119" s="214"/>
      <c r="D119" s="134"/>
      <c r="E119" s="134"/>
      <c r="G119" s="155"/>
      <c r="H119" s="23"/>
      <c r="I119" s="23"/>
      <c r="J119" s="23"/>
      <c r="O119" s="155"/>
      <c r="T119" s="155"/>
    </row>
    <row r="120" spans="1:20" s="20" customFormat="1" ht="24.75" customHeight="1" x14ac:dyDescent="0.25">
      <c r="A120" s="214"/>
      <c r="D120" s="134"/>
      <c r="E120" s="134"/>
      <c r="G120" s="155"/>
      <c r="H120" s="23"/>
      <c r="I120" s="23"/>
      <c r="J120" s="23"/>
      <c r="O120" s="155"/>
      <c r="T120" s="155"/>
    </row>
    <row r="121" spans="1:20" s="20" customFormat="1" ht="12" customHeight="1" x14ac:dyDescent="0.25">
      <c r="A121" s="214"/>
      <c r="D121" s="134"/>
      <c r="E121" s="134"/>
      <c r="G121" s="155"/>
      <c r="H121" s="23"/>
      <c r="I121" s="23"/>
      <c r="J121" s="23"/>
      <c r="O121" s="155"/>
      <c r="T121" s="155"/>
    </row>
    <row r="122" spans="1:20" s="20" customFormat="1" ht="25.5" customHeight="1" x14ac:dyDescent="0.25">
      <c r="A122" s="214"/>
      <c r="D122" s="134"/>
      <c r="E122" s="134"/>
      <c r="G122" s="155"/>
      <c r="H122" s="23"/>
      <c r="I122" s="23"/>
      <c r="J122" s="23"/>
      <c r="O122" s="155"/>
      <c r="T122" s="155"/>
    </row>
    <row r="123" spans="1:20" s="20" customFormat="1" ht="19.5" customHeight="1" x14ac:dyDescent="0.25">
      <c r="A123" s="214"/>
      <c r="D123" s="134"/>
      <c r="E123" s="134"/>
      <c r="G123" s="155"/>
      <c r="H123" s="23"/>
      <c r="I123" s="23"/>
      <c r="J123" s="23"/>
      <c r="O123" s="155"/>
      <c r="T123" s="155"/>
    </row>
    <row r="124" spans="1:20" s="20" customFormat="1" ht="19.5" customHeight="1" x14ac:dyDescent="0.25">
      <c r="A124" s="214"/>
      <c r="D124" s="134"/>
      <c r="E124" s="134"/>
      <c r="G124" s="155"/>
      <c r="H124" s="23"/>
      <c r="I124" s="23"/>
      <c r="J124" s="23"/>
      <c r="O124" s="155"/>
      <c r="T124" s="155"/>
    </row>
    <row r="125" spans="1:20" s="20" customFormat="1" ht="19.5" customHeight="1" x14ac:dyDescent="0.25">
      <c r="A125" s="214"/>
      <c r="D125" s="134"/>
      <c r="E125" s="134"/>
      <c r="G125" s="155"/>
      <c r="H125" s="23"/>
      <c r="I125" s="23"/>
      <c r="J125" s="23"/>
      <c r="O125" s="155"/>
      <c r="T125" s="155"/>
    </row>
    <row r="126" spans="1:20" s="20" customFormat="1" ht="19.5" customHeight="1" x14ac:dyDescent="0.25">
      <c r="A126" s="214"/>
      <c r="D126" s="134"/>
      <c r="E126" s="134"/>
      <c r="G126" s="155"/>
      <c r="H126" s="23"/>
      <c r="I126" s="23"/>
      <c r="J126" s="23"/>
      <c r="O126" s="155"/>
      <c r="T126" s="155"/>
    </row>
    <row r="127" spans="1:20" s="20" customFormat="1" ht="19.5" customHeight="1" x14ac:dyDescent="0.25">
      <c r="A127" s="214"/>
      <c r="D127" s="134"/>
      <c r="E127" s="134"/>
      <c r="G127" s="155"/>
      <c r="H127" s="23"/>
      <c r="I127" s="23"/>
      <c r="J127" s="23"/>
      <c r="O127" s="155"/>
      <c r="T127" s="155"/>
    </row>
    <row r="128" spans="1:20" s="20" customFormat="1" ht="19.5" customHeight="1" x14ac:dyDescent="0.25">
      <c r="A128" s="214"/>
      <c r="D128" s="134"/>
      <c r="E128" s="134"/>
      <c r="G128" s="155"/>
      <c r="H128" s="23"/>
      <c r="I128" s="23"/>
      <c r="J128" s="23"/>
      <c r="O128" s="155"/>
      <c r="T128" s="155"/>
    </row>
    <row r="129" spans="1:20" s="20" customFormat="1" ht="19.5" customHeight="1" x14ac:dyDescent="0.25">
      <c r="A129" s="216"/>
      <c r="D129" s="134"/>
      <c r="E129" s="134"/>
      <c r="G129" s="155"/>
      <c r="H129" s="23"/>
      <c r="I129" s="23"/>
      <c r="J129" s="23"/>
      <c r="O129" s="155"/>
      <c r="T129" s="155"/>
    </row>
    <row r="130" spans="1:20" s="20" customFormat="1" ht="19.5" customHeight="1" x14ac:dyDescent="0.25">
      <c r="A130" s="216"/>
      <c r="D130" s="134"/>
      <c r="E130" s="134"/>
      <c r="G130" s="155"/>
      <c r="H130" s="23"/>
      <c r="I130" s="23"/>
      <c r="J130" s="23"/>
      <c r="O130" s="155"/>
      <c r="T130" s="155"/>
    </row>
    <row r="131" spans="1:20" s="20" customFormat="1" ht="19.5" customHeight="1" x14ac:dyDescent="0.25">
      <c r="A131" s="216"/>
      <c r="D131" s="134"/>
      <c r="E131" s="134"/>
      <c r="G131" s="155"/>
      <c r="H131" s="23"/>
      <c r="I131" s="23"/>
      <c r="J131" s="23"/>
      <c r="O131" s="155"/>
      <c r="T131" s="155"/>
    </row>
    <row r="132" spans="1:20" s="20" customFormat="1" ht="19.5" customHeight="1" x14ac:dyDescent="0.25">
      <c r="A132" s="216"/>
      <c r="D132" s="134"/>
      <c r="E132" s="134"/>
      <c r="G132" s="155"/>
      <c r="H132" s="23"/>
      <c r="I132" s="23"/>
      <c r="J132" s="23"/>
      <c r="O132" s="155"/>
      <c r="T132" s="155"/>
    </row>
    <row r="133" spans="1:20" s="20" customFormat="1" ht="19.5" customHeight="1" x14ac:dyDescent="0.25">
      <c r="A133" s="216"/>
      <c r="D133" s="134"/>
      <c r="E133" s="134"/>
      <c r="G133" s="155"/>
      <c r="H133" s="23"/>
      <c r="I133" s="23"/>
      <c r="J133" s="23"/>
      <c r="O133" s="155"/>
      <c r="T133" s="155"/>
    </row>
    <row r="134" spans="1:20" s="20" customFormat="1" ht="19.5" customHeight="1" x14ac:dyDescent="0.25">
      <c r="A134" s="216"/>
      <c r="D134" s="134"/>
      <c r="E134" s="134"/>
      <c r="G134" s="155"/>
      <c r="H134" s="23"/>
      <c r="I134" s="23"/>
      <c r="J134" s="23"/>
      <c r="O134" s="155"/>
      <c r="T134" s="155"/>
    </row>
    <row r="135" spans="1:20" s="20" customFormat="1" ht="19.5" customHeight="1" x14ac:dyDescent="0.25">
      <c r="A135" s="216"/>
      <c r="D135" s="134"/>
      <c r="E135" s="134"/>
      <c r="G135" s="155"/>
      <c r="H135" s="23"/>
      <c r="I135" s="23"/>
      <c r="J135" s="23"/>
      <c r="O135" s="155"/>
      <c r="T135" s="155"/>
    </row>
    <row r="136" spans="1:20" s="20" customFormat="1" x14ac:dyDescent="0.25">
      <c r="A136" s="216"/>
      <c r="D136" s="134"/>
      <c r="E136" s="134"/>
      <c r="G136" s="155"/>
      <c r="H136" s="23"/>
      <c r="I136" s="23"/>
      <c r="J136" s="23"/>
      <c r="O136" s="155"/>
      <c r="T136" s="155"/>
    </row>
    <row r="137" spans="1:20" s="20" customFormat="1" x14ac:dyDescent="0.25">
      <c r="A137" s="216"/>
      <c r="D137" s="134"/>
      <c r="E137" s="134"/>
      <c r="G137" s="155"/>
      <c r="H137" s="23"/>
      <c r="I137" s="23"/>
      <c r="J137" s="23"/>
      <c r="O137" s="155"/>
      <c r="T137" s="155"/>
    </row>
    <row r="138" spans="1:20" s="20" customFormat="1" x14ac:dyDescent="0.25">
      <c r="A138" s="216"/>
      <c r="D138" s="134"/>
      <c r="E138" s="134"/>
      <c r="G138" s="155"/>
      <c r="H138" s="23"/>
      <c r="I138" s="23"/>
      <c r="J138" s="23"/>
      <c r="O138" s="155"/>
      <c r="T138" s="155"/>
    </row>
    <row r="139" spans="1:20" x14ac:dyDescent="0.25">
      <c r="D139" s="135"/>
      <c r="E139" s="135"/>
      <c r="G139" s="155"/>
      <c r="H139" s="23"/>
      <c r="I139" s="23"/>
      <c r="J139" s="23"/>
      <c r="O139" s="155"/>
      <c r="T139" s="155"/>
    </row>
    <row r="140" spans="1:20" x14ac:dyDescent="0.25">
      <c r="D140" s="135"/>
      <c r="E140" s="135"/>
      <c r="G140" s="155"/>
      <c r="H140" s="23"/>
      <c r="I140" s="23"/>
      <c r="J140" s="23"/>
      <c r="O140" s="155"/>
      <c r="T140" s="155"/>
    </row>
    <row r="141" spans="1:20" x14ac:dyDescent="0.25">
      <c r="D141" s="135"/>
      <c r="E141" s="135"/>
      <c r="G141" s="155"/>
      <c r="H141" s="23"/>
      <c r="I141" s="23"/>
      <c r="J141" s="23"/>
      <c r="O141" s="155"/>
      <c r="T141" s="155"/>
    </row>
    <row r="142" spans="1:20" x14ac:dyDescent="0.25">
      <c r="D142" s="135"/>
      <c r="E142" s="135"/>
      <c r="G142" s="155"/>
      <c r="H142" s="23"/>
      <c r="I142" s="23"/>
      <c r="J142" s="23"/>
      <c r="O142" s="155"/>
      <c r="T142" s="155"/>
    </row>
    <row r="143" spans="1:20" x14ac:dyDescent="0.25">
      <c r="D143" s="135"/>
      <c r="E143" s="135"/>
      <c r="G143" s="155"/>
      <c r="H143" s="23"/>
      <c r="I143" s="23"/>
      <c r="J143" s="23"/>
      <c r="O143" s="155"/>
      <c r="T143" s="155"/>
    </row>
    <row r="144" spans="1:20" x14ac:dyDescent="0.25">
      <c r="D144" s="135"/>
      <c r="E144" s="135"/>
      <c r="G144" s="155"/>
      <c r="H144" s="23"/>
      <c r="I144" s="23"/>
      <c r="J144" s="23"/>
      <c r="O144" s="155"/>
      <c r="T144" s="155"/>
    </row>
    <row r="145" spans="4:20" x14ac:dyDescent="0.25">
      <c r="D145" s="135"/>
      <c r="E145" s="135"/>
      <c r="G145" s="155"/>
      <c r="H145" s="23"/>
      <c r="I145" s="23"/>
      <c r="J145" s="23"/>
      <c r="O145" s="155"/>
      <c r="T145" s="155"/>
    </row>
    <row r="146" spans="4:20" x14ac:dyDescent="0.25">
      <c r="D146" s="135"/>
      <c r="E146" s="135"/>
      <c r="G146" s="155"/>
      <c r="H146" s="23"/>
      <c r="I146" s="23"/>
      <c r="J146" s="23"/>
      <c r="O146" s="155"/>
      <c r="T146" s="155"/>
    </row>
    <row r="147" spans="4:20" x14ac:dyDescent="0.25">
      <c r="D147" s="135"/>
      <c r="E147" s="135"/>
      <c r="G147" s="155"/>
      <c r="H147" s="23"/>
      <c r="I147" s="23"/>
      <c r="J147" s="23"/>
      <c r="O147" s="155"/>
      <c r="T147" s="155"/>
    </row>
    <row r="148" spans="4:20" x14ac:dyDescent="0.25">
      <c r="D148" s="135"/>
      <c r="E148" s="135"/>
      <c r="G148" s="155"/>
      <c r="H148" s="23"/>
      <c r="I148" s="23"/>
      <c r="J148" s="23"/>
      <c r="O148" s="155"/>
      <c r="T148" s="155"/>
    </row>
    <row r="149" spans="4:20" x14ac:dyDescent="0.25">
      <c r="D149" s="135"/>
      <c r="E149" s="135"/>
      <c r="G149" s="155"/>
      <c r="H149" s="23"/>
      <c r="I149" s="23"/>
      <c r="J149" s="23"/>
      <c r="O149" s="155"/>
      <c r="T149" s="155"/>
    </row>
    <row r="150" spans="4:20" x14ac:dyDescent="0.25">
      <c r="D150" s="135"/>
      <c r="E150" s="135"/>
      <c r="G150" s="155"/>
      <c r="H150" s="23"/>
      <c r="I150" s="23"/>
      <c r="J150" s="23"/>
      <c r="O150" s="155"/>
      <c r="T150" s="155"/>
    </row>
    <row r="151" spans="4:20" x14ac:dyDescent="0.25">
      <c r="D151" s="135"/>
      <c r="E151" s="135"/>
      <c r="G151" s="155"/>
      <c r="H151" s="23"/>
      <c r="I151" s="23"/>
      <c r="J151" s="23"/>
      <c r="O151" s="155"/>
      <c r="T151" s="155"/>
    </row>
    <row r="152" spans="4:20" x14ac:dyDescent="0.25">
      <c r="D152" s="135"/>
      <c r="E152" s="135"/>
      <c r="G152" s="155"/>
      <c r="H152" s="23"/>
      <c r="I152" s="23"/>
      <c r="J152" s="23"/>
      <c r="O152" s="155"/>
      <c r="T152" s="155"/>
    </row>
    <row r="153" spans="4:20" x14ac:dyDescent="0.25">
      <c r="D153" s="135"/>
      <c r="E153" s="135"/>
      <c r="G153" s="155"/>
      <c r="H153" s="23"/>
      <c r="I153" s="23"/>
      <c r="J153" s="23"/>
      <c r="O153" s="155"/>
      <c r="T153" s="155"/>
    </row>
    <row r="154" spans="4:20" x14ac:dyDescent="0.25">
      <c r="D154" s="135"/>
      <c r="E154" s="135"/>
      <c r="G154" s="155"/>
      <c r="H154" s="23"/>
      <c r="I154" s="23"/>
      <c r="J154" s="23"/>
      <c r="O154" s="155"/>
      <c r="T154" s="155"/>
    </row>
    <row r="155" spans="4:20" x14ac:dyDescent="0.25">
      <c r="D155" s="135"/>
      <c r="E155" s="135"/>
      <c r="G155" s="155"/>
      <c r="H155" s="23"/>
      <c r="I155" s="23"/>
      <c r="J155" s="23"/>
      <c r="O155" s="155"/>
      <c r="T155" s="155"/>
    </row>
    <row r="156" spans="4:20" x14ac:dyDescent="0.25">
      <c r="D156" s="135"/>
      <c r="E156" s="135"/>
      <c r="G156" s="155"/>
      <c r="H156" s="23"/>
      <c r="I156" s="23"/>
      <c r="J156" s="23"/>
      <c r="O156" s="155"/>
      <c r="T156" s="155"/>
    </row>
    <row r="157" spans="4:20" x14ac:dyDescent="0.25">
      <c r="D157" s="135"/>
      <c r="E157" s="135"/>
      <c r="G157" s="155"/>
      <c r="H157" s="23"/>
      <c r="I157" s="23"/>
      <c r="J157" s="23"/>
      <c r="O157" s="155"/>
      <c r="T157" s="155"/>
    </row>
    <row r="158" spans="4:20" x14ac:dyDescent="0.25">
      <c r="D158" s="135"/>
      <c r="E158" s="135"/>
      <c r="G158" s="155"/>
      <c r="H158" s="23"/>
      <c r="I158" s="23"/>
      <c r="J158" s="23"/>
      <c r="O158" s="155"/>
      <c r="T158" s="155"/>
    </row>
    <row r="159" spans="4:20" x14ac:dyDescent="0.25">
      <c r="D159" s="135"/>
      <c r="E159" s="135"/>
      <c r="G159" s="155"/>
      <c r="H159" s="23"/>
      <c r="I159" s="23"/>
      <c r="J159" s="23"/>
      <c r="O159" s="155"/>
      <c r="T159" s="155"/>
    </row>
    <row r="160" spans="4:20" x14ac:dyDescent="0.25">
      <c r="D160" s="135"/>
      <c r="E160" s="135"/>
      <c r="G160" s="155"/>
      <c r="H160" s="23"/>
      <c r="I160" s="23"/>
      <c r="J160" s="23"/>
      <c r="O160" s="155"/>
      <c r="T160" s="155"/>
    </row>
    <row r="161" spans="4:20" x14ac:dyDescent="0.25">
      <c r="D161" s="135"/>
      <c r="E161" s="135"/>
      <c r="G161" s="155"/>
      <c r="H161" s="23"/>
      <c r="I161" s="23"/>
      <c r="J161" s="23"/>
      <c r="O161" s="155"/>
      <c r="T161" s="155"/>
    </row>
    <row r="162" spans="4:20" x14ac:dyDescent="0.25">
      <c r="D162" s="135"/>
      <c r="E162" s="135"/>
      <c r="G162" s="155"/>
      <c r="H162" s="23"/>
      <c r="I162" s="23"/>
      <c r="J162" s="23"/>
      <c r="O162" s="155"/>
      <c r="T162" s="155"/>
    </row>
    <row r="163" spans="4:20" x14ac:dyDescent="0.25">
      <c r="D163" s="135"/>
      <c r="E163" s="135"/>
      <c r="G163" s="155"/>
      <c r="H163" s="23"/>
      <c r="I163" s="23"/>
      <c r="J163" s="23"/>
      <c r="O163" s="155"/>
      <c r="T163" s="155"/>
    </row>
    <row r="164" spans="4:20" x14ac:dyDescent="0.25">
      <c r="D164" s="135"/>
      <c r="E164" s="135"/>
      <c r="G164" s="155"/>
      <c r="H164" s="23"/>
      <c r="I164" s="23"/>
      <c r="J164" s="23"/>
      <c r="O164" s="155"/>
      <c r="T164" s="155"/>
    </row>
    <row r="165" spans="4:20" x14ac:dyDescent="0.25">
      <c r="D165" s="135"/>
      <c r="E165" s="135"/>
      <c r="G165" s="155"/>
      <c r="H165" s="23"/>
      <c r="I165" s="23"/>
      <c r="J165" s="23"/>
      <c r="O165" s="155"/>
      <c r="T165" s="155"/>
    </row>
    <row r="166" spans="4:20" x14ac:dyDescent="0.25">
      <c r="D166" s="135"/>
      <c r="E166" s="135"/>
      <c r="G166" s="155"/>
      <c r="H166" s="23"/>
      <c r="I166" s="23"/>
      <c r="J166" s="23"/>
      <c r="O166" s="155"/>
      <c r="T166" s="155"/>
    </row>
    <row r="167" spans="4:20" x14ac:dyDescent="0.25">
      <c r="D167" s="135"/>
      <c r="E167" s="135"/>
      <c r="G167" s="155"/>
      <c r="H167" s="23"/>
      <c r="I167" s="23"/>
      <c r="J167" s="23"/>
      <c r="O167" s="155"/>
      <c r="T167" s="155"/>
    </row>
    <row r="168" spans="4:20" x14ac:dyDescent="0.25">
      <c r="D168" s="135"/>
      <c r="E168" s="135"/>
      <c r="G168" s="155"/>
      <c r="H168" s="23"/>
      <c r="I168" s="23"/>
      <c r="J168" s="23"/>
      <c r="O168" s="155"/>
      <c r="T168" s="155"/>
    </row>
    <row r="169" spans="4:20" x14ac:dyDescent="0.25">
      <c r="D169" s="135"/>
      <c r="E169" s="135"/>
      <c r="G169" s="155"/>
      <c r="H169" s="23"/>
      <c r="I169" s="23"/>
      <c r="J169" s="23"/>
      <c r="O169" s="155"/>
      <c r="T169" s="155"/>
    </row>
    <row r="170" spans="4:20" x14ac:dyDescent="0.25">
      <c r="D170" s="135"/>
      <c r="E170" s="135"/>
      <c r="G170" s="155"/>
      <c r="H170" s="23"/>
      <c r="I170" s="23"/>
      <c r="J170" s="23"/>
      <c r="O170" s="155"/>
      <c r="T170" s="155"/>
    </row>
    <row r="171" spans="4:20" x14ac:dyDescent="0.25">
      <c r="D171" s="135"/>
      <c r="E171" s="135"/>
      <c r="G171" s="155"/>
      <c r="H171" s="23"/>
      <c r="I171" s="23"/>
      <c r="J171" s="23"/>
      <c r="O171" s="155"/>
      <c r="T171" s="155"/>
    </row>
    <row r="172" spans="4:20" x14ac:dyDescent="0.25">
      <c r="D172" s="135"/>
      <c r="E172" s="135"/>
      <c r="G172" s="155"/>
      <c r="H172" s="23"/>
      <c r="I172" s="23"/>
      <c r="J172" s="23"/>
      <c r="O172" s="155"/>
      <c r="T172" s="155"/>
    </row>
    <row r="173" spans="4:20" x14ac:dyDescent="0.25">
      <c r="D173" s="135"/>
      <c r="E173" s="135"/>
      <c r="G173" s="155"/>
      <c r="H173" s="23"/>
      <c r="I173" s="23"/>
      <c r="J173" s="23"/>
      <c r="O173" s="155"/>
      <c r="T173" s="155"/>
    </row>
    <row r="174" spans="4:20" x14ac:dyDescent="0.25">
      <c r="D174" s="135"/>
      <c r="E174" s="135"/>
      <c r="G174" s="155"/>
      <c r="H174" s="23"/>
      <c r="I174" s="23"/>
      <c r="J174" s="23"/>
      <c r="O174" s="155"/>
      <c r="T174" s="155"/>
    </row>
    <row r="175" spans="4:20" x14ac:dyDescent="0.25">
      <c r="D175" s="135"/>
      <c r="E175" s="135"/>
      <c r="G175" s="155"/>
      <c r="H175" s="23"/>
      <c r="I175" s="23"/>
      <c r="J175" s="23"/>
      <c r="O175" s="155"/>
      <c r="T175" s="155"/>
    </row>
    <row r="176" spans="4:20" x14ac:dyDescent="0.25">
      <c r="D176" s="135"/>
      <c r="E176" s="135"/>
      <c r="G176" s="155"/>
      <c r="H176" s="23"/>
      <c r="I176" s="23"/>
      <c r="J176" s="23"/>
      <c r="O176" s="155"/>
      <c r="T176" s="155"/>
    </row>
    <row r="177" spans="4:20" x14ac:dyDescent="0.25">
      <c r="D177" s="135"/>
      <c r="E177" s="135"/>
      <c r="G177" s="155"/>
      <c r="H177" s="23"/>
      <c r="I177" s="23"/>
      <c r="J177" s="23"/>
      <c r="O177" s="155"/>
      <c r="T177" s="155"/>
    </row>
    <row r="178" spans="4:20" x14ac:dyDescent="0.25">
      <c r="D178" s="135"/>
      <c r="E178" s="135"/>
      <c r="G178" s="155"/>
      <c r="H178" s="23"/>
      <c r="I178" s="23"/>
      <c r="J178" s="23"/>
      <c r="O178" s="155"/>
      <c r="T178" s="155"/>
    </row>
    <row r="179" spans="4:20" x14ac:dyDescent="0.25">
      <c r="D179" s="135"/>
      <c r="E179" s="135"/>
      <c r="G179" s="155"/>
      <c r="H179" s="23"/>
      <c r="I179" s="23"/>
      <c r="J179" s="23"/>
      <c r="O179" s="155"/>
      <c r="T179" s="155"/>
    </row>
    <row r="180" spans="4:20" x14ac:dyDescent="0.25">
      <c r="D180" s="135"/>
      <c r="E180" s="135"/>
      <c r="G180" s="155"/>
      <c r="H180" s="23"/>
      <c r="I180" s="23"/>
      <c r="J180" s="23"/>
      <c r="O180" s="155"/>
      <c r="T180" s="155"/>
    </row>
    <row r="181" spans="4:20" x14ac:dyDescent="0.25">
      <c r="D181" s="135"/>
      <c r="E181" s="135"/>
      <c r="G181" s="155"/>
      <c r="H181" s="23"/>
      <c r="I181" s="23"/>
      <c r="J181" s="23"/>
      <c r="O181" s="155"/>
      <c r="T181" s="155"/>
    </row>
    <row r="182" spans="4:20" x14ac:dyDescent="0.25">
      <c r="D182" s="135"/>
      <c r="E182" s="135"/>
      <c r="G182" s="155"/>
      <c r="H182" s="23"/>
      <c r="I182" s="23"/>
      <c r="J182" s="23"/>
      <c r="O182" s="155"/>
      <c r="T182" s="155"/>
    </row>
    <row r="183" spans="4:20" x14ac:dyDescent="0.25">
      <c r="D183" s="135"/>
      <c r="E183" s="135"/>
      <c r="G183" s="155"/>
      <c r="H183" s="23"/>
      <c r="I183" s="23"/>
      <c r="J183" s="23"/>
      <c r="O183" s="155"/>
      <c r="T183" s="155"/>
    </row>
    <row r="184" spans="4:20" x14ac:dyDescent="0.25">
      <c r="D184" s="135"/>
      <c r="E184" s="135"/>
      <c r="G184" s="155"/>
      <c r="H184" s="23"/>
      <c r="I184" s="23"/>
      <c r="J184" s="23"/>
      <c r="O184" s="155"/>
      <c r="T184" s="155"/>
    </row>
    <row r="185" spans="4:20" x14ac:dyDescent="0.25">
      <c r="D185" s="135"/>
      <c r="E185" s="135"/>
      <c r="G185" s="155"/>
      <c r="H185" s="23"/>
      <c r="I185" s="23"/>
      <c r="J185" s="23"/>
      <c r="O185" s="155"/>
      <c r="T185" s="155"/>
    </row>
    <row r="186" spans="4:20" x14ac:dyDescent="0.25">
      <c r="D186" s="135"/>
      <c r="E186" s="135"/>
      <c r="G186" s="155"/>
      <c r="H186" s="23"/>
      <c r="I186" s="23"/>
      <c r="J186" s="23"/>
      <c r="O186" s="155"/>
      <c r="T186" s="155"/>
    </row>
    <row r="187" spans="4:20" x14ac:dyDescent="0.25">
      <c r="D187" s="135"/>
      <c r="E187" s="135"/>
      <c r="G187" s="155"/>
      <c r="H187" s="23"/>
      <c r="I187" s="23"/>
      <c r="J187" s="23"/>
      <c r="O187" s="155"/>
      <c r="T187" s="155"/>
    </row>
    <row r="188" spans="4:20" x14ac:dyDescent="0.25">
      <c r="D188" s="135"/>
      <c r="E188" s="135"/>
      <c r="G188" s="155"/>
      <c r="H188" s="23"/>
      <c r="I188" s="23"/>
      <c r="J188" s="23"/>
      <c r="O188" s="155"/>
      <c r="T188" s="155"/>
    </row>
    <row r="189" spans="4:20" x14ac:dyDescent="0.25">
      <c r="D189" s="135"/>
      <c r="E189" s="135"/>
      <c r="G189" s="155"/>
      <c r="H189" s="23"/>
      <c r="I189" s="23"/>
      <c r="J189" s="23"/>
      <c r="O189" s="155"/>
      <c r="T189" s="155"/>
    </row>
    <row r="190" spans="4:20" x14ac:dyDescent="0.25">
      <c r="D190" s="135"/>
      <c r="E190" s="135"/>
      <c r="G190" s="155"/>
      <c r="H190" s="23"/>
      <c r="I190" s="23"/>
      <c r="J190" s="23"/>
      <c r="O190" s="155"/>
      <c r="T190" s="155"/>
    </row>
    <row r="191" spans="4:20" x14ac:dyDescent="0.25">
      <c r="D191" s="135"/>
      <c r="E191" s="135"/>
      <c r="G191" s="155"/>
      <c r="H191" s="23"/>
      <c r="I191" s="23"/>
      <c r="J191" s="23"/>
      <c r="O191" s="155"/>
      <c r="T191" s="155"/>
    </row>
    <row r="192" spans="4:20" x14ac:dyDescent="0.25">
      <c r="D192" s="135"/>
      <c r="E192" s="135"/>
      <c r="G192" s="155"/>
      <c r="H192" s="23"/>
      <c r="I192" s="23"/>
      <c r="J192" s="23"/>
      <c r="O192" s="155"/>
      <c r="T192" s="155"/>
    </row>
    <row r="193" spans="4:20" x14ac:dyDescent="0.25">
      <c r="D193" s="135"/>
      <c r="E193" s="135"/>
      <c r="G193" s="155"/>
      <c r="H193" s="23"/>
      <c r="I193" s="23"/>
      <c r="J193" s="23"/>
      <c r="O193" s="155"/>
      <c r="T193" s="155"/>
    </row>
    <row r="194" spans="4:20" x14ac:dyDescent="0.25">
      <c r="D194" s="135"/>
      <c r="E194" s="135"/>
      <c r="G194" s="155"/>
      <c r="H194" s="23"/>
      <c r="I194" s="23"/>
      <c r="J194" s="23"/>
      <c r="O194" s="155"/>
      <c r="T194" s="155"/>
    </row>
    <row r="195" spans="4:20" x14ac:dyDescent="0.25">
      <c r="D195" s="135"/>
      <c r="E195" s="135"/>
      <c r="G195" s="155"/>
      <c r="H195" s="23"/>
      <c r="I195" s="23"/>
      <c r="J195" s="23"/>
      <c r="O195" s="155"/>
      <c r="T195" s="155"/>
    </row>
    <row r="196" spans="4:20" x14ac:dyDescent="0.25">
      <c r="D196" s="135"/>
      <c r="E196" s="135"/>
      <c r="G196" s="155"/>
      <c r="H196" s="23"/>
      <c r="I196" s="23"/>
      <c r="J196" s="23"/>
      <c r="O196" s="155"/>
      <c r="T196" s="155"/>
    </row>
    <row r="197" spans="4:20" x14ac:dyDescent="0.25">
      <c r="D197" s="135"/>
      <c r="E197" s="135"/>
      <c r="G197" s="155"/>
      <c r="H197" s="23"/>
      <c r="I197" s="23"/>
      <c r="J197" s="23"/>
      <c r="O197" s="155"/>
      <c r="T197" s="155"/>
    </row>
    <row r="198" spans="4:20" x14ac:dyDescent="0.25">
      <c r="D198" s="135"/>
      <c r="E198" s="135"/>
      <c r="G198" s="155"/>
      <c r="H198" s="23"/>
      <c r="I198" s="23"/>
      <c r="J198" s="23"/>
      <c r="O198" s="155"/>
      <c r="T198" s="155"/>
    </row>
    <row r="199" spans="4:20" x14ac:dyDescent="0.25">
      <c r="D199" s="135"/>
      <c r="E199" s="135"/>
      <c r="G199" s="155"/>
      <c r="H199" s="23"/>
      <c r="I199" s="23"/>
      <c r="J199" s="23"/>
      <c r="O199" s="155"/>
      <c r="T199" s="155"/>
    </row>
    <row r="200" spans="4:20" x14ac:dyDescent="0.25">
      <c r="D200" s="135"/>
      <c r="E200" s="135"/>
      <c r="G200" s="155"/>
      <c r="H200" s="23"/>
      <c r="I200" s="23"/>
      <c r="J200" s="23"/>
      <c r="O200" s="155"/>
      <c r="T200" s="155"/>
    </row>
    <row r="201" spans="4:20" x14ac:dyDescent="0.25">
      <c r="D201" s="135"/>
      <c r="E201" s="135"/>
      <c r="G201" s="155"/>
      <c r="H201" s="23"/>
      <c r="I201" s="23"/>
      <c r="J201" s="23"/>
      <c r="O201" s="155"/>
      <c r="T201" s="155"/>
    </row>
    <row r="202" spans="4:20" x14ac:dyDescent="0.25">
      <c r="D202" s="135"/>
      <c r="E202" s="135"/>
      <c r="G202" s="155"/>
      <c r="H202" s="23"/>
      <c r="I202" s="23"/>
      <c r="J202" s="23"/>
      <c r="O202" s="155"/>
      <c r="T202" s="155"/>
    </row>
    <row r="203" spans="4:20" x14ac:dyDescent="0.25">
      <c r="D203" s="135"/>
      <c r="E203" s="135"/>
      <c r="G203" s="155"/>
      <c r="H203" s="23"/>
      <c r="I203" s="23"/>
      <c r="J203" s="23"/>
      <c r="O203" s="155"/>
      <c r="T203" s="155"/>
    </row>
    <row r="204" spans="4:20" x14ac:dyDescent="0.25">
      <c r="D204" s="135"/>
      <c r="E204" s="135"/>
      <c r="G204" s="155"/>
      <c r="H204" s="23"/>
      <c r="I204" s="23"/>
      <c r="J204" s="23"/>
      <c r="O204" s="155"/>
      <c r="T204" s="155"/>
    </row>
    <row r="205" spans="4:20" x14ac:dyDescent="0.25">
      <c r="D205" s="135"/>
      <c r="E205" s="135"/>
      <c r="G205" s="155"/>
      <c r="H205" s="23"/>
      <c r="I205" s="23"/>
      <c r="J205" s="23"/>
      <c r="O205" s="155"/>
      <c r="T205" s="155"/>
    </row>
    <row r="206" spans="4:20" x14ac:dyDescent="0.25">
      <c r="D206" s="135"/>
      <c r="E206" s="135"/>
      <c r="G206" s="155"/>
      <c r="H206" s="23"/>
      <c r="I206" s="23"/>
      <c r="J206" s="23"/>
      <c r="O206" s="155"/>
      <c r="T206" s="155"/>
    </row>
    <row r="207" spans="4:20" x14ac:dyDescent="0.25">
      <c r="D207" s="135"/>
      <c r="E207" s="135"/>
      <c r="G207" s="155"/>
      <c r="H207" s="23"/>
      <c r="I207" s="23"/>
      <c r="J207" s="23"/>
      <c r="O207" s="155"/>
      <c r="T207" s="155"/>
    </row>
    <row r="208" spans="4:20" x14ac:dyDescent="0.25">
      <c r="D208" s="135"/>
      <c r="E208" s="135"/>
      <c r="G208" s="155"/>
      <c r="H208" s="23"/>
      <c r="I208" s="23"/>
      <c r="J208" s="23"/>
      <c r="O208" s="155"/>
      <c r="T208" s="155"/>
    </row>
    <row r="209" spans="4:20" x14ac:dyDescent="0.25">
      <c r="D209" s="135"/>
      <c r="E209" s="135"/>
      <c r="G209" s="155"/>
      <c r="H209" s="23"/>
      <c r="I209" s="23"/>
      <c r="J209" s="23"/>
      <c r="O209" s="155"/>
      <c r="T209" s="155"/>
    </row>
    <row r="210" spans="4:20" x14ac:dyDescent="0.25">
      <c r="D210" s="135"/>
      <c r="E210" s="135"/>
      <c r="G210" s="155"/>
      <c r="H210" s="23"/>
      <c r="I210" s="23"/>
      <c r="J210" s="23"/>
      <c r="O210" s="155"/>
      <c r="T210" s="155"/>
    </row>
    <row r="211" spans="4:20" x14ac:dyDescent="0.25">
      <c r="D211" s="135"/>
      <c r="E211" s="135"/>
      <c r="G211" s="155"/>
      <c r="H211" s="23"/>
      <c r="I211" s="23"/>
      <c r="J211" s="23"/>
      <c r="O211" s="155"/>
      <c r="T211" s="155"/>
    </row>
    <row r="212" spans="4:20" x14ac:dyDescent="0.25">
      <c r="D212" s="135"/>
      <c r="E212" s="135"/>
      <c r="G212" s="155"/>
      <c r="H212" s="23"/>
      <c r="I212" s="23"/>
      <c r="J212" s="23"/>
      <c r="O212" s="155"/>
      <c r="T212" s="155"/>
    </row>
    <row r="213" spans="4:20" x14ac:dyDescent="0.25">
      <c r="D213" s="135"/>
      <c r="E213" s="135"/>
      <c r="G213" s="155"/>
      <c r="H213" s="23"/>
      <c r="I213" s="23"/>
      <c r="J213" s="23"/>
      <c r="O213" s="155"/>
      <c r="T213" s="155"/>
    </row>
    <row r="214" spans="4:20" x14ac:dyDescent="0.25">
      <c r="D214" s="135"/>
      <c r="E214" s="135"/>
      <c r="G214" s="155"/>
      <c r="H214" s="23"/>
      <c r="I214" s="23"/>
      <c r="J214" s="23"/>
      <c r="O214" s="155"/>
      <c r="T214" s="155"/>
    </row>
    <row r="215" spans="4:20" x14ac:dyDescent="0.25">
      <c r="D215" s="135"/>
      <c r="E215" s="135"/>
      <c r="G215" s="155"/>
      <c r="H215" s="23"/>
      <c r="I215" s="23"/>
      <c r="J215" s="23"/>
      <c r="O215" s="155"/>
      <c r="T215" s="155"/>
    </row>
    <row r="216" spans="4:20" x14ac:dyDescent="0.25">
      <c r="D216" s="135"/>
      <c r="E216" s="135"/>
      <c r="G216" s="155"/>
      <c r="H216" s="23"/>
      <c r="I216" s="23"/>
      <c r="J216" s="23"/>
      <c r="O216" s="155"/>
      <c r="T216" s="155"/>
    </row>
    <row r="217" spans="4:20" x14ac:dyDescent="0.25">
      <c r="G217" s="155"/>
      <c r="H217" s="23"/>
      <c r="I217" s="23"/>
      <c r="J217" s="23"/>
      <c r="O217" s="155"/>
      <c r="T217" s="155"/>
    </row>
    <row r="218" spans="4:20" x14ac:dyDescent="0.25">
      <c r="G218" s="155"/>
      <c r="H218" s="23"/>
      <c r="I218" s="23"/>
      <c r="J218" s="23"/>
      <c r="O218" s="155"/>
      <c r="T218" s="155"/>
    </row>
    <row r="219" spans="4:20" x14ac:dyDescent="0.25">
      <c r="G219" s="155"/>
      <c r="H219" s="23"/>
      <c r="I219" s="23"/>
      <c r="J219" s="23"/>
      <c r="O219" s="155"/>
      <c r="T219" s="155"/>
    </row>
    <row r="220" spans="4:20" x14ac:dyDescent="0.25">
      <c r="G220" s="155"/>
      <c r="H220" s="23"/>
      <c r="I220" s="23"/>
      <c r="J220" s="23"/>
      <c r="O220" s="155"/>
      <c r="T220" s="155"/>
    </row>
    <row r="221" spans="4:20" x14ac:dyDescent="0.25">
      <c r="G221" s="155"/>
      <c r="H221" s="23"/>
      <c r="I221" s="23"/>
      <c r="J221" s="23"/>
      <c r="O221" s="155"/>
      <c r="T221" s="155"/>
    </row>
    <row r="222" spans="4:20" x14ac:dyDescent="0.25">
      <c r="G222" s="155"/>
      <c r="H222" s="23"/>
      <c r="I222" s="23"/>
      <c r="J222" s="23"/>
      <c r="O222" s="155"/>
      <c r="T222" s="155"/>
    </row>
    <row r="223" spans="4:20" x14ac:dyDescent="0.25">
      <c r="G223" s="155"/>
      <c r="H223" s="23"/>
      <c r="I223" s="23"/>
      <c r="J223" s="23"/>
      <c r="O223" s="155"/>
      <c r="T223" s="155"/>
    </row>
    <row r="224" spans="4:20" x14ac:dyDescent="0.25">
      <c r="G224" s="155"/>
      <c r="H224" s="23"/>
      <c r="I224" s="23"/>
      <c r="J224" s="23"/>
      <c r="O224" s="155"/>
      <c r="T224" s="155"/>
    </row>
    <row r="225" spans="7:20" x14ac:dyDescent="0.25">
      <c r="G225" s="155"/>
      <c r="H225" s="23"/>
      <c r="I225" s="23"/>
      <c r="J225" s="23"/>
      <c r="O225" s="155"/>
      <c r="T225" s="155"/>
    </row>
    <row r="226" spans="7:20" x14ac:dyDescent="0.25">
      <c r="G226" s="155"/>
      <c r="H226" s="23"/>
      <c r="I226" s="23"/>
      <c r="J226" s="23"/>
      <c r="O226" s="155"/>
      <c r="T226" s="155"/>
    </row>
    <row r="227" spans="7:20" x14ac:dyDescent="0.25">
      <c r="G227" s="155"/>
      <c r="H227" s="23"/>
      <c r="I227" s="23"/>
      <c r="J227" s="23"/>
      <c r="O227" s="155"/>
      <c r="T227" s="155"/>
    </row>
    <row r="228" spans="7:20" x14ac:dyDescent="0.25">
      <c r="G228" s="155"/>
      <c r="H228" s="23"/>
      <c r="I228" s="23"/>
      <c r="J228" s="23"/>
      <c r="O228" s="155"/>
      <c r="T228" s="155"/>
    </row>
    <row r="229" spans="7:20" x14ac:dyDescent="0.25">
      <c r="G229" s="155"/>
      <c r="H229" s="23"/>
      <c r="I229" s="23"/>
      <c r="J229" s="23"/>
      <c r="O229" s="155"/>
      <c r="T229" s="155"/>
    </row>
    <row r="230" spans="7:20" x14ac:dyDescent="0.25">
      <c r="G230" s="155"/>
      <c r="H230" s="23"/>
      <c r="I230" s="23"/>
      <c r="J230" s="23"/>
      <c r="O230" s="155"/>
      <c r="T230" s="155"/>
    </row>
    <row r="231" spans="7:20" x14ac:dyDescent="0.25">
      <c r="G231" s="155"/>
      <c r="H231" s="23"/>
      <c r="I231" s="23"/>
      <c r="J231" s="23"/>
      <c r="O231" s="155"/>
      <c r="T231" s="155"/>
    </row>
    <row r="232" spans="7:20" x14ac:dyDescent="0.25">
      <c r="G232" s="155"/>
      <c r="H232" s="23"/>
      <c r="I232" s="23"/>
      <c r="J232" s="23"/>
      <c r="O232" s="155"/>
      <c r="T232" s="155"/>
    </row>
    <row r="233" spans="7:20" x14ac:dyDescent="0.25">
      <c r="G233" s="155"/>
      <c r="H233" s="23"/>
      <c r="I233" s="23"/>
      <c r="J233" s="23"/>
      <c r="O233" s="155"/>
      <c r="T233" s="155"/>
    </row>
    <row r="234" spans="7:20" x14ac:dyDescent="0.25">
      <c r="G234" s="155"/>
      <c r="H234" s="23"/>
      <c r="I234" s="23"/>
      <c r="J234" s="23"/>
      <c r="O234" s="155"/>
      <c r="T234" s="155"/>
    </row>
    <row r="235" spans="7:20" x14ac:dyDescent="0.25">
      <c r="G235" s="155"/>
      <c r="H235" s="23"/>
      <c r="I235" s="23"/>
      <c r="J235" s="23"/>
      <c r="O235" s="155"/>
      <c r="T235" s="155"/>
    </row>
    <row r="236" spans="7:20" x14ac:dyDescent="0.25">
      <c r="G236" s="155"/>
      <c r="H236" s="23"/>
      <c r="I236" s="23"/>
      <c r="J236" s="23"/>
      <c r="O236" s="155"/>
      <c r="T236" s="155"/>
    </row>
    <row r="237" spans="7:20" x14ac:dyDescent="0.25">
      <c r="G237" s="155"/>
      <c r="H237" s="23"/>
      <c r="I237" s="23"/>
      <c r="J237" s="23"/>
      <c r="O237" s="155"/>
      <c r="T237" s="155"/>
    </row>
    <row r="238" spans="7:20" x14ac:dyDescent="0.25">
      <c r="G238" s="155"/>
      <c r="H238" s="23"/>
      <c r="I238" s="23"/>
      <c r="J238" s="23"/>
      <c r="O238" s="155"/>
      <c r="T238" s="155"/>
    </row>
    <row r="239" spans="7:20" x14ac:dyDescent="0.25">
      <c r="G239" s="155"/>
      <c r="H239" s="23"/>
      <c r="I239" s="23"/>
      <c r="J239" s="23"/>
      <c r="O239" s="155"/>
      <c r="T239" s="155"/>
    </row>
    <row r="240" spans="7:20" x14ac:dyDescent="0.25">
      <c r="G240" s="155"/>
      <c r="H240" s="23"/>
      <c r="I240" s="23"/>
      <c r="J240" s="23"/>
      <c r="O240" s="155"/>
      <c r="T240" s="155"/>
    </row>
    <row r="241" spans="7:20" x14ac:dyDescent="0.25">
      <c r="G241" s="155"/>
      <c r="H241" s="23"/>
      <c r="I241" s="23"/>
      <c r="J241" s="23"/>
      <c r="O241" s="155"/>
      <c r="T241" s="155"/>
    </row>
    <row r="242" spans="7:20" x14ac:dyDescent="0.25">
      <c r="G242" s="155"/>
      <c r="H242" s="23"/>
      <c r="I242" s="23"/>
      <c r="J242" s="23"/>
      <c r="O242" s="155"/>
      <c r="T242" s="155"/>
    </row>
    <row r="243" spans="7:20" x14ac:dyDescent="0.25">
      <c r="G243" s="155"/>
      <c r="H243" s="23"/>
      <c r="I243" s="23"/>
      <c r="J243" s="23"/>
      <c r="O243" s="155"/>
      <c r="T243" s="155"/>
    </row>
    <row r="244" spans="7:20" x14ac:dyDescent="0.25">
      <c r="G244" s="155"/>
      <c r="H244" s="23"/>
      <c r="I244" s="23"/>
      <c r="J244" s="23"/>
      <c r="O244" s="155"/>
      <c r="T244" s="155"/>
    </row>
    <row r="245" spans="7:20" x14ac:dyDescent="0.25">
      <c r="G245" s="155"/>
      <c r="H245" s="23"/>
      <c r="I245" s="23"/>
      <c r="J245" s="23"/>
      <c r="O245" s="155"/>
      <c r="T245" s="155"/>
    </row>
    <row r="246" spans="7:20" x14ac:dyDescent="0.25">
      <c r="G246" s="155"/>
      <c r="H246" s="23"/>
      <c r="I246" s="23"/>
      <c r="J246" s="23"/>
      <c r="O246" s="155"/>
      <c r="T246" s="155"/>
    </row>
    <row r="247" spans="7:20" x14ac:dyDescent="0.25">
      <c r="G247" s="155"/>
      <c r="H247" s="23"/>
      <c r="I247" s="23"/>
      <c r="J247" s="23"/>
      <c r="O247" s="155"/>
      <c r="T247" s="155"/>
    </row>
    <row r="248" spans="7:20" x14ac:dyDescent="0.25">
      <c r="G248" s="155"/>
      <c r="H248" s="23"/>
      <c r="I248" s="23"/>
      <c r="J248" s="23"/>
      <c r="O248" s="155"/>
      <c r="T248" s="155"/>
    </row>
    <row r="249" spans="7:20" x14ac:dyDescent="0.25">
      <c r="G249" s="155"/>
      <c r="H249" s="23"/>
      <c r="I249" s="23"/>
      <c r="J249" s="23"/>
      <c r="O249" s="155"/>
      <c r="T249" s="155"/>
    </row>
    <row r="250" spans="7:20" x14ac:dyDescent="0.25">
      <c r="G250" s="155"/>
      <c r="H250" s="23"/>
      <c r="I250" s="23"/>
      <c r="J250" s="23"/>
      <c r="O250" s="155"/>
      <c r="T250" s="155"/>
    </row>
    <row r="251" spans="7:20" x14ac:dyDescent="0.25">
      <c r="G251" s="155"/>
      <c r="H251" s="23"/>
      <c r="I251" s="23"/>
      <c r="J251" s="23"/>
      <c r="O251" s="155"/>
      <c r="T251" s="155"/>
    </row>
    <row r="252" spans="7:20" x14ac:dyDescent="0.25">
      <c r="G252" s="155"/>
      <c r="H252" s="23"/>
      <c r="I252" s="23"/>
      <c r="J252" s="23"/>
      <c r="O252" s="155"/>
      <c r="T252" s="155"/>
    </row>
    <row r="253" spans="7:20" x14ac:dyDescent="0.25">
      <c r="G253" s="155"/>
      <c r="H253" s="23"/>
      <c r="I253" s="23"/>
      <c r="J253" s="23"/>
      <c r="O253" s="155"/>
      <c r="T253" s="155"/>
    </row>
    <row r="254" spans="7:20" x14ac:dyDescent="0.25">
      <c r="G254" s="155"/>
      <c r="H254" s="23"/>
      <c r="I254" s="23"/>
      <c r="J254" s="23"/>
      <c r="O254" s="155"/>
      <c r="T254" s="155"/>
    </row>
    <row r="255" spans="7:20" x14ac:dyDescent="0.25">
      <c r="G255" s="155"/>
      <c r="H255" s="23"/>
      <c r="I255" s="23"/>
      <c r="J255" s="23"/>
      <c r="O255" s="155"/>
      <c r="T255" s="155"/>
    </row>
    <row r="256" spans="7:20" x14ac:dyDescent="0.25">
      <c r="G256" s="155"/>
      <c r="H256" s="23"/>
      <c r="I256" s="23"/>
      <c r="J256" s="23"/>
      <c r="O256" s="155"/>
      <c r="T256" s="155"/>
    </row>
    <row r="257" spans="7:20" x14ac:dyDescent="0.25">
      <c r="G257" s="155"/>
      <c r="H257" s="23"/>
      <c r="I257" s="23"/>
      <c r="J257" s="23"/>
      <c r="O257" s="155"/>
      <c r="T257" s="155"/>
    </row>
    <row r="258" spans="7:20" x14ac:dyDescent="0.25">
      <c r="G258" s="155"/>
      <c r="H258" s="23"/>
      <c r="I258" s="23"/>
      <c r="J258" s="23"/>
      <c r="O258" s="155"/>
      <c r="T258" s="155"/>
    </row>
    <row r="259" spans="7:20" x14ac:dyDescent="0.25">
      <c r="G259" s="155"/>
      <c r="H259" s="23"/>
      <c r="I259" s="23"/>
      <c r="J259" s="23"/>
      <c r="O259" s="155"/>
      <c r="T259" s="155"/>
    </row>
    <row r="260" spans="7:20" x14ac:dyDescent="0.25">
      <c r="G260" s="155"/>
      <c r="H260" s="23"/>
      <c r="I260" s="23"/>
      <c r="J260" s="23"/>
      <c r="O260" s="155"/>
      <c r="T260" s="155"/>
    </row>
    <row r="261" spans="7:20" x14ac:dyDescent="0.25">
      <c r="G261" s="155"/>
      <c r="H261" s="23"/>
      <c r="I261" s="23"/>
      <c r="J261" s="23"/>
      <c r="O261" s="155"/>
      <c r="T261" s="155"/>
    </row>
    <row r="262" spans="7:20" x14ac:dyDescent="0.25">
      <c r="G262" s="155"/>
      <c r="H262" s="23"/>
      <c r="I262" s="23"/>
      <c r="J262" s="23"/>
      <c r="O262" s="155"/>
      <c r="T262" s="155"/>
    </row>
    <row r="263" spans="7:20" x14ac:dyDescent="0.25">
      <c r="G263" s="155"/>
      <c r="H263" s="23"/>
      <c r="I263" s="23"/>
      <c r="J263" s="23"/>
      <c r="O263" s="155"/>
      <c r="T263" s="155"/>
    </row>
    <row r="264" spans="7:20" x14ac:dyDescent="0.25">
      <c r="G264" s="155"/>
      <c r="H264" s="23"/>
      <c r="I264" s="23"/>
      <c r="J264" s="23"/>
      <c r="O264" s="155"/>
      <c r="T264" s="155"/>
    </row>
    <row r="265" spans="7:20" x14ac:dyDescent="0.25">
      <c r="G265" s="155"/>
      <c r="H265" s="23"/>
      <c r="I265" s="23"/>
      <c r="J265" s="23"/>
      <c r="O265" s="155"/>
      <c r="T265" s="155"/>
    </row>
    <row r="266" spans="7:20" x14ac:dyDescent="0.25">
      <c r="G266" s="155"/>
      <c r="H266" s="23"/>
      <c r="I266" s="23"/>
      <c r="J266" s="23"/>
      <c r="O266" s="155"/>
      <c r="T266" s="155"/>
    </row>
    <row r="267" spans="7:20" x14ac:dyDescent="0.25">
      <c r="G267" s="155"/>
      <c r="H267" s="23"/>
      <c r="I267" s="23"/>
      <c r="J267" s="23"/>
      <c r="O267" s="155"/>
      <c r="T267" s="155"/>
    </row>
    <row r="268" spans="7:20" x14ac:dyDescent="0.25">
      <c r="G268" s="155"/>
      <c r="H268" s="23"/>
      <c r="I268" s="23"/>
      <c r="J268" s="23"/>
      <c r="O268" s="155"/>
      <c r="T268" s="155"/>
    </row>
    <row r="269" spans="7:20" x14ac:dyDescent="0.25">
      <c r="G269" s="155"/>
      <c r="H269" s="23"/>
      <c r="I269" s="23"/>
      <c r="J269" s="23"/>
      <c r="O269" s="155"/>
      <c r="T269" s="155"/>
    </row>
    <row r="270" spans="7:20" x14ac:dyDescent="0.25">
      <c r="G270" s="155"/>
      <c r="H270" s="23"/>
      <c r="I270" s="23"/>
      <c r="J270" s="23"/>
      <c r="O270" s="155"/>
      <c r="T270" s="155"/>
    </row>
    <row r="271" spans="7:20" x14ac:dyDescent="0.25">
      <c r="G271" s="155"/>
      <c r="H271" s="23"/>
      <c r="I271" s="23"/>
      <c r="J271" s="23"/>
      <c r="O271" s="155"/>
      <c r="T271" s="155"/>
    </row>
    <row r="272" spans="7:20" x14ac:dyDescent="0.25">
      <c r="G272" s="155"/>
      <c r="H272" s="23"/>
      <c r="I272" s="23"/>
      <c r="J272" s="23"/>
      <c r="O272" s="155"/>
      <c r="T272" s="155"/>
    </row>
    <row r="273" spans="7:20" x14ac:dyDescent="0.25">
      <c r="G273" s="155"/>
      <c r="H273" s="23"/>
      <c r="I273" s="23"/>
      <c r="J273" s="23"/>
      <c r="O273" s="155"/>
      <c r="T273" s="155"/>
    </row>
    <row r="274" spans="7:20" x14ac:dyDescent="0.25">
      <c r="G274" s="155"/>
      <c r="H274" s="23"/>
      <c r="I274" s="23"/>
      <c r="J274" s="23"/>
      <c r="O274" s="155"/>
      <c r="T274" s="155"/>
    </row>
    <row r="275" spans="7:20" x14ac:dyDescent="0.25">
      <c r="G275" s="155"/>
      <c r="H275" s="23"/>
      <c r="I275" s="23"/>
      <c r="J275" s="23"/>
      <c r="O275" s="155"/>
      <c r="T275" s="155"/>
    </row>
    <row r="276" spans="7:20" x14ac:dyDescent="0.25">
      <c r="G276" s="155"/>
      <c r="H276" s="23"/>
      <c r="I276" s="23"/>
      <c r="J276" s="23"/>
      <c r="O276" s="155"/>
      <c r="T276" s="155"/>
    </row>
    <row r="277" spans="7:20" x14ac:dyDescent="0.25">
      <c r="G277" s="155"/>
      <c r="H277" s="23"/>
      <c r="I277" s="23"/>
      <c r="J277" s="23"/>
      <c r="O277" s="155"/>
      <c r="T277" s="155"/>
    </row>
    <row r="278" spans="7:20" x14ac:dyDescent="0.25">
      <c r="G278" s="155"/>
      <c r="H278" s="23"/>
      <c r="I278" s="23"/>
      <c r="J278" s="23"/>
      <c r="O278" s="155"/>
      <c r="T278" s="155"/>
    </row>
    <row r="279" spans="7:20" x14ac:dyDescent="0.25">
      <c r="G279" s="155"/>
      <c r="H279" s="23"/>
      <c r="I279" s="23"/>
      <c r="J279" s="23"/>
      <c r="O279" s="155"/>
      <c r="T279" s="155"/>
    </row>
    <row r="280" spans="7:20" x14ac:dyDescent="0.25">
      <c r="G280" s="155"/>
      <c r="H280" s="23"/>
      <c r="I280" s="23"/>
      <c r="J280" s="23"/>
      <c r="O280" s="155"/>
      <c r="T280" s="155"/>
    </row>
    <row r="281" spans="7:20" x14ac:dyDescent="0.25">
      <c r="G281" s="155"/>
      <c r="H281" s="23"/>
      <c r="I281" s="23"/>
      <c r="J281" s="23"/>
      <c r="O281" s="155"/>
      <c r="T281" s="155"/>
    </row>
    <row r="282" spans="7:20" x14ac:dyDescent="0.25">
      <c r="G282" s="155"/>
      <c r="H282" s="23"/>
      <c r="I282" s="23"/>
      <c r="J282" s="23"/>
      <c r="O282" s="155"/>
      <c r="T282" s="155"/>
    </row>
    <row r="283" spans="7:20" x14ac:dyDescent="0.25">
      <c r="G283" s="155"/>
      <c r="H283" s="23"/>
      <c r="I283" s="23"/>
      <c r="J283" s="23"/>
      <c r="O283" s="155"/>
      <c r="T283" s="155"/>
    </row>
    <row r="284" spans="7:20" x14ac:dyDescent="0.25">
      <c r="G284" s="155"/>
      <c r="H284" s="23"/>
      <c r="I284" s="23"/>
      <c r="J284" s="23"/>
      <c r="O284" s="155"/>
      <c r="T284" s="155"/>
    </row>
    <row r="285" spans="7:20" x14ac:dyDescent="0.25">
      <c r="G285" s="155"/>
      <c r="H285" s="23"/>
      <c r="I285" s="23"/>
      <c r="J285" s="23"/>
      <c r="O285" s="155"/>
      <c r="T285" s="155"/>
    </row>
    <row r="286" spans="7:20" x14ac:dyDescent="0.25">
      <c r="G286" s="155"/>
      <c r="H286" s="23"/>
      <c r="I286" s="23"/>
      <c r="J286" s="23"/>
      <c r="O286" s="155"/>
      <c r="T286" s="155"/>
    </row>
    <row r="287" spans="7:20" x14ac:dyDescent="0.25">
      <c r="G287" s="155"/>
      <c r="H287" s="23"/>
      <c r="I287" s="23"/>
      <c r="J287" s="23"/>
      <c r="O287" s="155"/>
      <c r="T287" s="155"/>
    </row>
    <row r="288" spans="7:20" x14ac:dyDescent="0.25">
      <c r="G288" s="155"/>
      <c r="H288" s="23"/>
      <c r="I288" s="23"/>
      <c r="J288" s="23"/>
      <c r="O288" s="155"/>
      <c r="T288" s="155"/>
    </row>
    <row r="289" spans="7:20" x14ac:dyDescent="0.25">
      <c r="G289" s="155"/>
      <c r="H289" s="23"/>
      <c r="I289" s="23"/>
      <c r="J289" s="23"/>
      <c r="O289" s="155"/>
      <c r="T289" s="155"/>
    </row>
    <row r="290" spans="7:20" x14ac:dyDescent="0.25">
      <c r="G290" s="155"/>
      <c r="H290" s="23"/>
      <c r="I290" s="23"/>
      <c r="J290" s="23"/>
      <c r="O290" s="155"/>
      <c r="T290" s="155"/>
    </row>
    <row r="291" spans="7:20" x14ac:dyDescent="0.25">
      <c r="G291" s="155"/>
      <c r="H291" s="23"/>
      <c r="I291" s="23"/>
      <c r="J291" s="23"/>
      <c r="O291" s="155"/>
      <c r="T291" s="155"/>
    </row>
    <row r="292" spans="7:20" x14ac:dyDescent="0.25">
      <c r="G292" s="155"/>
      <c r="H292" s="23"/>
      <c r="I292" s="23"/>
      <c r="J292" s="23"/>
      <c r="O292" s="155"/>
      <c r="T292" s="155"/>
    </row>
    <row r="293" spans="7:20" x14ac:dyDescent="0.25">
      <c r="G293" s="155"/>
      <c r="H293" s="23"/>
      <c r="I293" s="23"/>
      <c r="J293" s="23"/>
      <c r="O293" s="155"/>
      <c r="T293" s="155"/>
    </row>
    <row r="294" spans="7:20" x14ac:dyDescent="0.25">
      <c r="G294" s="155"/>
      <c r="H294" s="23"/>
      <c r="I294" s="23"/>
      <c r="J294" s="23"/>
      <c r="O294" s="155"/>
      <c r="T294" s="155"/>
    </row>
    <row r="295" spans="7:20" x14ac:dyDescent="0.25">
      <c r="G295" s="155"/>
      <c r="H295" s="23"/>
      <c r="I295" s="23"/>
      <c r="J295" s="23"/>
      <c r="O295" s="155"/>
      <c r="T295" s="155"/>
    </row>
    <row r="296" spans="7:20" x14ac:dyDescent="0.25">
      <c r="G296" s="155"/>
      <c r="H296" s="23"/>
      <c r="I296" s="23"/>
      <c r="J296" s="23"/>
      <c r="O296" s="155"/>
      <c r="T296" s="155"/>
    </row>
    <row r="297" spans="7:20" x14ac:dyDescent="0.25">
      <c r="G297" s="155"/>
      <c r="H297" s="23"/>
      <c r="I297" s="23"/>
      <c r="J297" s="23"/>
      <c r="O297" s="155"/>
      <c r="T297" s="155"/>
    </row>
    <row r="298" spans="7:20" x14ac:dyDescent="0.25">
      <c r="G298" s="155"/>
      <c r="H298" s="23"/>
      <c r="I298" s="23"/>
      <c r="J298" s="23"/>
      <c r="O298" s="155"/>
      <c r="T298" s="155"/>
    </row>
    <row r="299" spans="7:20" x14ac:dyDescent="0.25">
      <c r="G299" s="155"/>
      <c r="H299" s="23"/>
      <c r="I299" s="23"/>
      <c r="J299" s="23"/>
      <c r="O299" s="155"/>
      <c r="T299" s="155"/>
    </row>
    <row r="300" spans="7:20" x14ac:dyDescent="0.25">
      <c r="G300" s="155"/>
      <c r="H300" s="23"/>
      <c r="I300" s="23"/>
      <c r="J300" s="23"/>
      <c r="O300" s="155"/>
      <c r="T300" s="155"/>
    </row>
    <row r="301" spans="7:20" x14ac:dyDescent="0.25">
      <c r="G301" s="155"/>
      <c r="H301" s="23"/>
      <c r="I301" s="23"/>
      <c r="J301" s="23"/>
      <c r="O301" s="155"/>
      <c r="T301" s="155"/>
    </row>
    <row r="302" spans="7:20" x14ac:dyDescent="0.25">
      <c r="G302" s="155"/>
      <c r="H302" s="23"/>
      <c r="I302" s="23"/>
      <c r="J302" s="23"/>
      <c r="O302" s="155"/>
      <c r="T302" s="155"/>
    </row>
    <row r="303" spans="7:20" x14ac:dyDescent="0.25">
      <c r="G303" s="155"/>
      <c r="H303" s="23"/>
      <c r="I303" s="23"/>
      <c r="J303" s="23"/>
      <c r="O303" s="155"/>
      <c r="T303" s="155"/>
    </row>
    <row r="304" spans="7:20" x14ac:dyDescent="0.25">
      <c r="G304" s="155"/>
      <c r="H304" s="23"/>
      <c r="I304" s="23"/>
      <c r="J304" s="23"/>
      <c r="O304" s="155"/>
      <c r="T304" s="155"/>
    </row>
    <row r="305" spans="7:20" x14ac:dyDescent="0.25">
      <c r="G305" s="155"/>
      <c r="H305" s="23"/>
      <c r="I305" s="23"/>
      <c r="J305" s="23"/>
      <c r="O305" s="155"/>
      <c r="T305" s="155"/>
    </row>
    <row r="306" spans="7:20" x14ac:dyDescent="0.25">
      <c r="G306" s="155"/>
      <c r="H306" s="23"/>
      <c r="I306" s="23"/>
      <c r="J306" s="23"/>
      <c r="O306" s="155"/>
      <c r="T306" s="155"/>
    </row>
    <row r="307" spans="7:20" x14ac:dyDescent="0.25">
      <c r="G307" s="155"/>
      <c r="H307" s="23"/>
      <c r="I307" s="23"/>
      <c r="J307" s="23"/>
      <c r="O307" s="155"/>
      <c r="T307" s="155"/>
    </row>
    <row r="308" spans="7:20" x14ac:dyDescent="0.25">
      <c r="G308" s="155"/>
      <c r="H308" s="23"/>
      <c r="I308" s="23"/>
      <c r="J308" s="23"/>
      <c r="O308" s="155"/>
      <c r="T308" s="155"/>
    </row>
    <row r="309" spans="7:20" x14ac:dyDescent="0.25">
      <c r="G309" s="155"/>
      <c r="H309" s="23"/>
      <c r="I309" s="23"/>
      <c r="J309" s="23"/>
      <c r="O309" s="155"/>
      <c r="T309" s="155"/>
    </row>
    <row r="310" spans="7:20" x14ac:dyDescent="0.25">
      <c r="G310" s="155"/>
      <c r="H310" s="23"/>
      <c r="I310" s="23"/>
      <c r="J310" s="23"/>
      <c r="O310" s="155"/>
      <c r="T310" s="155"/>
    </row>
    <row r="311" spans="7:20" x14ac:dyDescent="0.25">
      <c r="G311" s="155"/>
      <c r="H311" s="23"/>
      <c r="I311" s="23"/>
      <c r="J311" s="23"/>
      <c r="O311" s="155"/>
      <c r="T311" s="155"/>
    </row>
    <row r="312" spans="7:20" x14ac:dyDescent="0.25">
      <c r="G312" s="155"/>
      <c r="H312" s="23"/>
      <c r="I312" s="23"/>
      <c r="J312" s="23"/>
      <c r="O312" s="155"/>
      <c r="T312" s="155"/>
    </row>
    <row r="313" spans="7:20" x14ac:dyDescent="0.25">
      <c r="G313" s="155"/>
      <c r="H313" s="23"/>
      <c r="I313" s="23"/>
      <c r="J313" s="23"/>
      <c r="O313" s="155"/>
      <c r="T313" s="155"/>
    </row>
    <row r="314" spans="7:20" x14ac:dyDescent="0.25">
      <c r="G314" s="155"/>
      <c r="H314" s="23"/>
      <c r="I314" s="23"/>
      <c r="J314" s="23"/>
      <c r="O314" s="155"/>
      <c r="T314" s="155"/>
    </row>
    <row r="315" spans="7:20" x14ac:dyDescent="0.25">
      <c r="G315" s="155"/>
      <c r="H315" s="23"/>
      <c r="I315" s="23"/>
      <c r="J315" s="23"/>
      <c r="O315" s="155"/>
      <c r="T315" s="155"/>
    </row>
    <row r="316" spans="7:20" x14ac:dyDescent="0.25">
      <c r="G316" s="155"/>
      <c r="H316" s="23"/>
      <c r="I316" s="23"/>
      <c r="J316" s="23"/>
      <c r="O316" s="155"/>
      <c r="T316" s="155"/>
    </row>
    <row r="317" spans="7:20" x14ac:dyDescent="0.25">
      <c r="G317" s="155"/>
      <c r="H317" s="23"/>
      <c r="I317" s="23"/>
      <c r="J317" s="23"/>
      <c r="O317" s="155"/>
      <c r="T317" s="155"/>
    </row>
    <row r="318" spans="7:20" x14ac:dyDescent="0.25">
      <c r="G318" s="155"/>
      <c r="H318" s="23"/>
      <c r="I318" s="23"/>
      <c r="J318" s="23"/>
      <c r="O318" s="155"/>
      <c r="T318" s="155"/>
    </row>
    <row r="319" spans="7:20" x14ac:dyDescent="0.25">
      <c r="G319" s="155"/>
      <c r="H319" s="23"/>
      <c r="I319" s="23"/>
      <c r="J319" s="23"/>
      <c r="O319" s="155"/>
      <c r="T319" s="155"/>
    </row>
    <row r="320" spans="7:20" x14ac:dyDescent="0.25">
      <c r="G320" s="155"/>
      <c r="H320" s="23"/>
      <c r="I320" s="23"/>
      <c r="J320" s="23"/>
      <c r="O320" s="155"/>
      <c r="T320" s="155"/>
    </row>
    <row r="321" spans="7:20" x14ac:dyDescent="0.25">
      <c r="G321" s="155"/>
      <c r="H321" s="23"/>
      <c r="I321" s="23"/>
      <c r="J321" s="23"/>
      <c r="O321" s="155"/>
      <c r="T321" s="155"/>
    </row>
    <row r="322" spans="7:20" x14ac:dyDescent="0.25">
      <c r="G322" s="155"/>
      <c r="H322" s="23"/>
      <c r="I322" s="23"/>
      <c r="J322" s="23"/>
      <c r="O322" s="155"/>
      <c r="T322" s="155"/>
    </row>
    <row r="323" spans="7:20" x14ac:dyDescent="0.25">
      <c r="G323" s="155"/>
      <c r="H323" s="23"/>
      <c r="I323" s="23"/>
      <c r="J323" s="23"/>
      <c r="O323" s="155"/>
      <c r="T323" s="155"/>
    </row>
    <row r="324" spans="7:20" x14ac:dyDescent="0.25">
      <c r="G324" s="155"/>
      <c r="H324" s="23"/>
      <c r="I324" s="23"/>
      <c r="J324" s="23"/>
      <c r="O324" s="155"/>
      <c r="T324" s="155"/>
    </row>
    <row r="325" spans="7:20" x14ac:dyDescent="0.25">
      <c r="G325" s="155"/>
      <c r="H325" s="23"/>
      <c r="I325" s="23"/>
      <c r="J325" s="23"/>
      <c r="O325" s="155"/>
      <c r="T325" s="155"/>
    </row>
    <row r="326" spans="7:20" x14ac:dyDescent="0.25">
      <c r="G326" s="155"/>
      <c r="H326" s="23"/>
      <c r="I326" s="23"/>
      <c r="J326" s="23"/>
      <c r="O326" s="155"/>
      <c r="T326" s="155"/>
    </row>
    <row r="327" spans="7:20" x14ac:dyDescent="0.25">
      <c r="G327" s="155"/>
      <c r="H327" s="23"/>
      <c r="I327" s="23"/>
      <c r="J327" s="23"/>
      <c r="O327" s="155"/>
      <c r="T327" s="155"/>
    </row>
    <row r="328" spans="7:20" x14ac:dyDescent="0.25">
      <c r="G328" s="155"/>
      <c r="H328" s="23"/>
      <c r="I328" s="23"/>
      <c r="J328" s="23"/>
      <c r="O328" s="155"/>
      <c r="T328" s="155"/>
    </row>
    <row r="329" spans="7:20" x14ac:dyDescent="0.25">
      <c r="G329" s="155"/>
      <c r="H329" s="23"/>
      <c r="I329" s="23"/>
      <c r="J329" s="23"/>
      <c r="O329" s="155"/>
      <c r="T329" s="155"/>
    </row>
    <row r="330" spans="7:20" x14ac:dyDescent="0.25">
      <c r="G330" s="155"/>
      <c r="H330" s="23"/>
      <c r="I330" s="23"/>
      <c r="J330" s="23"/>
      <c r="O330" s="155"/>
      <c r="T330" s="155"/>
    </row>
    <row r="331" spans="7:20" x14ac:dyDescent="0.25">
      <c r="G331" s="155"/>
      <c r="H331" s="23"/>
      <c r="I331" s="23"/>
      <c r="J331" s="23"/>
      <c r="O331" s="155"/>
      <c r="T331" s="155"/>
    </row>
    <row r="332" spans="7:20" x14ac:dyDescent="0.25">
      <c r="G332" s="155"/>
      <c r="H332" s="23"/>
      <c r="I332" s="23"/>
      <c r="J332" s="23"/>
      <c r="O332" s="155"/>
      <c r="T332" s="155"/>
    </row>
    <row r="333" spans="7:20" x14ac:dyDescent="0.25">
      <c r="G333" s="155"/>
      <c r="H333" s="23"/>
      <c r="I333" s="23"/>
      <c r="J333" s="23"/>
      <c r="O333" s="155"/>
      <c r="T333" s="155"/>
    </row>
    <row r="334" spans="7:20" x14ac:dyDescent="0.25">
      <c r="G334" s="155"/>
      <c r="H334" s="23"/>
      <c r="I334" s="23"/>
      <c r="J334" s="23"/>
      <c r="O334" s="155"/>
      <c r="T334" s="155"/>
    </row>
    <row r="335" spans="7:20" x14ac:dyDescent="0.25">
      <c r="G335" s="155"/>
      <c r="H335" s="23"/>
      <c r="I335" s="23"/>
      <c r="J335" s="23"/>
      <c r="O335" s="155"/>
      <c r="T335" s="155"/>
    </row>
    <row r="336" spans="7:20" x14ac:dyDescent="0.25">
      <c r="G336" s="155"/>
      <c r="H336" s="23"/>
      <c r="I336" s="23"/>
      <c r="J336" s="23"/>
      <c r="O336" s="155"/>
      <c r="T336" s="155"/>
    </row>
    <row r="337" spans="7:20" x14ac:dyDescent="0.25">
      <c r="G337" s="155"/>
      <c r="H337" s="23"/>
      <c r="I337" s="23"/>
      <c r="J337" s="23"/>
      <c r="O337" s="155"/>
      <c r="T337" s="155"/>
    </row>
    <row r="338" spans="7:20" x14ac:dyDescent="0.25">
      <c r="G338" s="155"/>
      <c r="H338" s="23"/>
      <c r="I338" s="23"/>
      <c r="J338" s="23"/>
      <c r="O338" s="155"/>
      <c r="T338" s="155"/>
    </row>
    <row r="339" spans="7:20" x14ac:dyDescent="0.25">
      <c r="G339" s="155"/>
      <c r="H339" s="23"/>
      <c r="I339" s="23"/>
      <c r="J339" s="23"/>
      <c r="O339" s="155"/>
      <c r="T339" s="155"/>
    </row>
    <row r="340" spans="7:20" x14ac:dyDescent="0.25">
      <c r="G340" s="155"/>
      <c r="H340" s="23"/>
      <c r="I340" s="23"/>
      <c r="J340" s="23"/>
      <c r="O340" s="155"/>
      <c r="T340" s="155"/>
    </row>
    <row r="341" spans="7:20" x14ac:dyDescent="0.25">
      <c r="G341" s="155"/>
      <c r="H341" s="23"/>
      <c r="I341" s="23"/>
      <c r="J341" s="23"/>
      <c r="O341" s="155"/>
      <c r="T341" s="155"/>
    </row>
    <row r="342" spans="7:20" x14ac:dyDescent="0.25">
      <c r="G342" s="155"/>
      <c r="H342" s="23"/>
      <c r="I342" s="23"/>
      <c r="J342" s="23"/>
      <c r="O342" s="155"/>
      <c r="T342" s="155"/>
    </row>
    <row r="343" spans="7:20" x14ac:dyDescent="0.25">
      <c r="G343" s="155"/>
      <c r="H343" s="23"/>
      <c r="I343" s="23"/>
      <c r="J343" s="23"/>
      <c r="O343" s="155"/>
      <c r="T343" s="155"/>
    </row>
    <row r="344" spans="7:20" x14ac:dyDescent="0.25">
      <c r="G344" s="155"/>
      <c r="H344" s="23"/>
      <c r="I344" s="23"/>
      <c r="J344" s="23"/>
      <c r="O344" s="155"/>
      <c r="T344" s="155"/>
    </row>
    <row r="345" spans="7:20" x14ac:dyDescent="0.25">
      <c r="G345" s="155"/>
      <c r="H345" s="23"/>
      <c r="I345" s="23"/>
      <c r="J345" s="23"/>
      <c r="O345" s="155"/>
      <c r="T345" s="155"/>
    </row>
    <row r="346" spans="7:20" x14ac:dyDescent="0.25">
      <c r="G346" s="155"/>
      <c r="H346" s="23"/>
      <c r="I346" s="23"/>
      <c r="J346" s="23"/>
      <c r="O346" s="155"/>
      <c r="T346" s="155"/>
    </row>
    <row r="347" spans="7:20" x14ac:dyDescent="0.25">
      <c r="G347" s="155"/>
      <c r="H347" s="23"/>
      <c r="I347" s="23"/>
      <c r="J347" s="23"/>
      <c r="O347" s="155"/>
      <c r="T347" s="155"/>
    </row>
    <row r="348" spans="7:20" x14ac:dyDescent="0.25">
      <c r="G348" s="155"/>
      <c r="H348" s="23"/>
      <c r="I348" s="23"/>
      <c r="J348" s="23"/>
      <c r="O348" s="155"/>
      <c r="T348" s="155"/>
    </row>
    <row r="349" spans="7:20" x14ac:dyDescent="0.25">
      <c r="G349" s="155"/>
      <c r="H349" s="23"/>
      <c r="I349" s="23"/>
      <c r="J349" s="23"/>
      <c r="O349" s="155"/>
      <c r="T349" s="155"/>
    </row>
    <row r="350" spans="7:20" x14ac:dyDescent="0.25">
      <c r="G350" s="155"/>
      <c r="H350" s="23"/>
      <c r="I350" s="23"/>
      <c r="J350" s="23"/>
      <c r="O350" s="155"/>
      <c r="T350" s="155"/>
    </row>
    <row r="351" spans="7:20" x14ac:dyDescent="0.25">
      <c r="G351" s="155"/>
      <c r="H351" s="23"/>
      <c r="I351" s="23"/>
      <c r="J351" s="23"/>
      <c r="O351" s="155"/>
      <c r="T351" s="155"/>
    </row>
    <row r="352" spans="7:20" x14ac:dyDescent="0.25">
      <c r="G352" s="155"/>
      <c r="H352" s="23"/>
      <c r="I352" s="23"/>
      <c r="J352" s="23"/>
      <c r="O352" s="155"/>
      <c r="T352" s="155"/>
    </row>
    <row r="353" spans="7:20" x14ac:dyDescent="0.25">
      <c r="G353" s="155"/>
      <c r="H353" s="23"/>
      <c r="I353" s="23"/>
      <c r="J353" s="23"/>
      <c r="O353" s="155"/>
      <c r="T353" s="155"/>
    </row>
    <row r="354" spans="7:20" x14ac:dyDescent="0.25">
      <c r="G354" s="155"/>
      <c r="H354" s="23"/>
      <c r="I354" s="23"/>
      <c r="J354" s="23"/>
      <c r="O354" s="155"/>
      <c r="T354" s="155"/>
    </row>
    <row r="355" spans="7:20" x14ac:dyDescent="0.25">
      <c r="G355" s="155"/>
      <c r="H355" s="23"/>
      <c r="I355" s="23"/>
      <c r="J355" s="23"/>
      <c r="O355" s="155"/>
      <c r="T355" s="155"/>
    </row>
    <row r="356" spans="7:20" x14ac:dyDescent="0.25">
      <c r="G356" s="155"/>
      <c r="H356" s="23"/>
      <c r="I356" s="23"/>
      <c r="J356" s="23"/>
      <c r="O356" s="155"/>
      <c r="T356" s="155"/>
    </row>
    <row r="357" spans="7:20" x14ac:dyDescent="0.25">
      <c r="G357" s="155"/>
      <c r="H357" s="23"/>
      <c r="I357" s="23"/>
      <c r="J357" s="23"/>
      <c r="O357" s="155"/>
      <c r="T357" s="155"/>
    </row>
    <row r="358" spans="7:20" x14ac:dyDescent="0.25">
      <c r="G358" s="155"/>
      <c r="H358" s="23"/>
      <c r="I358" s="23"/>
      <c r="J358" s="23"/>
      <c r="O358" s="155"/>
      <c r="T358" s="155"/>
    </row>
    <row r="359" spans="7:20" x14ac:dyDescent="0.25">
      <c r="G359" s="155"/>
      <c r="H359" s="23"/>
      <c r="I359" s="23"/>
      <c r="J359" s="23"/>
      <c r="O359" s="155"/>
      <c r="T359" s="155"/>
    </row>
    <row r="360" spans="7:20" x14ac:dyDescent="0.25">
      <c r="G360" s="155"/>
      <c r="H360" s="23"/>
      <c r="I360" s="23"/>
      <c r="J360" s="23"/>
      <c r="O360" s="155"/>
      <c r="T360" s="155"/>
    </row>
    <row r="361" spans="7:20" x14ac:dyDescent="0.25">
      <c r="G361" s="155"/>
      <c r="H361" s="23"/>
      <c r="I361" s="23"/>
      <c r="J361" s="23"/>
      <c r="O361" s="155"/>
      <c r="T361" s="155"/>
    </row>
    <row r="362" spans="7:20" x14ac:dyDescent="0.25">
      <c r="G362" s="155"/>
      <c r="H362" s="23"/>
      <c r="I362" s="23"/>
      <c r="J362" s="23"/>
      <c r="O362" s="155"/>
      <c r="T362" s="155"/>
    </row>
    <row r="363" spans="7:20" x14ac:dyDescent="0.25">
      <c r="G363" s="155"/>
      <c r="H363" s="23"/>
      <c r="I363" s="23"/>
      <c r="J363" s="23"/>
      <c r="O363" s="155"/>
      <c r="T363" s="155"/>
    </row>
    <row r="364" spans="7:20" x14ac:dyDescent="0.25">
      <c r="G364" s="155"/>
      <c r="H364" s="23"/>
      <c r="I364" s="23"/>
      <c r="J364" s="23"/>
      <c r="O364" s="155"/>
      <c r="T364" s="155"/>
    </row>
    <row r="365" spans="7:20" x14ac:dyDescent="0.25">
      <c r="G365" s="155"/>
      <c r="H365" s="23"/>
      <c r="I365" s="23"/>
      <c r="J365" s="23"/>
      <c r="O365" s="155"/>
      <c r="T365" s="155"/>
    </row>
    <row r="366" spans="7:20" x14ac:dyDescent="0.25">
      <c r="G366" s="155"/>
      <c r="H366" s="23"/>
      <c r="I366" s="23"/>
      <c r="J366" s="23"/>
      <c r="O366" s="155"/>
      <c r="T366" s="155"/>
    </row>
    <row r="367" spans="7:20" x14ac:dyDescent="0.25">
      <c r="G367" s="155"/>
      <c r="H367" s="23"/>
      <c r="I367" s="23"/>
      <c r="J367" s="23"/>
      <c r="O367" s="155"/>
      <c r="T367" s="155"/>
    </row>
    <row r="368" spans="7:20" x14ac:dyDescent="0.25">
      <c r="G368" s="155"/>
      <c r="H368" s="23"/>
      <c r="I368" s="23"/>
      <c r="J368" s="23"/>
      <c r="O368" s="155"/>
      <c r="T368" s="155"/>
    </row>
    <row r="369" spans="7:20" x14ac:dyDescent="0.25">
      <c r="G369" s="155"/>
      <c r="H369" s="23"/>
      <c r="I369" s="23"/>
      <c r="J369" s="23"/>
      <c r="O369" s="155"/>
      <c r="T369" s="155"/>
    </row>
    <row r="370" spans="7:20" x14ac:dyDescent="0.25">
      <c r="G370" s="155"/>
      <c r="H370" s="23"/>
      <c r="I370" s="23"/>
      <c r="J370" s="23"/>
      <c r="O370" s="155"/>
      <c r="T370" s="155"/>
    </row>
    <row r="371" spans="7:20" x14ac:dyDescent="0.25">
      <c r="G371" s="155"/>
      <c r="H371" s="23"/>
      <c r="I371" s="23"/>
      <c r="J371" s="23"/>
      <c r="O371" s="155"/>
      <c r="T371" s="155"/>
    </row>
    <row r="372" spans="7:20" x14ac:dyDescent="0.25">
      <c r="G372" s="155"/>
      <c r="H372" s="23"/>
      <c r="I372" s="23"/>
      <c r="J372" s="23"/>
      <c r="O372" s="155"/>
      <c r="T372" s="155"/>
    </row>
    <row r="373" spans="7:20" x14ac:dyDescent="0.25">
      <c r="G373" s="155"/>
      <c r="H373" s="23"/>
      <c r="I373" s="23"/>
      <c r="J373" s="23"/>
      <c r="O373" s="155"/>
      <c r="T373" s="155"/>
    </row>
    <row r="374" spans="7:20" x14ac:dyDescent="0.25">
      <c r="G374" s="155"/>
      <c r="H374" s="23"/>
      <c r="I374" s="23"/>
      <c r="J374" s="23"/>
      <c r="O374" s="155"/>
      <c r="T374" s="155"/>
    </row>
    <row r="375" spans="7:20" x14ac:dyDescent="0.25">
      <c r="G375" s="155"/>
      <c r="H375" s="23"/>
      <c r="I375" s="23"/>
      <c r="J375" s="23"/>
      <c r="O375" s="155"/>
      <c r="T375" s="155"/>
    </row>
    <row r="376" spans="7:20" x14ac:dyDescent="0.25">
      <c r="G376" s="155"/>
      <c r="H376" s="23"/>
      <c r="I376" s="23"/>
      <c r="J376" s="23"/>
      <c r="O376" s="155"/>
      <c r="T376" s="155"/>
    </row>
    <row r="377" spans="7:20" x14ac:dyDescent="0.25">
      <c r="G377" s="155"/>
      <c r="H377" s="23"/>
      <c r="I377" s="23"/>
      <c r="J377" s="23"/>
      <c r="O377" s="155"/>
      <c r="T377" s="155"/>
    </row>
    <row r="378" spans="7:20" x14ac:dyDescent="0.25">
      <c r="G378" s="155"/>
      <c r="H378" s="23"/>
      <c r="I378" s="23"/>
      <c r="J378" s="23"/>
      <c r="O378" s="155"/>
      <c r="T378" s="155"/>
    </row>
    <row r="379" spans="7:20" x14ac:dyDescent="0.25">
      <c r="G379" s="155"/>
      <c r="H379" s="23"/>
      <c r="I379" s="23"/>
      <c r="J379" s="23"/>
      <c r="O379" s="155"/>
      <c r="T379" s="155"/>
    </row>
    <row r="380" spans="7:20" x14ac:dyDescent="0.25">
      <c r="G380" s="155"/>
      <c r="H380" s="23"/>
      <c r="I380" s="23"/>
      <c r="J380" s="23"/>
      <c r="O380" s="155"/>
      <c r="T380" s="155"/>
    </row>
    <row r="381" spans="7:20" x14ac:dyDescent="0.25">
      <c r="G381" s="155"/>
      <c r="H381" s="23"/>
      <c r="I381" s="23"/>
      <c r="J381" s="23"/>
      <c r="O381" s="155"/>
      <c r="T381" s="155"/>
    </row>
    <row r="382" spans="7:20" x14ac:dyDescent="0.25">
      <c r="G382" s="155"/>
      <c r="H382" s="23"/>
      <c r="I382" s="23"/>
      <c r="J382" s="23"/>
      <c r="O382" s="155"/>
      <c r="T382" s="155"/>
    </row>
    <row r="383" spans="7:20" x14ac:dyDescent="0.25">
      <c r="G383" s="155"/>
      <c r="H383" s="23"/>
      <c r="I383" s="23"/>
      <c r="J383" s="23"/>
      <c r="O383" s="155"/>
      <c r="T383" s="155"/>
    </row>
    <row r="384" spans="7:20" x14ac:dyDescent="0.25">
      <c r="G384" s="155"/>
      <c r="H384" s="23"/>
      <c r="I384" s="23"/>
      <c r="J384" s="23"/>
      <c r="O384" s="155"/>
      <c r="T384" s="155"/>
    </row>
    <row r="385" spans="7:20" x14ac:dyDescent="0.25">
      <c r="G385" s="155"/>
      <c r="H385" s="23"/>
      <c r="I385" s="23"/>
      <c r="J385" s="23"/>
      <c r="O385" s="155"/>
      <c r="T385" s="155"/>
    </row>
    <row r="386" spans="7:20" x14ac:dyDescent="0.25">
      <c r="G386" s="155"/>
      <c r="H386" s="23"/>
      <c r="I386" s="23"/>
      <c r="J386" s="23"/>
      <c r="O386" s="155"/>
      <c r="T386" s="155"/>
    </row>
    <row r="387" spans="7:20" x14ac:dyDescent="0.25">
      <c r="G387" s="155"/>
      <c r="H387" s="23"/>
      <c r="I387" s="23"/>
      <c r="J387" s="23"/>
      <c r="O387" s="155"/>
      <c r="T387" s="155"/>
    </row>
    <row r="388" spans="7:20" x14ac:dyDescent="0.25">
      <c r="G388" s="155"/>
      <c r="H388" s="23"/>
      <c r="I388" s="23"/>
      <c r="J388" s="23"/>
      <c r="O388" s="155"/>
      <c r="T388" s="155"/>
    </row>
    <row r="389" spans="7:20" x14ac:dyDescent="0.25">
      <c r="G389" s="155"/>
      <c r="H389" s="23"/>
      <c r="I389" s="23"/>
      <c r="J389" s="23"/>
      <c r="O389" s="155"/>
      <c r="T389" s="155"/>
    </row>
    <row r="390" spans="7:20" x14ac:dyDescent="0.25">
      <c r="G390" s="155"/>
      <c r="H390" s="23"/>
      <c r="I390" s="23"/>
      <c r="J390" s="23"/>
      <c r="O390" s="155"/>
      <c r="T390" s="155"/>
    </row>
    <row r="391" spans="7:20" x14ac:dyDescent="0.25">
      <c r="G391" s="155"/>
      <c r="H391" s="23"/>
      <c r="I391" s="23"/>
      <c r="J391" s="23"/>
      <c r="O391" s="155"/>
      <c r="T391" s="155"/>
    </row>
    <row r="392" spans="7:20" x14ac:dyDescent="0.25">
      <c r="G392" s="155"/>
      <c r="H392" s="23"/>
      <c r="I392" s="23"/>
      <c r="J392" s="23"/>
      <c r="O392" s="155"/>
      <c r="T392" s="155"/>
    </row>
    <row r="393" spans="7:20" x14ac:dyDescent="0.25">
      <c r="G393" s="155"/>
      <c r="H393" s="23"/>
      <c r="I393" s="23"/>
      <c r="J393" s="23"/>
      <c r="O393" s="155"/>
      <c r="T393" s="155"/>
    </row>
    <row r="394" spans="7:20" x14ac:dyDescent="0.25">
      <c r="G394" s="155"/>
      <c r="H394" s="23"/>
      <c r="I394" s="23"/>
      <c r="J394" s="23"/>
      <c r="O394" s="155"/>
      <c r="T394" s="155"/>
    </row>
    <row r="395" spans="7:20" x14ac:dyDescent="0.25">
      <c r="G395" s="155"/>
      <c r="H395" s="23"/>
      <c r="I395" s="23"/>
      <c r="J395" s="23"/>
      <c r="O395" s="155"/>
      <c r="T395" s="155"/>
    </row>
    <row r="396" spans="7:20" x14ac:dyDescent="0.25">
      <c r="G396" s="155"/>
      <c r="H396" s="23"/>
      <c r="I396" s="23"/>
      <c r="J396" s="23"/>
      <c r="O396" s="155"/>
      <c r="T396" s="155"/>
    </row>
    <row r="397" spans="7:20" x14ac:dyDescent="0.25">
      <c r="G397" s="155"/>
      <c r="H397" s="23"/>
      <c r="I397" s="23"/>
      <c r="J397" s="23"/>
      <c r="O397" s="155"/>
      <c r="T397" s="155"/>
    </row>
    <row r="398" spans="7:20" x14ac:dyDescent="0.25">
      <c r="G398" s="155"/>
      <c r="H398" s="23"/>
      <c r="I398" s="23"/>
      <c r="J398" s="23"/>
      <c r="O398" s="155"/>
      <c r="T398" s="155"/>
    </row>
    <row r="399" spans="7:20" x14ac:dyDescent="0.25">
      <c r="G399" s="155"/>
      <c r="H399" s="23"/>
      <c r="I399" s="23"/>
      <c r="J399" s="23"/>
      <c r="O399" s="155"/>
      <c r="T399" s="155"/>
    </row>
    <row r="400" spans="7:20" x14ac:dyDescent="0.25">
      <c r="G400" s="155"/>
      <c r="H400" s="23"/>
      <c r="I400" s="23"/>
      <c r="J400" s="23"/>
      <c r="O400" s="155"/>
      <c r="T400" s="155"/>
    </row>
    <row r="401" spans="11:11" x14ac:dyDescent="0.25">
      <c r="K401" s="117">
        <v>0</v>
      </c>
    </row>
    <row r="402" spans="11:11" x14ac:dyDescent="0.25">
      <c r="K402" s="117">
        <v>0</v>
      </c>
    </row>
    <row r="403" spans="11:11" x14ac:dyDescent="0.25">
      <c r="K403" s="117">
        <v>0</v>
      </c>
    </row>
    <row r="404" spans="11:11" x14ac:dyDescent="0.25">
      <c r="K404" s="117">
        <v>0</v>
      </c>
    </row>
    <row r="405" spans="11:11" x14ac:dyDescent="0.25">
      <c r="K405" s="117">
        <v>0</v>
      </c>
    </row>
    <row r="406" spans="11:11" x14ac:dyDescent="0.25">
      <c r="K406" s="117">
        <v>0</v>
      </c>
    </row>
    <row r="407" spans="11:11" x14ac:dyDescent="0.25">
      <c r="K407" s="117">
        <v>0</v>
      </c>
    </row>
    <row r="408" spans="11:11" x14ac:dyDescent="0.25">
      <c r="K408" s="117">
        <v>0</v>
      </c>
    </row>
    <row r="409" spans="11:11" x14ac:dyDescent="0.25">
      <c r="K409" s="117">
        <v>0</v>
      </c>
    </row>
    <row r="410" spans="11:11" x14ac:dyDescent="0.25">
      <c r="K410" s="117">
        <v>0</v>
      </c>
    </row>
    <row r="411" spans="11:11" x14ac:dyDescent="0.25">
      <c r="K411" s="117">
        <v>0</v>
      </c>
    </row>
    <row r="412" spans="11:11" x14ac:dyDescent="0.25">
      <c r="K412" s="117">
        <v>0</v>
      </c>
    </row>
    <row r="413" spans="11:11" x14ac:dyDescent="0.25">
      <c r="K413" s="117">
        <v>0</v>
      </c>
    </row>
    <row r="414" spans="11:11" x14ac:dyDescent="0.25">
      <c r="K414" s="117">
        <v>0</v>
      </c>
    </row>
    <row r="415" spans="11:11" x14ac:dyDescent="0.25">
      <c r="K415" s="117">
        <v>0</v>
      </c>
    </row>
    <row r="416" spans="11:11" x14ac:dyDescent="0.25">
      <c r="K416" s="117">
        <v>0</v>
      </c>
    </row>
    <row r="417" spans="11:11" x14ac:dyDescent="0.25">
      <c r="K417" s="117">
        <v>0</v>
      </c>
    </row>
    <row r="418" spans="11:11" x14ac:dyDescent="0.25">
      <c r="K418" s="117">
        <v>0</v>
      </c>
    </row>
    <row r="419" spans="11:11" x14ac:dyDescent="0.25">
      <c r="K419" s="117">
        <v>0</v>
      </c>
    </row>
    <row r="420" spans="11:11" x14ac:dyDescent="0.25">
      <c r="K420" s="117">
        <v>0</v>
      </c>
    </row>
    <row r="421" spans="11:11" x14ac:dyDescent="0.25">
      <c r="K421" s="117">
        <v>0</v>
      </c>
    </row>
    <row r="422" spans="11:11" x14ac:dyDescent="0.25">
      <c r="K422" s="117">
        <v>0</v>
      </c>
    </row>
    <row r="423" spans="11:11" x14ac:dyDescent="0.25">
      <c r="K423" s="117">
        <v>0</v>
      </c>
    </row>
    <row r="424" spans="11:11" x14ac:dyDescent="0.25">
      <c r="K424" s="117">
        <v>0</v>
      </c>
    </row>
    <row r="425" spans="11:11" x14ac:dyDescent="0.25">
      <c r="K425" s="117">
        <v>0</v>
      </c>
    </row>
    <row r="426" spans="11:11" x14ac:dyDescent="0.25">
      <c r="K426" s="117">
        <v>0</v>
      </c>
    </row>
    <row r="427" spans="11:11" x14ac:dyDescent="0.25">
      <c r="K427" s="117">
        <v>0</v>
      </c>
    </row>
    <row r="428" spans="11:11" x14ac:dyDescent="0.25">
      <c r="K428" s="117">
        <v>0</v>
      </c>
    </row>
    <row r="429" spans="11:11" x14ac:dyDescent="0.25">
      <c r="K429" s="117">
        <v>0</v>
      </c>
    </row>
    <row r="430" spans="11:11" x14ac:dyDescent="0.25">
      <c r="K430" s="117">
        <v>0</v>
      </c>
    </row>
    <row r="431" spans="11:11" x14ac:dyDescent="0.25">
      <c r="K431" s="117">
        <v>0</v>
      </c>
    </row>
    <row r="432" spans="11:11" x14ac:dyDescent="0.25">
      <c r="K432" s="117">
        <v>0</v>
      </c>
    </row>
    <row r="433" spans="11:11" x14ac:dyDescent="0.25">
      <c r="K433" s="117">
        <v>0</v>
      </c>
    </row>
    <row r="434" spans="11:11" x14ac:dyDescent="0.25">
      <c r="K434" s="117">
        <v>0</v>
      </c>
    </row>
    <row r="435" spans="11:11" x14ac:dyDescent="0.25">
      <c r="K435" s="117">
        <v>0</v>
      </c>
    </row>
    <row r="436" spans="11:11" x14ac:dyDescent="0.25">
      <c r="K436" s="117">
        <v>0</v>
      </c>
    </row>
    <row r="437" spans="11:11" x14ac:dyDescent="0.25">
      <c r="K437" s="117">
        <v>0</v>
      </c>
    </row>
    <row r="438" spans="11:11" x14ac:dyDescent="0.25">
      <c r="K438" s="117">
        <v>0</v>
      </c>
    </row>
    <row r="439" spans="11:11" x14ac:dyDescent="0.25">
      <c r="K439" s="117">
        <v>0</v>
      </c>
    </row>
    <row r="440" spans="11:11" x14ac:dyDescent="0.25">
      <c r="K440" s="117">
        <v>0</v>
      </c>
    </row>
    <row r="441" spans="11:11" x14ac:dyDescent="0.25">
      <c r="K441" s="117">
        <v>0</v>
      </c>
    </row>
    <row r="442" spans="11:11" x14ac:dyDescent="0.25">
      <c r="K442" s="117">
        <v>0</v>
      </c>
    </row>
    <row r="443" spans="11:11" x14ac:dyDescent="0.25">
      <c r="K443" s="117">
        <v>0</v>
      </c>
    </row>
    <row r="444" spans="11:11" x14ac:dyDescent="0.25">
      <c r="K444" s="117">
        <v>0</v>
      </c>
    </row>
    <row r="445" spans="11:11" x14ac:dyDescent="0.25">
      <c r="K445" s="117">
        <v>0</v>
      </c>
    </row>
    <row r="446" spans="11:11" x14ac:dyDescent="0.25">
      <c r="K446" s="117">
        <v>0</v>
      </c>
    </row>
    <row r="447" spans="11:11" x14ac:dyDescent="0.25">
      <c r="K447" s="117">
        <v>0</v>
      </c>
    </row>
    <row r="448" spans="11:11" x14ac:dyDescent="0.25">
      <c r="K448" s="117">
        <v>0</v>
      </c>
    </row>
    <row r="449" spans="11:11" x14ac:dyDescent="0.25">
      <c r="K449" s="117">
        <v>0</v>
      </c>
    </row>
    <row r="450" spans="11:11" x14ac:dyDescent="0.25">
      <c r="K450" s="117">
        <v>0</v>
      </c>
    </row>
    <row r="451" spans="11:11" x14ac:dyDescent="0.25">
      <c r="K451" s="117">
        <v>0</v>
      </c>
    </row>
    <row r="452" spans="11:11" x14ac:dyDescent="0.25">
      <c r="K452" s="117">
        <v>0</v>
      </c>
    </row>
    <row r="453" spans="11:11" x14ac:dyDescent="0.25">
      <c r="K453" s="117">
        <v>0</v>
      </c>
    </row>
    <row r="454" spans="11:11" x14ac:dyDescent="0.25">
      <c r="K454" s="117">
        <v>0</v>
      </c>
    </row>
    <row r="455" spans="11:11" x14ac:dyDescent="0.25">
      <c r="K455" s="117">
        <v>0</v>
      </c>
    </row>
    <row r="456" spans="11:11" x14ac:dyDescent="0.25">
      <c r="K456" s="117">
        <v>0</v>
      </c>
    </row>
    <row r="457" spans="11:11" x14ac:dyDescent="0.25">
      <c r="K457" s="117">
        <v>0</v>
      </c>
    </row>
    <row r="458" spans="11:11" x14ac:dyDescent="0.25">
      <c r="K458" s="117">
        <v>0</v>
      </c>
    </row>
    <row r="459" spans="11:11" x14ac:dyDescent="0.25">
      <c r="K459" s="117">
        <v>0</v>
      </c>
    </row>
    <row r="460" spans="11:11" x14ac:dyDescent="0.25">
      <c r="K460" s="117">
        <v>0</v>
      </c>
    </row>
    <row r="461" spans="11:11" x14ac:dyDescent="0.25">
      <c r="K461" s="117">
        <v>0</v>
      </c>
    </row>
    <row r="462" spans="11:11" x14ac:dyDescent="0.25">
      <c r="K462" s="117">
        <v>0</v>
      </c>
    </row>
    <row r="463" spans="11:11" x14ac:dyDescent="0.25">
      <c r="K463" s="117">
        <v>0</v>
      </c>
    </row>
    <row r="464" spans="11:11" x14ac:dyDescent="0.25">
      <c r="K464" s="117">
        <v>0</v>
      </c>
    </row>
    <row r="465" spans="11:11" x14ac:dyDescent="0.25">
      <c r="K465" s="117">
        <v>0</v>
      </c>
    </row>
    <row r="466" spans="11:11" x14ac:dyDescent="0.25">
      <c r="K466" s="117">
        <v>0</v>
      </c>
    </row>
    <row r="467" spans="11:11" x14ac:dyDescent="0.25">
      <c r="K467" s="117">
        <v>0</v>
      </c>
    </row>
    <row r="468" spans="11:11" x14ac:dyDescent="0.25">
      <c r="K468" s="117">
        <v>0</v>
      </c>
    </row>
    <row r="469" spans="11:11" x14ac:dyDescent="0.25">
      <c r="K469" s="117">
        <v>0</v>
      </c>
    </row>
    <row r="470" spans="11:11" x14ac:dyDescent="0.25">
      <c r="K470" s="117">
        <v>0</v>
      </c>
    </row>
    <row r="471" spans="11:11" x14ac:dyDescent="0.25">
      <c r="K471" s="117">
        <v>0</v>
      </c>
    </row>
    <row r="472" spans="11:11" x14ac:dyDescent="0.25">
      <c r="K472" s="117">
        <v>0</v>
      </c>
    </row>
    <row r="473" spans="11:11" x14ac:dyDescent="0.25">
      <c r="K473" s="117">
        <v>0</v>
      </c>
    </row>
    <row r="474" spans="11:11" x14ac:dyDescent="0.25">
      <c r="K474" s="117">
        <v>0</v>
      </c>
    </row>
    <row r="475" spans="11:11" x14ac:dyDescent="0.25">
      <c r="K475" s="117">
        <v>0</v>
      </c>
    </row>
    <row r="476" spans="11:11" x14ac:dyDescent="0.25">
      <c r="K476" s="117">
        <v>0</v>
      </c>
    </row>
    <row r="477" spans="11:11" x14ac:dyDescent="0.25">
      <c r="K477" s="117">
        <v>0</v>
      </c>
    </row>
    <row r="478" spans="11:11" x14ac:dyDescent="0.25">
      <c r="K478" s="117">
        <v>0</v>
      </c>
    </row>
    <row r="479" spans="11:11" x14ac:dyDescent="0.25">
      <c r="K479" s="117">
        <v>0</v>
      </c>
    </row>
    <row r="480" spans="11:11" x14ac:dyDescent="0.25">
      <c r="K480" s="117">
        <v>0</v>
      </c>
    </row>
    <row r="481" spans="11:11" x14ac:dyDescent="0.25">
      <c r="K481" s="117">
        <v>0</v>
      </c>
    </row>
    <row r="482" spans="11:11" x14ac:dyDescent="0.25">
      <c r="K482" s="117">
        <v>0</v>
      </c>
    </row>
    <row r="483" spans="11:11" x14ac:dyDescent="0.25">
      <c r="K483" s="117">
        <v>0</v>
      </c>
    </row>
    <row r="484" spans="11:11" x14ac:dyDescent="0.25">
      <c r="K484" s="117">
        <v>0</v>
      </c>
    </row>
    <row r="485" spans="11:11" x14ac:dyDescent="0.25">
      <c r="K485" s="117">
        <v>0</v>
      </c>
    </row>
    <row r="486" spans="11:11" x14ac:dyDescent="0.25">
      <c r="K486" s="117">
        <v>0</v>
      </c>
    </row>
    <row r="487" spans="11:11" x14ac:dyDescent="0.25">
      <c r="K487" s="117">
        <v>0</v>
      </c>
    </row>
    <row r="488" spans="11:11" x14ac:dyDescent="0.25">
      <c r="K488" s="117">
        <v>0</v>
      </c>
    </row>
    <row r="489" spans="11:11" x14ac:dyDescent="0.25">
      <c r="K489" s="117">
        <v>0</v>
      </c>
    </row>
    <row r="490" spans="11:11" x14ac:dyDescent="0.25">
      <c r="K490" s="117">
        <v>0</v>
      </c>
    </row>
    <row r="491" spans="11:11" x14ac:dyDescent="0.25">
      <c r="K491" s="117">
        <v>0</v>
      </c>
    </row>
    <row r="492" spans="11:11" x14ac:dyDescent="0.25">
      <c r="K492" s="117">
        <v>0</v>
      </c>
    </row>
    <row r="493" spans="11:11" x14ac:dyDescent="0.25">
      <c r="K493" s="117">
        <v>0</v>
      </c>
    </row>
    <row r="494" spans="11:11" x14ac:dyDescent="0.25">
      <c r="K494" s="117">
        <v>0</v>
      </c>
    </row>
    <row r="495" spans="11:11" x14ac:dyDescent="0.25">
      <c r="K495" s="117">
        <v>0</v>
      </c>
    </row>
    <row r="496" spans="11:11" x14ac:dyDescent="0.25">
      <c r="K496" s="117">
        <v>0</v>
      </c>
    </row>
    <row r="497" spans="11:11" x14ac:dyDescent="0.25">
      <c r="K497" s="117">
        <v>0</v>
      </c>
    </row>
    <row r="498" spans="11:11" x14ac:dyDescent="0.25">
      <c r="K498" s="117">
        <v>0</v>
      </c>
    </row>
    <row r="499" spans="11:11" x14ac:dyDescent="0.25">
      <c r="K499" s="117">
        <v>0</v>
      </c>
    </row>
    <row r="500" spans="11:11" x14ac:dyDescent="0.25">
      <c r="K500" s="117">
        <v>0</v>
      </c>
    </row>
    <row r="501" spans="11:11" x14ac:dyDescent="0.25">
      <c r="K501" s="117">
        <v>0</v>
      </c>
    </row>
    <row r="502" spans="11:11" x14ac:dyDescent="0.25">
      <c r="K502" s="117">
        <v>0</v>
      </c>
    </row>
    <row r="503" spans="11:11" x14ac:dyDescent="0.25">
      <c r="K503" s="117">
        <v>0</v>
      </c>
    </row>
    <row r="504" spans="11:11" x14ac:dyDescent="0.25">
      <c r="K504" s="117">
        <v>0</v>
      </c>
    </row>
    <row r="505" spans="11:11" x14ac:dyDescent="0.25">
      <c r="K505" s="117">
        <v>0</v>
      </c>
    </row>
    <row r="506" spans="11:11" x14ac:dyDescent="0.25">
      <c r="K506" s="117">
        <v>0</v>
      </c>
    </row>
    <row r="507" spans="11:11" x14ac:dyDescent="0.25">
      <c r="K507" s="117">
        <v>0</v>
      </c>
    </row>
    <row r="508" spans="11:11" x14ac:dyDescent="0.25">
      <c r="K508" s="117">
        <v>0</v>
      </c>
    </row>
    <row r="509" spans="11:11" x14ac:dyDescent="0.25">
      <c r="K509" s="117">
        <v>0</v>
      </c>
    </row>
    <row r="510" spans="11:11" x14ac:dyDescent="0.25">
      <c r="K510" s="117">
        <v>0</v>
      </c>
    </row>
    <row r="511" spans="11:11" x14ac:dyDescent="0.25">
      <c r="K511" s="117">
        <v>0</v>
      </c>
    </row>
    <row r="512" spans="11:11" x14ac:dyDescent="0.25">
      <c r="K512" s="117">
        <v>0</v>
      </c>
    </row>
    <row r="513" spans="11:11" x14ac:dyDescent="0.25">
      <c r="K513" s="117">
        <v>0</v>
      </c>
    </row>
    <row r="514" spans="11:11" x14ac:dyDescent="0.25">
      <c r="K514" s="117">
        <v>0</v>
      </c>
    </row>
    <row r="515" spans="11:11" x14ac:dyDescent="0.25">
      <c r="K515" s="117">
        <v>0</v>
      </c>
    </row>
    <row r="516" spans="11:11" x14ac:dyDescent="0.25">
      <c r="K516" s="117">
        <v>0</v>
      </c>
    </row>
    <row r="517" spans="11:11" x14ac:dyDescent="0.25">
      <c r="K517" s="117">
        <v>0</v>
      </c>
    </row>
    <row r="518" spans="11:11" x14ac:dyDescent="0.25">
      <c r="K518" s="117">
        <v>0</v>
      </c>
    </row>
    <row r="519" spans="11:11" x14ac:dyDescent="0.25">
      <c r="K519" s="117">
        <v>0</v>
      </c>
    </row>
    <row r="520" spans="11:11" x14ac:dyDescent="0.25">
      <c r="K520" s="117">
        <v>0</v>
      </c>
    </row>
    <row r="521" spans="11:11" x14ac:dyDescent="0.25">
      <c r="K521" s="117">
        <v>0</v>
      </c>
    </row>
    <row r="522" spans="11:11" x14ac:dyDescent="0.25">
      <c r="K522" s="117">
        <v>0</v>
      </c>
    </row>
    <row r="523" spans="11:11" x14ac:dyDescent="0.25">
      <c r="K523" s="117">
        <v>0</v>
      </c>
    </row>
    <row r="524" spans="11:11" x14ac:dyDescent="0.25">
      <c r="K524" s="117">
        <v>0</v>
      </c>
    </row>
    <row r="525" spans="11:11" x14ac:dyDescent="0.25">
      <c r="K525" s="117">
        <v>0</v>
      </c>
    </row>
    <row r="526" spans="11:11" x14ac:dyDescent="0.25">
      <c r="K526" s="117">
        <v>0</v>
      </c>
    </row>
    <row r="527" spans="11:11" x14ac:dyDescent="0.25">
      <c r="K527" s="117">
        <v>0</v>
      </c>
    </row>
    <row r="528" spans="11:11" x14ac:dyDescent="0.25">
      <c r="K528" s="117">
        <v>0</v>
      </c>
    </row>
    <row r="529" spans="11:11" x14ac:dyDescent="0.25">
      <c r="K529" s="117">
        <v>0</v>
      </c>
    </row>
    <row r="530" spans="11:11" x14ac:dyDescent="0.25">
      <c r="K530" s="117">
        <v>0</v>
      </c>
    </row>
    <row r="531" spans="11:11" x14ac:dyDescent="0.25">
      <c r="K531" s="117">
        <v>0</v>
      </c>
    </row>
    <row r="532" spans="11:11" x14ac:dyDescent="0.25">
      <c r="K532" s="117">
        <v>0</v>
      </c>
    </row>
    <row r="533" spans="11:11" x14ac:dyDescent="0.25">
      <c r="K533" s="117">
        <v>0</v>
      </c>
    </row>
    <row r="534" spans="11:11" x14ac:dyDescent="0.25">
      <c r="K534" s="117">
        <v>0</v>
      </c>
    </row>
    <row r="535" spans="11:11" x14ac:dyDescent="0.25">
      <c r="K535" s="117">
        <v>0</v>
      </c>
    </row>
    <row r="536" spans="11:11" x14ac:dyDescent="0.25">
      <c r="K536" s="117">
        <v>0</v>
      </c>
    </row>
    <row r="537" spans="11:11" x14ac:dyDescent="0.25">
      <c r="K537" s="117">
        <v>0</v>
      </c>
    </row>
    <row r="538" spans="11:11" x14ac:dyDescent="0.25">
      <c r="K538" s="117">
        <v>0</v>
      </c>
    </row>
    <row r="539" spans="11:11" x14ac:dyDescent="0.25">
      <c r="K539" s="117">
        <v>0</v>
      </c>
    </row>
    <row r="540" spans="11:11" x14ac:dyDescent="0.25">
      <c r="K540" s="117">
        <v>0</v>
      </c>
    </row>
    <row r="541" spans="11:11" x14ac:dyDescent="0.25">
      <c r="K541" s="117">
        <v>0</v>
      </c>
    </row>
    <row r="542" spans="11:11" x14ac:dyDescent="0.25">
      <c r="K542" s="117">
        <v>0</v>
      </c>
    </row>
    <row r="543" spans="11:11" x14ac:dyDescent="0.25">
      <c r="K543" s="117">
        <v>0</v>
      </c>
    </row>
    <row r="544" spans="11:11" x14ac:dyDescent="0.25">
      <c r="K544" s="117">
        <v>0</v>
      </c>
    </row>
    <row r="545" spans="11:11" x14ac:dyDescent="0.25">
      <c r="K545" s="117">
        <v>0</v>
      </c>
    </row>
    <row r="546" spans="11:11" x14ac:dyDescent="0.25">
      <c r="K546" s="117">
        <v>0</v>
      </c>
    </row>
    <row r="547" spans="11:11" x14ac:dyDescent="0.25">
      <c r="K547" s="117">
        <v>0</v>
      </c>
    </row>
    <row r="548" spans="11:11" x14ac:dyDescent="0.25">
      <c r="K548" s="117">
        <v>0</v>
      </c>
    </row>
    <row r="549" spans="11:11" x14ac:dyDescent="0.25">
      <c r="K549" s="117">
        <v>0</v>
      </c>
    </row>
    <row r="550" spans="11:11" x14ac:dyDescent="0.25">
      <c r="K550" s="117">
        <v>0</v>
      </c>
    </row>
    <row r="551" spans="11:11" x14ac:dyDescent="0.25">
      <c r="K551" s="117">
        <v>0</v>
      </c>
    </row>
    <row r="552" spans="11:11" x14ac:dyDescent="0.25">
      <c r="K552" s="117">
        <v>0</v>
      </c>
    </row>
    <row r="553" spans="11:11" x14ac:dyDescent="0.25">
      <c r="K553" s="117">
        <v>0</v>
      </c>
    </row>
    <row r="554" spans="11:11" x14ac:dyDescent="0.25">
      <c r="K554" s="117">
        <v>0</v>
      </c>
    </row>
    <row r="555" spans="11:11" x14ac:dyDescent="0.25">
      <c r="K555" s="117">
        <v>0</v>
      </c>
    </row>
    <row r="556" spans="11:11" x14ac:dyDescent="0.25">
      <c r="K556" s="117">
        <v>0</v>
      </c>
    </row>
    <row r="557" spans="11:11" x14ac:dyDescent="0.25">
      <c r="K557" s="117">
        <v>0</v>
      </c>
    </row>
    <row r="558" spans="11:11" x14ac:dyDescent="0.25">
      <c r="K558" s="117">
        <v>0</v>
      </c>
    </row>
    <row r="559" spans="11:11" x14ac:dyDescent="0.25">
      <c r="K559" s="117">
        <v>0</v>
      </c>
    </row>
    <row r="560" spans="11:11" x14ac:dyDescent="0.25">
      <c r="K560" s="117">
        <v>0</v>
      </c>
    </row>
    <row r="561" spans="11:11" x14ac:dyDescent="0.25">
      <c r="K561" s="117">
        <v>0</v>
      </c>
    </row>
    <row r="562" spans="11:11" x14ac:dyDescent="0.25">
      <c r="K562" s="117">
        <v>0</v>
      </c>
    </row>
    <row r="563" spans="11:11" x14ac:dyDescent="0.25">
      <c r="K563" s="117">
        <v>0</v>
      </c>
    </row>
    <row r="564" spans="11:11" x14ac:dyDescent="0.25">
      <c r="K564" s="117">
        <v>0</v>
      </c>
    </row>
    <row r="565" spans="11:11" x14ac:dyDescent="0.25">
      <c r="K565" s="117">
        <v>0</v>
      </c>
    </row>
    <row r="566" spans="11:11" x14ac:dyDescent="0.25">
      <c r="K566" s="117">
        <v>0</v>
      </c>
    </row>
    <row r="567" spans="11:11" x14ac:dyDescent="0.25">
      <c r="K567" s="117">
        <v>0</v>
      </c>
    </row>
    <row r="568" spans="11:11" x14ac:dyDescent="0.25">
      <c r="K568" s="117">
        <v>0</v>
      </c>
    </row>
    <row r="569" spans="11:11" x14ac:dyDescent="0.25">
      <c r="K569" s="117">
        <v>0</v>
      </c>
    </row>
    <row r="570" spans="11:11" x14ac:dyDescent="0.25">
      <c r="K570" s="117">
        <v>0</v>
      </c>
    </row>
    <row r="571" spans="11:11" x14ac:dyDescent="0.25">
      <c r="K571" s="117">
        <v>0</v>
      </c>
    </row>
    <row r="572" spans="11:11" x14ac:dyDescent="0.25">
      <c r="K572" s="117">
        <v>0</v>
      </c>
    </row>
    <row r="573" spans="11:11" x14ac:dyDescent="0.25">
      <c r="K573" s="117">
        <v>0</v>
      </c>
    </row>
    <row r="574" spans="11:11" x14ac:dyDescent="0.25">
      <c r="K574" s="117">
        <v>0</v>
      </c>
    </row>
    <row r="575" spans="11:11" x14ac:dyDescent="0.25">
      <c r="K575" s="117">
        <v>0</v>
      </c>
    </row>
    <row r="576" spans="11:11" x14ac:dyDescent="0.25">
      <c r="K576" s="117">
        <v>0</v>
      </c>
    </row>
    <row r="577" spans="11:11" x14ac:dyDescent="0.25">
      <c r="K577" s="117">
        <v>0</v>
      </c>
    </row>
    <row r="578" spans="11:11" x14ac:dyDescent="0.25">
      <c r="K578" s="117">
        <v>0</v>
      </c>
    </row>
    <row r="579" spans="11:11" x14ac:dyDescent="0.25">
      <c r="K579" s="117">
        <v>0</v>
      </c>
    </row>
    <row r="580" spans="11:11" x14ac:dyDescent="0.25">
      <c r="K580" s="117">
        <v>0</v>
      </c>
    </row>
    <row r="581" spans="11:11" x14ac:dyDescent="0.25">
      <c r="K581" s="117">
        <v>0</v>
      </c>
    </row>
    <row r="582" spans="11:11" x14ac:dyDescent="0.25">
      <c r="K582" s="117">
        <v>0</v>
      </c>
    </row>
    <row r="583" spans="11:11" x14ac:dyDescent="0.25">
      <c r="K583" s="117">
        <v>0</v>
      </c>
    </row>
    <row r="584" spans="11:11" x14ac:dyDescent="0.25">
      <c r="K584" s="117">
        <v>0</v>
      </c>
    </row>
    <row r="585" spans="11:11" x14ac:dyDescent="0.25">
      <c r="K585" s="117">
        <v>0</v>
      </c>
    </row>
    <row r="586" spans="11:11" x14ac:dyDescent="0.25">
      <c r="K586" s="117">
        <v>0</v>
      </c>
    </row>
    <row r="587" spans="11:11" x14ac:dyDescent="0.25">
      <c r="K587" s="117">
        <v>0</v>
      </c>
    </row>
    <row r="588" spans="11:11" x14ac:dyDescent="0.25">
      <c r="K588" s="117">
        <v>0</v>
      </c>
    </row>
    <row r="589" spans="11:11" x14ac:dyDescent="0.25">
      <c r="K589" s="117">
        <v>0</v>
      </c>
    </row>
    <row r="590" spans="11:11" x14ac:dyDescent="0.25">
      <c r="K590" s="117">
        <v>0</v>
      </c>
    </row>
    <row r="591" spans="11:11" x14ac:dyDescent="0.25">
      <c r="K591" s="117">
        <v>0</v>
      </c>
    </row>
    <row r="592" spans="11:11" x14ac:dyDescent="0.25">
      <c r="K592" s="117">
        <v>0</v>
      </c>
    </row>
    <row r="593" spans="11:11" x14ac:dyDescent="0.25">
      <c r="K593" s="117">
        <v>0</v>
      </c>
    </row>
    <row r="594" spans="11:11" x14ac:dyDescent="0.25">
      <c r="K594" s="117">
        <v>0</v>
      </c>
    </row>
    <row r="595" spans="11:11" x14ac:dyDescent="0.25">
      <c r="K595" s="117">
        <v>0</v>
      </c>
    </row>
    <row r="596" spans="11:11" x14ac:dyDescent="0.25">
      <c r="K596" s="117">
        <v>0</v>
      </c>
    </row>
    <row r="597" spans="11:11" x14ac:dyDescent="0.25">
      <c r="K597" s="117">
        <v>0</v>
      </c>
    </row>
    <row r="598" spans="11:11" x14ac:dyDescent="0.25">
      <c r="K598" s="117">
        <v>0</v>
      </c>
    </row>
    <row r="599" spans="11:11" x14ac:dyDescent="0.25">
      <c r="K599" s="117">
        <v>0</v>
      </c>
    </row>
    <row r="600" spans="11:11" x14ac:dyDescent="0.25">
      <c r="K600" s="117">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F3" activePane="bottomRight" state="frozen"/>
      <selection pane="topRight"/>
      <selection pane="bottomLeft"/>
      <selection pane="bottomRight" activeCell="G1" sqref="G1"/>
    </sheetView>
  </sheetViews>
  <sheetFormatPr defaultColWidth="8.85546875" defaultRowHeight="15" x14ac:dyDescent="0.25"/>
  <cols>
    <col min="1" max="1" width="27.7109375" style="217" hidden="1" customWidth="1"/>
    <col min="2" max="2" width="3.42578125" style="117" hidden="1" customWidth="1"/>
    <col min="3" max="3" width="33.28515625" style="117" customWidth="1"/>
    <col min="4" max="4" width="27" style="117" customWidth="1"/>
    <col min="5" max="5" width="14.7109375" style="117"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7" customWidth="1"/>
    <col min="21" max="16384" width="8.85546875" style="117"/>
  </cols>
  <sheetData>
    <row r="1" spans="1:20" s="18" customFormat="1" ht="111" customHeight="1" x14ac:dyDescent="0.35">
      <c r="A1" s="214"/>
      <c r="D1" s="202"/>
      <c r="G1" s="202"/>
      <c r="T1" s="156"/>
    </row>
    <row r="2" spans="1:20" s="18" customFormat="1" ht="24" hidden="1" customHeight="1" x14ac:dyDescent="0.25">
      <c r="A2" s="214"/>
      <c r="C2" s="19"/>
      <c r="D2" s="19"/>
      <c r="E2" s="19"/>
      <c r="T2" s="156"/>
    </row>
    <row r="3" spans="1:20" s="20" customFormat="1" ht="39" customHeight="1" thickBot="1" x14ac:dyDescent="0.3">
      <c r="A3" s="214"/>
      <c r="D3" s="124" t="s">
        <v>364</v>
      </c>
      <c r="E3" s="124" t="s">
        <v>363</v>
      </c>
      <c r="T3" s="157"/>
    </row>
    <row r="4" spans="1:20" s="20" customFormat="1" ht="30" customHeight="1" thickTop="1" thickBot="1" x14ac:dyDescent="0.3">
      <c r="A4" s="214"/>
      <c r="C4" s="21"/>
      <c r="D4" s="21"/>
      <c r="E4" s="21"/>
      <c r="F4" s="21"/>
      <c r="G4" s="158" t="s">
        <v>345</v>
      </c>
      <c r="H4" s="163" t="s">
        <v>362</v>
      </c>
      <c r="I4" s="164" t="s">
        <v>346</v>
      </c>
      <c r="J4" s="164" t="s">
        <v>347</v>
      </c>
      <c r="K4" s="158" t="s">
        <v>353</v>
      </c>
      <c r="L4" s="164" t="s">
        <v>354</v>
      </c>
      <c r="M4" s="164" t="s">
        <v>355</v>
      </c>
      <c r="N4" s="164" t="s">
        <v>357</v>
      </c>
      <c r="O4" s="164" t="s">
        <v>356</v>
      </c>
      <c r="P4" s="165" t="s">
        <v>358</v>
      </c>
      <c r="Q4" s="165" t="s">
        <v>359</v>
      </c>
      <c r="R4" s="165" t="s">
        <v>360</v>
      </c>
      <c r="S4" s="165" t="s">
        <v>361</v>
      </c>
      <c r="T4" s="165" t="s">
        <v>371</v>
      </c>
    </row>
    <row r="5" spans="1:20" s="20" customFormat="1" ht="19.5" customHeight="1" thickTop="1" x14ac:dyDescent="0.25">
      <c r="A5" s="214"/>
      <c r="C5" s="21"/>
      <c r="D5" s="21"/>
      <c r="E5" s="21"/>
      <c r="F5" s="21"/>
      <c r="G5" s="155" t="s">
        <v>742</v>
      </c>
      <c r="H5" s="23"/>
      <c r="I5" s="23"/>
      <c r="J5" s="155"/>
      <c r="K5" s="155" t="s">
        <v>747</v>
      </c>
      <c r="L5" s="23">
        <v>5</v>
      </c>
      <c r="M5" s="23">
        <v>20</v>
      </c>
      <c r="N5" s="23" t="s">
        <v>365</v>
      </c>
      <c r="O5" s="155" t="s">
        <v>414</v>
      </c>
      <c r="P5" s="23" t="s">
        <v>365</v>
      </c>
      <c r="Q5" s="23" t="s">
        <v>366</v>
      </c>
      <c r="R5" s="23" t="s">
        <v>692</v>
      </c>
      <c r="S5" s="23" t="s">
        <v>370</v>
      </c>
      <c r="T5" s="155"/>
    </row>
    <row r="6" spans="1:20" s="20" customFormat="1" ht="19.5" customHeight="1" x14ac:dyDescent="0.25">
      <c r="A6" s="214"/>
      <c r="C6" s="21"/>
      <c r="D6" s="21"/>
      <c r="E6" s="21"/>
      <c r="F6" s="21"/>
      <c r="G6" s="155" t="s">
        <v>743</v>
      </c>
      <c r="H6" s="23"/>
      <c r="I6" s="23"/>
      <c r="J6" s="155"/>
      <c r="O6" s="155" t="s">
        <v>415</v>
      </c>
      <c r="T6" s="155"/>
    </row>
    <row r="7" spans="1:20" s="20" customFormat="1" ht="19.5" customHeight="1" x14ac:dyDescent="0.25">
      <c r="A7" s="214"/>
      <c r="C7" s="21"/>
      <c r="D7" s="21"/>
      <c r="E7" s="21"/>
      <c r="F7" s="21"/>
      <c r="G7" s="155" t="s">
        <v>744</v>
      </c>
      <c r="H7" s="23"/>
      <c r="I7" s="23"/>
      <c r="J7" s="155"/>
      <c r="O7" s="155" t="s">
        <v>416</v>
      </c>
      <c r="T7" s="155"/>
    </row>
    <row r="8" spans="1:20" s="20" customFormat="1" ht="19.5" customHeight="1" x14ac:dyDescent="0.25">
      <c r="A8" s="214"/>
      <c r="C8" s="21"/>
      <c r="D8" s="21"/>
      <c r="E8" s="21"/>
      <c r="F8" s="21"/>
      <c r="G8" s="155" t="s">
        <v>745</v>
      </c>
      <c r="H8" s="23"/>
      <c r="I8" s="23"/>
      <c r="J8" s="155"/>
      <c r="O8" s="155" t="s">
        <v>417</v>
      </c>
      <c r="T8" s="155"/>
    </row>
    <row r="9" spans="1:20" s="20" customFormat="1" ht="19.5" customHeight="1" x14ac:dyDescent="0.25">
      <c r="A9" s="214"/>
      <c r="C9" s="21"/>
      <c r="D9" s="21"/>
      <c r="E9" s="21"/>
      <c r="F9" s="21"/>
      <c r="G9" s="155" t="s">
        <v>746</v>
      </c>
      <c r="H9" s="23"/>
      <c r="I9" s="23"/>
      <c r="J9" s="155"/>
      <c r="O9" s="155" t="s">
        <v>418</v>
      </c>
      <c r="T9" s="155"/>
    </row>
    <row r="10" spans="1:20" s="20" customFormat="1" ht="19.5" customHeight="1" x14ac:dyDescent="0.25">
      <c r="A10" s="214"/>
      <c r="C10" s="21"/>
      <c r="D10" s="21"/>
      <c r="E10" s="21"/>
      <c r="F10" s="21"/>
      <c r="G10" s="155"/>
      <c r="H10" s="23"/>
      <c r="I10" s="23"/>
      <c r="J10" s="155"/>
      <c r="O10" s="155" t="s">
        <v>419</v>
      </c>
      <c r="T10" s="155"/>
    </row>
    <row r="11" spans="1:20" s="20" customFormat="1" ht="19.5" customHeight="1" x14ac:dyDescent="0.25">
      <c r="A11" s="214"/>
      <c r="C11" s="21"/>
      <c r="D11" s="21"/>
      <c r="E11" s="21"/>
      <c r="F11" s="21"/>
      <c r="G11" s="155"/>
      <c r="H11" s="23"/>
      <c r="I11" s="23"/>
      <c r="J11" s="155"/>
      <c r="O11" s="155" t="s">
        <v>420</v>
      </c>
      <c r="T11" s="155"/>
    </row>
    <row r="12" spans="1:20" s="20" customFormat="1" ht="19.5" customHeight="1" x14ac:dyDescent="0.25">
      <c r="A12" s="214"/>
      <c r="C12" s="21"/>
      <c r="D12" s="21"/>
      <c r="E12" s="21"/>
      <c r="F12" s="21"/>
      <c r="G12" s="155"/>
      <c r="H12" s="23"/>
      <c r="I12" s="23"/>
      <c r="J12" s="155"/>
      <c r="O12" s="155" t="s">
        <v>421</v>
      </c>
      <c r="T12" s="155"/>
    </row>
    <row r="13" spans="1:20" s="20" customFormat="1" ht="19.5" customHeight="1" x14ac:dyDescent="0.25">
      <c r="A13" s="214"/>
      <c r="C13" s="21"/>
      <c r="D13" s="21"/>
      <c r="E13" s="21"/>
      <c r="F13" s="21"/>
      <c r="G13" s="155"/>
      <c r="H13" s="23"/>
      <c r="I13" s="23"/>
      <c r="J13" s="155"/>
      <c r="O13" s="155" t="s">
        <v>422</v>
      </c>
      <c r="T13" s="155"/>
    </row>
    <row r="14" spans="1:20" s="20" customFormat="1" ht="19.5" customHeight="1" x14ac:dyDescent="0.25">
      <c r="A14" s="214"/>
      <c r="C14" s="21"/>
      <c r="D14" s="21"/>
      <c r="E14" s="21"/>
      <c r="F14" s="21"/>
      <c r="G14" s="155"/>
      <c r="H14" s="23"/>
      <c r="I14" s="23"/>
      <c r="J14" s="155"/>
      <c r="O14" s="155" t="s">
        <v>423</v>
      </c>
      <c r="T14" s="155"/>
    </row>
    <row r="15" spans="1:20" s="20" customFormat="1" ht="19.5" customHeight="1" x14ac:dyDescent="0.25">
      <c r="A15" s="214"/>
      <c r="C15" s="21"/>
      <c r="D15" s="21"/>
      <c r="E15" s="21"/>
      <c r="F15" s="21"/>
      <c r="G15" s="155"/>
      <c r="H15" s="23"/>
      <c r="I15" s="23"/>
      <c r="J15" s="155"/>
      <c r="O15" s="155" t="s">
        <v>405</v>
      </c>
      <c r="T15" s="155"/>
    </row>
    <row r="16" spans="1:20" s="20" customFormat="1" ht="19.5" customHeight="1" x14ac:dyDescent="0.25">
      <c r="A16" s="214"/>
      <c r="C16" s="21"/>
      <c r="D16" s="21"/>
      <c r="E16" s="21"/>
      <c r="F16" s="21"/>
      <c r="G16" s="155"/>
      <c r="H16" s="23"/>
      <c r="I16" s="23"/>
      <c r="J16" s="155"/>
      <c r="O16" s="155" t="s">
        <v>424</v>
      </c>
      <c r="T16" s="155"/>
    </row>
    <row r="17" spans="1:20" s="20" customFormat="1" ht="19.5" customHeight="1" x14ac:dyDescent="0.25">
      <c r="A17" s="214"/>
      <c r="C17" s="21"/>
      <c r="D17" s="132"/>
      <c r="E17" s="133"/>
      <c r="F17" s="21"/>
      <c r="G17" s="155"/>
      <c r="H17" s="23"/>
      <c r="I17" s="23"/>
      <c r="J17" s="155"/>
      <c r="O17" s="155" t="s">
        <v>425</v>
      </c>
      <c r="T17" s="155"/>
    </row>
    <row r="18" spans="1:20" s="20" customFormat="1" ht="19.5" customHeight="1" x14ac:dyDescent="0.25">
      <c r="A18" s="214"/>
      <c r="C18" s="21"/>
      <c r="D18" s="132"/>
      <c r="E18" s="133"/>
      <c r="F18" s="21"/>
      <c r="G18" s="155"/>
      <c r="H18" s="23"/>
      <c r="I18" s="23"/>
      <c r="J18" s="155"/>
      <c r="O18" s="155" t="s">
        <v>426</v>
      </c>
      <c r="T18" s="155"/>
    </row>
    <row r="19" spans="1:20" s="20" customFormat="1" ht="19.5" customHeight="1" x14ac:dyDescent="0.25">
      <c r="A19" s="214"/>
      <c r="C19" s="21"/>
      <c r="D19" s="132"/>
      <c r="E19" s="133"/>
      <c r="F19" s="21"/>
      <c r="G19" s="155"/>
      <c r="H19" s="23"/>
      <c r="I19" s="23"/>
      <c r="J19" s="155"/>
      <c r="O19" s="155" t="s">
        <v>427</v>
      </c>
      <c r="T19" s="155"/>
    </row>
    <row r="20" spans="1:20" s="20" customFormat="1" ht="19.5" customHeight="1" x14ac:dyDescent="0.25">
      <c r="A20" s="214"/>
      <c r="C20" s="21"/>
      <c r="D20" s="132"/>
      <c r="E20" s="133"/>
      <c r="F20" s="21"/>
      <c r="G20" s="155"/>
      <c r="H20" s="23"/>
      <c r="I20" s="23"/>
      <c r="J20" s="155"/>
      <c r="O20" s="155" t="s">
        <v>428</v>
      </c>
      <c r="T20" s="155"/>
    </row>
    <row r="21" spans="1:20" s="20" customFormat="1" ht="19.5" customHeight="1" x14ac:dyDescent="0.25">
      <c r="A21" s="214"/>
      <c r="C21" s="21"/>
      <c r="D21" s="132"/>
      <c r="E21" s="133"/>
      <c r="F21" s="21"/>
      <c r="G21" s="155"/>
      <c r="H21" s="23"/>
      <c r="I21" s="23"/>
      <c r="J21" s="155"/>
      <c r="O21" s="155" t="s">
        <v>429</v>
      </c>
      <c r="T21" s="155"/>
    </row>
    <row r="22" spans="1:20" s="20" customFormat="1" ht="19.5" customHeight="1" x14ac:dyDescent="0.25">
      <c r="A22" s="214"/>
      <c r="C22" s="21"/>
      <c r="D22" s="132"/>
      <c r="E22" s="133"/>
      <c r="F22" s="21"/>
      <c r="G22" s="155"/>
      <c r="H22" s="23"/>
      <c r="I22" s="23"/>
      <c r="J22" s="155"/>
      <c r="O22" s="155" t="s">
        <v>430</v>
      </c>
      <c r="T22" s="155"/>
    </row>
    <row r="23" spans="1:20" s="20" customFormat="1" ht="19.5" customHeight="1" x14ac:dyDescent="0.25">
      <c r="A23" s="214"/>
      <c r="C23" s="21"/>
      <c r="D23" s="132"/>
      <c r="E23" s="133"/>
      <c r="F23" s="21"/>
      <c r="G23" s="155"/>
      <c r="H23" s="23"/>
      <c r="I23" s="23"/>
      <c r="J23" s="155"/>
      <c r="O23" s="155" t="s">
        <v>431</v>
      </c>
      <c r="T23" s="155"/>
    </row>
    <row r="24" spans="1:20" s="20" customFormat="1" ht="19.5" customHeight="1" x14ac:dyDescent="0.25">
      <c r="A24" s="214"/>
      <c r="C24" s="21"/>
      <c r="D24" s="132"/>
      <c r="E24" s="133"/>
      <c r="F24" s="21"/>
      <c r="G24" s="155"/>
      <c r="H24" s="23"/>
      <c r="I24" s="23"/>
      <c r="J24" s="155"/>
      <c r="O24" s="155" t="s">
        <v>432</v>
      </c>
      <c r="T24" s="155"/>
    </row>
    <row r="25" spans="1:20" s="20" customFormat="1" ht="19.5" customHeight="1" x14ac:dyDescent="0.25">
      <c r="A25" s="214"/>
      <c r="C25" s="21"/>
      <c r="D25" s="132"/>
      <c r="E25" s="133"/>
      <c r="F25" s="21"/>
      <c r="G25" s="155"/>
      <c r="H25" s="23"/>
      <c r="I25" s="23"/>
      <c r="J25" s="155"/>
      <c r="O25" s="155" t="s">
        <v>433</v>
      </c>
      <c r="T25" s="155"/>
    </row>
    <row r="26" spans="1:20" s="20" customFormat="1" ht="19.5" customHeight="1" x14ac:dyDescent="0.25">
      <c r="A26" s="214"/>
      <c r="C26" s="21"/>
      <c r="D26" s="132"/>
      <c r="E26" s="133"/>
      <c r="F26" s="21"/>
      <c r="G26" s="155"/>
      <c r="H26" s="23"/>
      <c r="I26" s="23"/>
      <c r="J26" s="155"/>
      <c r="O26" s="155" t="s">
        <v>434</v>
      </c>
      <c r="T26" s="155"/>
    </row>
    <row r="27" spans="1:20" s="20" customFormat="1" ht="19.5" customHeight="1" x14ac:dyDescent="0.25">
      <c r="A27" s="214"/>
      <c r="C27" s="21"/>
      <c r="D27" s="132"/>
      <c r="E27" s="133"/>
      <c r="F27" s="21"/>
      <c r="G27" s="155"/>
      <c r="H27" s="23"/>
      <c r="I27" s="23"/>
      <c r="J27" s="155"/>
      <c r="O27" s="155" t="s">
        <v>435</v>
      </c>
      <c r="T27" s="155"/>
    </row>
    <row r="28" spans="1:20" s="20" customFormat="1" ht="19.5" customHeight="1" x14ac:dyDescent="0.25">
      <c r="A28" s="214"/>
      <c r="C28" s="21"/>
      <c r="D28" s="132"/>
      <c r="E28" s="133"/>
      <c r="F28" s="21"/>
      <c r="G28" s="155"/>
      <c r="H28" s="23"/>
      <c r="I28" s="23"/>
      <c r="J28" s="155"/>
      <c r="O28" s="155" t="s">
        <v>436</v>
      </c>
      <c r="T28" s="155"/>
    </row>
    <row r="29" spans="1:20" s="20" customFormat="1" ht="19.5" customHeight="1" x14ac:dyDescent="0.25">
      <c r="A29" s="214"/>
      <c r="C29" s="21"/>
      <c r="D29" s="132"/>
      <c r="E29" s="133"/>
      <c r="F29" s="21"/>
      <c r="G29" s="155"/>
      <c r="H29" s="23"/>
      <c r="I29" s="23"/>
      <c r="J29" s="155"/>
      <c r="O29" s="155" t="s">
        <v>438</v>
      </c>
      <c r="T29" s="155"/>
    </row>
    <row r="30" spans="1:20" s="20" customFormat="1" ht="19.5" customHeight="1" x14ac:dyDescent="0.25">
      <c r="A30" s="214"/>
      <c r="C30" s="21"/>
      <c r="D30" s="132"/>
      <c r="E30" s="133"/>
      <c r="F30" s="21"/>
      <c r="G30" s="155"/>
      <c r="H30" s="23"/>
      <c r="I30" s="23"/>
      <c r="J30" s="155"/>
      <c r="O30" s="155" t="s">
        <v>439</v>
      </c>
      <c r="T30" s="155"/>
    </row>
    <row r="31" spans="1:20" s="20" customFormat="1" ht="19.5" customHeight="1" x14ac:dyDescent="0.25">
      <c r="A31" s="214"/>
      <c r="C31" s="21"/>
      <c r="D31" s="132"/>
      <c r="E31" s="133"/>
      <c r="F31" s="21"/>
      <c r="G31" s="155"/>
      <c r="H31" s="23"/>
      <c r="I31" s="23"/>
      <c r="J31" s="23"/>
      <c r="O31" s="155" t="s">
        <v>440</v>
      </c>
      <c r="T31" s="155"/>
    </row>
    <row r="32" spans="1:20" s="20" customFormat="1" ht="19.5" customHeight="1" x14ac:dyDescent="0.25">
      <c r="A32" s="214"/>
      <c r="C32" s="21"/>
      <c r="D32" s="132"/>
      <c r="E32" s="133"/>
      <c r="F32" s="21"/>
      <c r="G32" s="155"/>
      <c r="H32" s="23"/>
      <c r="I32" s="23"/>
      <c r="J32" s="23"/>
      <c r="O32" s="155" t="s">
        <v>441</v>
      </c>
      <c r="T32" s="155"/>
    </row>
    <row r="33" spans="1:20" s="20" customFormat="1" ht="19.5" customHeight="1" x14ac:dyDescent="0.25">
      <c r="A33" s="214"/>
      <c r="C33" s="21"/>
      <c r="D33" s="132"/>
      <c r="E33" s="133"/>
      <c r="F33" s="21"/>
      <c r="G33" s="155"/>
      <c r="H33" s="23"/>
      <c r="I33" s="23"/>
      <c r="J33" s="23"/>
      <c r="O33" s="155" t="s">
        <v>442</v>
      </c>
      <c r="T33" s="155"/>
    </row>
    <row r="34" spans="1:20" s="20" customFormat="1" ht="19.5" customHeight="1" x14ac:dyDescent="0.25">
      <c r="A34" s="214"/>
      <c r="C34" s="21"/>
      <c r="D34" s="132"/>
      <c r="E34" s="133"/>
      <c r="F34" s="21"/>
      <c r="G34" s="155"/>
      <c r="H34" s="23"/>
      <c r="I34" s="23"/>
      <c r="J34" s="23"/>
      <c r="O34" s="155" t="s">
        <v>443</v>
      </c>
      <c r="T34" s="155"/>
    </row>
    <row r="35" spans="1:20" s="20" customFormat="1" ht="19.5" customHeight="1" x14ac:dyDescent="0.25">
      <c r="A35" s="214"/>
      <c r="C35" s="21"/>
      <c r="D35" s="132"/>
      <c r="E35" s="133"/>
      <c r="F35" s="21"/>
      <c r="G35" s="155"/>
      <c r="H35" s="23"/>
      <c r="I35" s="23"/>
      <c r="J35" s="23"/>
      <c r="O35" s="155" t="s">
        <v>407</v>
      </c>
      <c r="T35" s="155"/>
    </row>
    <row r="36" spans="1:20" s="20" customFormat="1" ht="19.5" customHeight="1" x14ac:dyDescent="0.25">
      <c r="A36" s="214"/>
      <c r="C36" s="21"/>
      <c r="D36" s="132"/>
      <c r="E36" s="133"/>
      <c r="F36" s="21"/>
      <c r="G36" s="155"/>
      <c r="H36" s="23"/>
      <c r="I36" s="23"/>
      <c r="J36" s="23"/>
      <c r="O36" s="155" t="s">
        <v>408</v>
      </c>
      <c r="T36" s="155"/>
    </row>
    <row r="37" spans="1:20" s="20" customFormat="1" ht="19.5" customHeight="1" x14ac:dyDescent="0.25">
      <c r="A37" s="214"/>
      <c r="C37" s="21"/>
      <c r="D37" s="132"/>
      <c r="E37" s="133"/>
      <c r="F37" s="21"/>
      <c r="G37" s="155"/>
      <c r="H37" s="23"/>
      <c r="I37" s="23"/>
      <c r="J37" s="23"/>
      <c r="O37" s="155" t="s">
        <v>444</v>
      </c>
      <c r="T37" s="155"/>
    </row>
    <row r="38" spans="1:20" s="20" customFormat="1" ht="19.5" customHeight="1" x14ac:dyDescent="0.25">
      <c r="A38" s="214"/>
      <c r="C38" s="21"/>
      <c r="D38" s="132"/>
      <c r="E38" s="133"/>
      <c r="F38" s="21"/>
      <c r="G38" s="155"/>
      <c r="H38" s="23"/>
      <c r="I38" s="23"/>
      <c r="J38" s="23"/>
      <c r="O38" s="155" t="s">
        <v>445</v>
      </c>
      <c r="T38" s="155"/>
    </row>
    <row r="39" spans="1:20" s="20" customFormat="1" ht="19.5" customHeight="1" x14ac:dyDescent="0.25">
      <c r="A39" s="214"/>
      <c r="C39" s="21"/>
      <c r="D39" s="132"/>
      <c r="E39" s="133"/>
      <c r="F39" s="21"/>
      <c r="G39" s="155"/>
      <c r="H39" s="23"/>
      <c r="I39" s="23"/>
      <c r="J39" s="23"/>
      <c r="O39" s="155" t="s">
        <v>446</v>
      </c>
      <c r="T39" s="155"/>
    </row>
    <row r="40" spans="1:20" s="20" customFormat="1" ht="19.5" customHeight="1" x14ac:dyDescent="0.25">
      <c r="A40" s="214"/>
      <c r="C40" s="21"/>
      <c r="D40" s="132"/>
      <c r="E40" s="133"/>
      <c r="F40" s="21"/>
      <c r="G40" s="155"/>
      <c r="H40" s="23"/>
      <c r="I40" s="23"/>
      <c r="J40" s="23"/>
      <c r="O40" s="155" t="s">
        <v>447</v>
      </c>
      <c r="T40" s="155"/>
    </row>
    <row r="41" spans="1:20" s="20" customFormat="1" ht="19.5" customHeight="1" x14ac:dyDescent="0.25">
      <c r="A41" s="214"/>
      <c r="C41" s="21"/>
      <c r="D41" s="132"/>
      <c r="E41" s="133"/>
      <c r="F41" s="21"/>
      <c r="G41" s="155"/>
      <c r="H41" s="23"/>
      <c r="I41" s="23"/>
      <c r="J41" s="23"/>
      <c r="O41" s="155" t="s">
        <v>376</v>
      </c>
      <c r="T41" s="155"/>
    </row>
    <row r="42" spans="1:20" s="20" customFormat="1" ht="19.5" customHeight="1" x14ac:dyDescent="0.25">
      <c r="A42" s="214"/>
      <c r="C42" s="21"/>
      <c r="D42" s="132"/>
      <c r="E42" s="133"/>
      <c r="F42" s="21"/>
      <c r="G42" s="155"/>
      <c r="H42" s="23"/>
      <c r="I42" s="23"/>
      <c r="J42" s="23"/>
      <c r="O42" s="155" t="s">
        <v>377</v>
      </c>
      <c r="T42" s="155"/>
    </row>
    <row r="43" spans="1:20" s="20" customFormat="1" ht="19.5" customHeight="1" x14ac:dyDescent="0.25">
      <c r="A43" s="214"/>
      <c r="C43" s="21"/>
      <c r="D43" s="132"/>
      <c r="E43" s="133"/>
      <c r="F43" s="21"/>
      <c r="G43" s="155"/>
      <c r="H43" s="23"/>
      <c r="I43" s="23"/>
      <c r="J43" s="23"/>
      <c r="O43" s="155" t="s">
        <v>448</v>
      </c>
      <c r="T43" s="155"/>
    </row>
    <row r="44" spans="1:20" s="20" customFormat="1" ht="19.5" customHeight="1" x14ac:dyDescent="0.25">
      <c r="A44" s="214"/>
      <c r="C44" s="21"/>
      <c r="D44" s="132"/>
      <c r="E44" s="133"/>
      <c r="F44" s="21"/>
      <c r="G44" s="155"/>
      <c r="H44" s="23"/>
      <c r="I44" s="23"/>
      <c r="J44" s="23"/>
      <c r="O44" s="155" t="s">
        <v>374</v>
      </c>
      <c r="T44" s="155"/>
    </row>
    <row r="45" spans="1:20" s="20" customFormat="1" ht="19.5" customHeight="1" x14ac:dyDescent="0.25">
      <c r="A45" s="214"/>
      <c r="C45" s="21"/>
      <c r="D45" s="132"/>
      <c r="E45" s="133"/>
      <c r="F45" s="21"/>
      <c r="G45" s="155"/>
      <c r="H45" s="23"/>
      <c r="I45" s="23"/>
      <c r="J45" s="23"/>
      <c r="O45" s="155" t="s">
        <v>373</v>
      </c>
      <c r="T45" s="155"/>
    </row>
    <row r="46" spans="1:20" s="20" customFormat="1" ht="19.5" customHeight="1" x14ac:dyDescent="0.25">
      <c r="A46" s="214"/>
      <c r="C46" s="21"/>
      <c r="D46" s="132"/>
      <c r="E46" s="133"/>
      <c r="F46" s="21"/>
      <c r="G46" s="155"/>
      <c r="H46" s="23"/>
      <c r="I46" s="23"/>
      <c r="J46" s="23"/>
      <c r="O46" s="155" t="s">
        <v>372</v>
      </c>
      <c r="T46" s="155"/>
    </row>
    <row r="47" spans="1:20" s="20" customFormat="1" ht="19.5" customHeight="1" x14ac:dyDescent="0.25">
      <c r="A47" s="214"/>
      <c r="C47" s="21"/>
      <c r="D47" s="132"/>
      <c r="E47" s="133"/>
      <c r="F47" s="21"/>
      <c r="G47" s="155"/>
      <c r="H47" s="23"/>
      <c r="I47" s="23"/>
      <c r="J47" s="23"/>
      <c r="O47" s="155" t="s">
        <v>375</v>
      </c>
      <c r="T47" s="155"/>
    </row>
    <row r="48" spans="1:20" s="20" customFormat="1" ht="19.5" customHeight="1" x14ac:dyDescent="0.25">
      <c r="A48" s="214"/>
      <c r="C48" s="21"/>
      <c r="D48" s="132"/>
      <c r="E48" s="133"/>
      <c r="F48" s="21"/>
      <c r="G48" s="155"/>
      <c r="H48" s="23"/>
      <c r="I48" s="23"/>
      <c r="J48" s="23"/>
      <c r="O48" s="155"/>
      <c r="T48" s="155"/>
    </row>
    <row r="49" spans="1:20" s="20" customFormat="1" ht="19.5" customHeight="1" x14ac:dyDescent="0.25">
      <c r="A49" s="214"/>
      <c r="C49" s="21"/>
      <c r="D49" s="132"/>
      <c r="E49" s="133"/>
      <c r="F49" s="21"/>
      <c r="G49" s="155"/>
      <c r="H49" s="23"/>
      <c r="I49" s="23"/>
      <c r="J49" s="23"/>
      <c r="O49" s="155"/>
      <c r="T49" s="155"/>
    </row>
    <row r="50" spans="1:20" s="20" customFormat="1" ht="19.5" customHeight="1" x14ac:dyDescent="0.25">
      <c r="A50" s="214"/>
      <c r="C50" s="21"/>
      <c r="D50" s="132"/>
      <c r="E50" s="133"/>
      <c r="F50" s="21"/>
      <c r="G50" s="155"/>
      <c r="H50" s="23"/>
      <c r="I50" s="23"/>
      <c r="J50" s="23"/>
      <c r="O50" s="155"/>
      <c r="T50" s="155"/>
    </row>
    <row r="51" spans="1:20" s="20" customFormat="1" ht="19.5" customHeight="1" x14ac:dyDescent="0.25">
      <c r="A51" s="214"/>
      <c r="C51" s="21"/>
      <c r="D51" s="132"/>
      <c r="E51" s="133"/>
      <c r="F51" s="21"/>
      <c r="G51" s="155"/>
      <c r="H51" s="23"/>
      <c r="I51" s="23"/>
      <c r="J51" s="23"/>
      <c r="O51" s="155"/>
      <c r="T51" s="155"/>
    </row>
    <row r="52" spans="1:20" s="20" customFormat="1" ht="19.5" customHeight="1" x14ac:dyDescent="0.25">
      <c r="A52" s="214"/>
      <c r="C52" s="21"/>
      <c r="D52" s="132"/>
      <c r="E52" s="133"/>
      <c r="F52" s="21"/>
      <c r="G52" s="155"/>
      <c r="H52" s="23"/>
      <c r="I52" s="23"/>
      <c r="J52" s="23"/>
      <c r="O52" s="155"/>
      <c r="T52" s="155"/>
    </row>
    <row r="53" spans="1:20" s="20" customFormat="1" ht="19.5" customHeight="1" x14ac:dyDescent="0.25">
      <c r="A53" s="214"/>
      <c r="C53" s="21"/>
      <c r="D53" s="132"/>
      <c r="E53" s="133"/>
      <c r="F53" s="21"/>
      <c r="G53" s="155"/>
      <c r="H53" s="23"/>
      <c r="I53" s="23"/>
      <c r="J53" s="23"/>
      <c r="O53" s="155"/>
      <c r="T53" s="155"/>
    </row>
    <row r="54" spans="1:20" s="20" customFormat="1" ht="19.5" customHeight="1" x14ac:dyDescent="0.25">
      <c r="A54" s="214"/>
      <c r="C54" s="21"/>
      <c r="D54" s="132"/>
      <c r="E54" s="133"/>
      <c r="F54" s="21"/>
      <c r="G54" s="155"/>
      <c r="H54" s="23"/>
      <c r="I54" s="23"/>
      <c r="J54" s="23"/>
      <c r="O54" s="155"/>
      <c r="T54" s="155"/>
    </row>
    <row r="55" spans="1:20" s="20" customFormat="1" ht="19.5" customHeight="1" x14ac:dyDescent="0.25">
      <c r="A55" s="214"/>
      <c r="C55" s="21"/>
      <c r="D55" s="132"/>
      <c r="E55" s="133"/>
      <c r="F55" s="21"/>
      <c r="G55" s="155"/>
      <c r="H55" s="23"/>
      <c r="I55" s="23"/>
      <c r="J55" s="23"/>
      <c r="O55" s="155"/>
      <c r="T55" s="155"/>
    </row>
    <row r="56" spans="1:20" s="20" customFormat="1" ht="19.5" customHeight="1" x14ac:dyDescent="0.25">
      <c r="A56" s="214"/>
      <c r="C56" s="21"/>
      <c r="D56" s="132"/>
      <c r="E56" s="133"/>
      <c r="F56" s="21"/>
      <c r="G56" s="155"/>
      <c r="H56" s="23"/>
      <c r="I56" s="23"/>
      <c r="J56" s="23"/>
      <c r="O56" s="155"/>
      <c r="T56" s="155"/>
    </row>
    <row r="57" spans="1:20" s="20" customFormat="1" ht="19.5" customHeight="1" x14ac:dyDescent="0.25">
      <c r="A57" s="214"/>
      <c r="C57" s="21"/>
      <c r="D57" s="132"/>
      <c r="E57" s="133"/>
      <c r="F57" s="21"/>
      <c r="G57" s="155"/>
      <c r="H57" s="23"/>
      <c r="I57" s="23"/>
      <c r="J57" s="23"/>
      <c r="O57" s="155"/>
      <c r="T57" s="155"/>
    </row>
    <row r="58" spans="1:20" s="20" customFormat="1" ht="19.5" customHeight="1" x14ac:dyDescent="0.25">
      <c r="A58" s="214"/>
      <c r="C58" s="21"/>
      <c r="D58" s="132"/>
      <c r="E58" s="133"/>
      <c r="F58" s="21"/>
      <c r="G58" s="155"/>
      <c r="H58" s="23"/>
      <c r="I58" s="23"/>
      <c r="J58" s="23"/>
      <c r="O58" s="155"/>
      <c r="T58" s="155"/>
    </row>
    <row r="59" spans="1:20" s="20" customFormat="1" ht="19.5" customHeight="1" x14ac:dyDescent="0.25">
      <c r="A59" s="214"/>
      <c r="C59" s="21"/>
      <c r="D59" s="132"/>
      <c r="E59" s="133"/>
      <c r="F59" s="21"/>
      <c r="G59" s="155"/>
      <c r="H59" s="23"/>
      <c r="I59" s="23"/>
      <c r="J59" s="23"/>
      <c r="O59" s="155"/>
      <c r="T59" s="155"/>
    </row>
    <row r="60" spans="1:20" s="20" customFormat="1" ht="19.5" customHeight="1" x14ac:dyDescent="0.25">
      <c r="A60" s="214"/>
      <c r="C60" s="21"/>
      <c r="D60" s="132"/>
      <c r="E60" s="133"/>
      <c r="F60" s="21"/>
      <c r="G60" s="155"/>
      <c r="H60" s="23"/>
      <c r="I60" s="23"/>
      <c r="J60" s="23"/>
      <c r="O60" s="155"/>
      <c r="T60" s="155"/>
    </row>
    <row r="61" spans="1:20" s="20" customFormat="1" ht="19.5" customHeight="1" x14ac:dyDescent="0.25">
      <c r="A61" s="214"/>
      <c r="C61" s="21"/>
      <c r="D61" s="132"/>
      <c r="E61" s="133"/>
      <c r="F61" s="21"/>
      <c r="G61" s="155"/>
      <c r="H61" s="23"/>
      <c r="I61" s="23"/>
      <c r="J61" s="23"/>
      <c r="O61" s="155"/>
      <c r="T61" s="155"/>
    </row>
    <row r="62" spans="1:20" s="20" customFormat="1" ht="19.5" customHeight="1" x14ac:dyDescent="0.25">
      <c r="A62" s="214"/>
      <c r="C62" s="21"/>
      <c r="D62" s="132"/>
      <c r="E62" s="133"/>
      <c r="F62" s="21"/>
      <c r="G62" s="155"/>
      <c r="H62" s="23"/>
      <c r="I62" s="23"/>
      <c r="J62" s="23"/>
      <c r="O62" s="155"/>
      <c r="T62" s="155"/>
    </row>
    <row r="63" spans="1:20" s="20" customFormat="1" ht="19.5" customHeight="1" x14ac:dyDescent="0.25">
      <c r="A63" s="214"/>
      <c r="C63" s="21"/>
      <c r="D63" s="132"/>
      <c r="E63" s="133"/>
      <c r="F63" s="21"/>
      <c r="G63" s="155"/>
      <c r="H63" s="23"/>
      <c r="I63" s="23"/>
      <c r="J63" s="23"/>
      <c r="O63" s="155"/>
      <c r="T63" s="155"/>
    </row>
    <row r="64" spans="1:20" s="20" customFormat="1" ht="19.5" customHeight="1" x14ac:dyDescent="0.25">
      <c r="A64" s="214"/>
      <c r="C64" s="21"/>
      <c r="D64" s="132"/>
      <c r="E64" s="133"/>
      <c r="F64" s="21"/>
      <c r="G64" s="155"/>
      <c r="H64" s="23"/>
      <c r="I64" s="23"/>
      <c r="J64" s="23"/>
      <c r="O64" s="155"/>
      <c r="T64" s="155"/>
    </row>
    <row r="65" spans="1:20" s="20" customFormat="1" ht="19.5" customHeight="1" x14ac:dyDescent="0.25">
      <c r="A65" s="214"/>
      <c r="C65" s="21"/>
      <c r="D65" s="132"/>
      <c r="E65" s="133"/>
      <c r="F65" s="21"/>
      <c r="G65" s="155"/>
      <c r="H65" s="23"/>
      <c r="I65" s="23"/>
      <c r="J65" s="23"/>
      <c r="O65" s="155"/>
      <c r="T65" s="155"/>
    </row>
    <row r="66" spans="1:20" s="20" customFormat="1" ht="19.5" customHeight="1" x14ac:dyDescent="0.25">
      <c r="A66" s="214"/>
      <c r="C66" s="21"/>
      <c r="D66" s="132"/>
      <c r="E66" s="133"/>
      <c r="F66" s="21"/>
      <c r="G66" s="155"/>
      <c r="H66" s="23"/>
      <c r="I66" s="23"/>
      <c r="J66" s="23"/>
      <c r="O66" s="155"/>
      <c r="T66" s="155"/>
    </row>
    <row r="67" spans="1:20" s="20" customFormat="1" ht="19.5" customHeight="1" x14ac:dyDescent="0.25">
      <c r="A67" s="214"/>
      <c r="C67" s="21"/>
      <c r="D67" s="132"/>
      <c r="E67" s="133"/>
      <c r="F67" s="21"/>
      <c r="G67" s="155"/>
      <c r="H67" s="23"/>
      <c r="I67" s="23"/>
      <c r="J67" s="23"/>
      <c r="O67" s="155"/>
      <c r="T67" s="155"/>
    </row>
    <row r="68" spans="1:20" s="20" customFormat="1" ht="19.5" customHeight="1" x14ac:dyDescent="0.25">
      <c r="A68" s="214"/>
      <c r="C68" s="21"/>
      <c r="D68" s="132"/>
      <c r="E68" s="133"/>
      <c r="F68" s="21"/>
      <c r="G68" s="155"/>
      <c r="H68" s="23"/>
      <c r="I68" s="23"/>
      <c r="J68" s="23"/>
      <c r="O68" s="155"/>
      <c r="T68" s="155"/>
    </row>
    <row r="69" spans="1:20" s="20" customFormat="1" ht="19.5" customHeight="1" x14ac:dyDescent="0.25">
      <c r="A69" s="214"/>
      <c r="C69" s="21"/>
      <c r="D69" s="132"/>
      <c r="E69" s="133"/>
      <c r="F69" s="21"/>
      <c r="G69" s="155"/>
      <c r="H69" s="23"/>
      <c r="I69" s="23"/>
      <c r="J69" s="23"/>
      <c r="O69" s="155"/>
      <c r="T69" s="155"/>
    </row>
    <row r="70" spans="1:20" s="20" customFormat="1" ht="19.5" customHeight="1" x14ac:dyDescent="0.25">
      <c r="A70" s="214"/>
      <c r="C70" s="21"/>
      <c r="D70" s="132"/>
      <c r="E70" s="133"/>
      <c r="F70" s="21"/>
      <c r="G70" s="155"/>
      <c r="H70" s="23"/>
      <c r="I70" s="23"/>
      <c r="J70" s="23"/>
      <c r="O70" s="155"/>
      <c r="T70" s="155"/>
    </row>
    <row r="71" spans="1:20" s="20" customFormat="1" ht="19.5" customHeight="1" x14ac:dyDescent="0.25">
      <c r="A71" s="214"/>
      <c r="C71" s="21"/>
      <c r="D71" s="132"/>
      <c r="E71" s="133"/>
      <c r="F71" s="21"/>
      <c r="G71" s="155"/>
      <c r="H71" s="23"/>
      <c r="I71" s="23"/>
      <c r="J71" s="23"/>
      <c r="O71" s="155"/>
      <c r="T71" s="155"/>
    </row>
    <row r="72" spans="1:20" s="20" customFormat="1" ht="19.5" customHeight="1" x14ac:dyDescent="0.25">
      <c r="A72" s="214"/>
      <c r="C72" s="21"/>
      <c r="D72" s="132"/>
      <c r="E72" s="133"/>
      <c r="F72" s="21"/>
      <c r="G72" s="155"/>
      <c r="H72" s="23"/>
      <c r="I72" s="23"/>
      <c r="J72" s="23"/>
      <c r="O72" s="155"/>
      <c r="T72" s="155"/>
    </row>
    <row r="73" spans="1:20" s="20" customFormat="1" ht="19.5" customHeight="1" x14ac:dyDescent="0.25">
      <c r="A73" s="214"/>
      <c r="C73" s="21"/>
      <c r="D73" s="132"/>
      <c r="E73" s="133"/>
      <c r="F73" s="21"/>
      <c r="G73" s="155"/>
      <c r="H73" s="23"/>
      <c r="I73" s="23"/>
      <c r="J73" s="23"/>
      <c r="O73" s="155"/>
      <c r="T73" s="155"/>
    </row>
    <row r="74" spans="1:20" s="20" customFormat="1" ht="19.5" customHeight="1" x14ac:dyDescent="0.25">
      <c r="A74" s="214"/>
      <c r="C74" s="21"/>
      <c r="D74" s="132"/>
      <c r="E74" s="133"/>
      <c r="F74" s="21"/>
      <c r="G74" s="155"/>
      <c r="H74" s="23"/>
      <c r="I74" s="23"/>
      <c r="J74" s="23"/>
      <c r="O74" s="155"/>
      <c r="T74" s="155"/>
    </row>
    <row r="75" spans="1:20" s="20" customFormat="1" ht="19.5" customHeight="1" x14ac:dyDescent="0.25">
      <c r="A75" s="214"/>
      <c r="C75" s="21"/>
      <c r="D75" s="132"/>
      <c r="E75" s="133"/>
      <c r="F75" s="21"/>
      <c r="G75" s="155"/>
      <c r="H75" s="23"/>
      <c r="I75" s="23"/>
      <c r="J75" s="23"/>
      <c r="O75" s="155"/>
      <c r="T75" s="155"/>
    </row>
    <row r="76" spans="1:20" s="20" customFormat="1" ht="19.5" customHeight="1" x14ac:dyDescent="0.25">
      <c r="A76" s="214"/>
      <c r="C76" s="21"/>
      <c r="D76" s="132"/>
      <c r="E76" s="133"/>
      <c r="F76" s="21"/>
      <c r="G76" s="155"/>
      <c r="H76" s="23"/>
      <c r="I76" s="23"/>
      <c r="J76" s="23"/>
      <c r="O76" s="155"/>
      <c r="T76" s="155"/>
    </row>
    <row r="77" spans="1:20" s="20" customFormat="1" ht="19.5" customHeight="1" x14ac:dyDescent="0.25">
      <c r="A77" s="214"/>
      <c r="C77" s="21"/>
      <c r="D77" s="132"/>
      <c r="E77" s="133"/>
      <c r="F77" s="21"/>
      <c r="G77" s="155"/>
      <c r="H77" s="23"/>
      <c r="I77" s="23"/>
      <c r="J77" s="23"/>
      <c r="O77" s="155"/>
      <c r="T77" s="155"/>
    </row>
    <row r="78" spans="1:20" s="20" customFormat="1" ht="19.5" customHeight="1" x14ac:dyDescent="0.25">
      <c r="A78" s="214"/>
      <c r="C78" s="21"/>
      <c r="D78" s="132"/>
      <c r="E78" s="133"/>
      <c r="F78" s="21"/>
      <c r="G78" s="155"/>
      <c r="H78" s="23"/>
      <c r="I78" s="23"/>
      <c r="J78" s="23"/>
      <c r="O78" s="155"/>
      <c r="T78" s="155"/>
    </row>
    <row r="79" spans="1:20" s="20" customFormat="1" ht="19.5" customHeight="1" x14ac:dyDescent="0.25">
      <c r="A79" s="214"/>
      <c r="C79" s="21"/>
      <c r="D79" s="132"/>
      <c r="E79" s="133"/>
      <c r="F79" s="21"/>
      <c r="G79" s="155"/>
      <c r="H79" s="23"/>
      <c r="I79" s="23"/>
      <c r="J79" s="23"/>
      <c r="O79" s="155"/>
      <c r="T79" s="155"/>
    </row>
    <row r="80" spans="1:20" s="20" customFormat="1" ht="19.5" customHeight="1" x14ac:dyDescent="0.25">
      <c r="A80" s="214"/>
      <c r="C80" s="21"/>
      <c r="D80" s="132"/>
      <c r="E80" s="133"/>
      <c r="F80" s="21"/>
      <c r="G80" s="155"/>
      <c r="H80" s="23"/>
      <c r="I80" s="23"/>
      <c r="J80" s="23"/>
      <c r="O80" s="155"/>
      <c r="T80" s="155"/>
    </row>
    <row r="81" spans="1:20" s="20" customFormat="1" ht="19.5" customHeight="1" x14ac:dyDescent="0.25">
      <c r="A81" s="214"/>
      <c r="C81" s="21"/>
      <c r="D81" s="132"/>
      <c r="E81" s="133"/>
      <c r="F81" s="21"/>
      <c r="G81" s="155"/>
      <c r="H81" s="23"/>
      <c r="I81" s="23"/>
      <c r="J81" s="23"/>
      <c r="O81" s="155"/>
      <c r="T81" s="155"/>
    </row>
    <row r="82" spans="1:20" s="20" customFormat="1" ht="19.5" customHeight="1" x14ac:dyDescent="0.25">
      <c r="A82" s="214"/>
      <c r="C82" s="21"/>
      <c r="D82" s="132"/>
      <c r="E82" s="133"/>
      <c r="F82" s="21"/>
      <c r="G82" s="155"/>
      <c r="H82" s="23"/>
      <c r="I82" s="23"/>
      <c r="J82" s="23"/>
      <c r="O82" s="155"/>
      <c r="T82" s="155"/>
    </row>
    <row r="83" spans="1:20" s="20" customFormat="1" ht="19.5" customHeight="1" x14ac:dyDescent="0.25">
      <c r="A83" s="214"/>
      <c r="C83" s="21"/>
      <c r="D83" s="132"/>
      <c r="E83" s="133"/>
      <c r="F83" s="21"/>
      <c r="G83" s="155"/>
      <c r="H83" s="23"/>
      <c r="I83" s="23"/>
      <c r="J83" s="23"/>
      <c r="O83" s="155"/>
      <c r="T83" s="155"/>
    </row>
    <row r="84" spans="1:20" s="20" customFormat="1" ht="19.5" customHeight="1" x14ac:dyDescent="0.25">
      <c r="A84" s="214"/>
      <c r="C84" s="21"/>
      <c r="D84" s="132"/>
      <c r="E84" s="133"/>
      <c r="F84" s="21"/>
      <c r="G84" s="155"/>
      <c r="H84" s="23"/>
      <c r="I84" s="23"/>
      <c r="J84" s="23"/>
      <c r="O84" s="155"/>
      <c r="T84" s="155"/>
    </row>
    <row r="85" spans="1:20" s="20" customFormat="1" ht="19.5" customHeight="1" x14ac:dyDescent="0.25">
      <c r="A85" s="214"/>
      <c r="C85" s="21"/>
      <c r="D85" s="132"/>
      <c r="E85" s="133"/>
      <c r="F85" s="21"/>
      <c r="G85" s="155"/>
      <c r="H85" s="23"/>
      <c r="I85" s="23"/>
      <c r="J85" s="23"/>
      <c r="O85" s="155"/>
      <c r="T85" s="155"/>
    </row>
    <row r="86" spans="1:20" s="20" customFormat="1" ht="19.5" customHeight="1" x14ac:dyDescent="0.25">
      <c r="A86" s="214"/>
      <c r="C86" s="21"/>
      <c r="D86" s="132"/>
      <c r="E86" s="133"/>
      <c r="F86" s="21"/>
      <c r="G86" s="155"/>
      <c r="H86" s="23"/>
      <c r="I86" s="23"/>
      <c r="J86" s="23"/>
      <c r="O86" s="155"/>
      <c r="T86" s="155"/>
    </row>
    <row r="87" spans="1:20" s="20" customFormat="1" ht="19.5" customHeight="1" x14ac:dyDescent="0.25">
      <c r="A87" s="214"/>
      <c r="C87" s="21"/>
      <c r="D87" s="132"/>
      <c r="E87" s="133"/>
      <c r="F87" s="21"/>
      <c r="G87" s="155"/>
      <c r="H87" s="23"/>
      <c r="I87" s="23"/>
      <c r="J87" s="23"/>
      <c r="O87" s="155"/>
      <c r="T87" s="155"/>
    </row>
    <row r="88" spans="1:20" s="20" customFormat="1" ht="19.5" customHeight="1" x14ac:dyDescent="0.25">
      <c r="A88" s="214"/>
      <c r="C88" s="21"/>
      <c r="D88" s="132"/>
      <c r="E88" s="133"/>
      <c r="F88" s="21"/>
      <c r="G88" s="155"/>
      <c r="H88" s="23"/>
      <c r="I88" s="23"/>
      <c r="J88" s="23"/>
      <c r="O88" s="155"/>
      <c r="T88" s="155"/>
    </row>
    <row r="89" spans="1:20" s="20" customFormat="1" ht="19.5" customHeight="1" x14ac:dyDescent="0.25">
      <c r="A89" s="214"/>
      <c r="C89" s="21"/>
      <c r="D89" s="132"/>
      <c r="E89" s="133"/>
      <c r="F89" s="21"/>
      <c r="G89" s="155"/>
      <c r="H89" s="23"/>
      <c r="I89" s="23"/>
      <c r="J89" s="23"/>
      <c r="O89" s="155"/>
      <c r="T89" s="155"/>
    </row>
    <row r="90" spans="1:20" s="20" customFormat="1" ht="19.5" customHeight="1" x14ac:dyDescent="0.25">
      <c r="A90" s="214"/>
      <c r="C90" s="21"/>
      <c r="D90" s="132"/>
      <c r="E90" s="133"/>
      <c r="F90" s="21"/>
      <c r="G90" s="155"/>
      <c r="H90" s="23"/>
      <c r="I90" s="23"/>
      <c r="J90" s="23"/>
      <c r="O90" s="155"/>
      <c r="T90" s="155"/>
    </row>
    <row r="91" spans="1:20" s="20" customFormat="1" ht="19.5" customHeight="1" x14ac:dyDescent="0.25">
      <c r="A91" s="214"/>
      <c r="C91" s="21"/>
      <c r="D91" s="132"/>
      <c r="E91" s="133"/>
      <c r="F91" s="21"/>
      <c r="G91" s="155"/>
      <c r="H91" s="23"/>
      <c r="I91" s="23"/>
      <c r="J91" s="23"/>
      <c r="O91" s="155"/>
      <c r="T91" s="155"/>
    </row>
    <row r="92" spans="1:20" s="20" customFormat="1" ht="19.5" customHeight="1" x14ac:dyDescent="0.25">
      <c r="A92" s="214"/>
      <c r="C92" s="21"/>
      <c r="D92" s="132"/>
      <c r="E92" s="133"/>
      <c r="F92" s="21"/>
      <c r="G92" s="155"/>
      <c r="H92" s="23"/>
      <c r="I92" s="23"/>
      <c r="J92" s="23"/>
      <c r="O92" s="155"/>
      <c r="T92" s="155"/>
    </row>
    <row r="93" spans="1:20" s="20" customFormat="1" ht="19.5" customHeight="1" x14ac:dyDescent="0.25">
      <c r="A93" s="214"/>
      <c r="C93" s="21"/>
      <c r="D93" s="132"/>
      <c r="E93" s="133"/>
      <c r="F93" s="21"/>
      <c r="G93" s="155"/>
      <c r="H93" s="23"/>
      <c r="I93" s="23"/>
      <c r="J93" s="23"/>
      <c r="O93" s="155"/>
      <c r="T93" s="155"/>
    </row>
    <row r="94" spans="1:20" s="20" customFormat="1" ht="19.5" customHeight="1" x14ac:dyDescent="0.25">
      <c r="A94" s="214"/>
      <c r="C94" s="21"/>
      <c r="D94" s="132"/>
      <c r="E94" s="133"/>
      <c r="F94" s="21"/>
      <c r="G94" s="155"/>
      <c r="H94" s="23"/>
      <c r="I94" s="23"/>
      <c r="J94" s="23"/>
      <c r="O94" s="155"/>
      <c r="T94" s="155"/>
    </row>
    <row r="95" spans="1:20" s="20" customFormat="1" ht="19.5" customHeight="1" x14ac:dyDescent="0.25">
      <c r="A95" s="214"/>
      <c r="C95" s="21"/>
      <c r="D95" s="132"/>
      <c r="E95" s="133"/>
      <c r="F95" s="21"/>
      <c r="G95" s="155"/>
      <c r="H95" s="23"/>
      <c r="I95" s="23"/>
      <c r="J95" s="23"/>
      <c r="O95" s="155"/>
      <c r="T95" s="155"/>
    </row>
    <row r="96" spans="1:20" s="20" customFormat="1" ht="19.5" customHeight="1" x14ac:dyDescent="0.25">
      <c r="A96" s="214"/>
      <c r="C96" s="21"/>
      <c r="D96" s="132"/>
      <c r="E96" s="133"/>
      <c r="F96" s="21"/>
      <c r="G96" s="155"/>
      <c r="H96" s="23"/>
      <c r="I96" s="23"/>
      <c r="J96" s="23"/>
      <c r="O96" s="155"/>
      <c r="T96" s="155"/>
    </row>
    <row r="97" spans="1:20" s="20" customFormat="1" ht="19.5" customHeight="1" x14ac:dyDescent="0.25">
      <c r="A97" s="214"/>
      <c r="C97" s="21"/>
      <c r="D97" s="132"/>
      <c r="E97" s="133"/>
      <c r="F97" s="21"/>
      <c r="G97" s="155"/>
      <c r="H97" s="23"/>
      <c r="I97" s="23"/>
      <c r="J97" s="23"/>
      <c r="O97" s="155"/>
      <c r="T97" s="155"/>
    </row>
    <row r="98" spans="1:20" s="20" customFormat="1" ht="19.5" customHeight="1" x14ac:dyDescent="0.25">
      <c r="A98" s="214"/>
      <c r="C98" s="21"/>
      <c r="D98" s="132"/>
      <c r="E98" s="133"/>
      <c r="F98" s="21"/>
      <c r="G98" s="155"/>
      <c r="H98" s="23"/>
      <c r="I98" s="23"/>
      <c r="J98" s="23"/>
      <c r="O98" s="155"/>
      <c r="T98" s="155"/>
    </row>
    <row r="99" spans="1:20" s="20" customFormat="1" ht="19.5" customHeight="1" x14ac:dyDescent="0.25">
      <c r="A99" s="214"/>
      <c r="C99" s="21"/>
      <c r="D99" s="132"/>
      <c r="E99" s="133"/>
      <c r="F99" s="21"/>
      <c r="G99" s="155"/>
      <c r="H99" s="23"/>
      <c r="I99" s="23"/>
      <c r="J99" s="23"/>
      <c r="O99" s="155"/>
      <c r="T99" s="155"/>
    </row>
    <row r="100" spans="1:20" s="20" customFormat="1" ht="19.5" customHeight="1" x14ac:dyDescent="0.25">
      <c r="A100" s="214"/>
      <c r="C100" s="21"/>
      <c r="D100" s="132"/>
      <c r="E100" s="133"/>
      <c r="F100" s="21"/>
      <c r="G100" s="155"/>
      <c r="H100" s="23"/>
      <c r="I100" s="23"/>
      <c r="J100" s="23"/>
      <c r="O100" s="155"/>
      <c r="T100" s="155"/>
    </row>
    <row r="101" spans="1:20" s="20" customFormat="1" ht="19.5" customHeight="1" x14ac:dyDescent="0.25">
      <c r="A101" s="214"/>
      <c r="C101" s="21"/>
      <c r="D101" s="132"/>
      <c r="E101" s="133"/>
      <c r="F101" s="21"/>
      <c r="G101" s="155"/>
      <c r="H101" s="23"/>
      <c r="I101" s="23"/>
      <c r="J101" s="23"/>
      <c r="O101" s="155"/>
      <c r="T101" s="155"/>
    </row>
    <row r="102" spans="1:20" s="20" customFormat="1" ht="19.5" customHeight="1" x14ac:dyDescent="0.25">
      <c r="A102" s="214"/>
      <c r="C102" s="21"/>
      <c r="D102" s="132"/>
      <c r="E102" s="133"/>
      <c r="F102" s="21"/>
      <c r="G102" s="155"/>
      <c r="H102" s="23"/>
      <c r="I102" s="23"/>
      <c r="J102" s="23"/>
      <c r="O102" s="155"/>
      <c r="T102" s="155"/>
    </row>
    <row r="103" spans="1:20" s="20" customFormat="1" ht="19.5" customHeight="1" x14ac:dyDescent="0.25">
      <c r="A103" s="214"/>
      <c r="C103" s="21"/>
      <c r="D103" s="132"/>
      <c r="E103" s="133"/>
      <c r="F103" s="21"/>
      <c r="G103" s="155"/>
      <c r="H103" s="23"/>
      <c r="I103" s="23"/>
      <c r="J103" s="23"/>
      <c r="O103" s="155"/>
      <c r="T103" s="155"/>
    </row>
    <row r="104" spans="1:20" s="20" customFormat="1" ht="12" customHeight="1" x14ac:dyDescent="0.25">
      <c r="A104" s="214"/>
      <c r="D104" s="134"/>
      <c r="E104" s="134"/>
      <c r="G104" s="155"/>
      <c r="H104" s="23"/>
      <c r="I104" s="23"/>
      <c r="J104" s="23"/>
      <c r="O104" s="155"/>
      <c r="T104" s="155"/>
    </row>
    <row r="105" spans="1:20" s="20" customFormat="1" ht="24.75" customHeight="1" x14ac:dyDescent="0.25">
      <c r="A105" s="214"/>
      <c r="D105" s="134"/>
      <c r="E105" s="134"/>
      <c r="G105" s="155"/>
      <c r="H105" s="23"/>
      <c r="I105" s="23"/>
      <c r="J105" s="23"/>
      <c r="O105" s="155"/>
      <c r="T105" s="155"/>
    </row>
    <row r="106" spans="1:20" s="20" customFormat="1" ht="19.5" customHeight="1" x14ac:dyDescent="0.25">
      <c r="A106" s="214"/>
      <c r="D106" s="134"/>
      <c r="E106" s="134"/>
      <c r="G106" s="155"/>
      <c r="H106" s="23"/>
      <c r="I106" s="23"/>
      <c r="J106" s="23"/>
      <c r="O106" s="155"/>
      <c r="T106" s="155"/>
    </row>
    <row r="107" spans="1:20" s="20" customFormat="1" ht="19.5" customHeight="1" x14ac:dyDescent="0.25">
      <c r="A107" s="214"/>
      <c r="D107" s="134"/>
      <c r="E107" s="134"/>
      <c r="G107" s="155"/>
      <c r="H107" s="23"/>
      <c r="I107" s="23"/>
      <c r="J107" s="23"/>
      <c r="O107" s="155"/>
      <c r="T107" s="155"/>
    </row>
    <row r="108" spans="1:20" s="20" customFormat="1" ht="19.5" customHeight="1" x14ac:dyDescent="0.25">
      <c r="A108" s="214"/>
      <c r="D108" s="134"/>
      <c r="E108" s="134"/>
      <c r="G108" s="155"/>
      <c r="H108" s="23"/>
      <c r="I108" s="23"/>
      <c r="J108" s="23"/>
      <c r="O108" s="155"/>
      <c r="T108" s="155"/>
    </row>
    <row r="109" spans="1:20" s="20" customFormat="1" ht="19.5" customHeight="1" x14ac:dyDescent="0.25">
      <c r="A109" s="214"/>
      <c r="D109" s="134"/>
      <c r="E109" s="134"/>
      <c r="G109" s="155"/>
      <c r="H109" s="23"/>
      <c r="I109" s="23"/>
      <c r="J109" s="23"/>
      <c r="O109" s="155"/>
      <c r="T109" s="155"/>
    </row>
    <row r="110" spans="1:20" s="20" customFormat="1" ht="19.5" customHeight="1" x14ac:dyDescent="0.25">
      <c r="A110" s="214"/>
      <c r="D110" s="134"/>
      <c r="E110" s="134"/>
      <c r="G110" s="155"/>
      <c r="H110" s="23"/>
      <c r="I110" s="23"/>
      <c r="J110" s="23"/>
      <c r="O110" s="155"/>
      <c r="T110" s="155"/>
    </row>
    <row r="111" spans="1:20" s="20" customFormat="1" ht="19.5" customHeight="1" x14ac:dyDescent="0.25">
      <c r="A111" s="214"/>
      <c r="D111" s="134"/>
      <c r="E111" s="134"/>
      <c r="G111" s="155"/>
      <c r="H111" s="23"/>
      <c r="I111" s="23"/>
      <c r="J111" s="23"/>
      <c r="O111" s="155"/>
      <c r="T111" s="155"/>
    </row>
    <row r="112" spans="1:20" s="20" customFormat="1" ht="19.5" customHeight="1" x14ac:dyDescent="0.25">
      <c r="A112" s="214"/>
      <c r="D112" s="134"/>
      <c r="E112" s="134"/>
      <c r="G112" s="155"/>
      <c r="H112" s="23"/>
      <c r="I112" s="23"/>
      <c r="J112" s="23"/>
      <c r="O112" s="155"/>
      <c r="T112" s="155"/>
    </row>
    <row r="113" spans="1:20" s="20" customFormat="1" ht="19.5" customHeight="1" x14ac:dyDescent="0.25">
      <c r="A113" s="214"/>
      <c r="D113" s="134"/>
      <c r="E113" s="134"/>
      <c r="G113" s="155"/>
      <c r="H113" s="23"/>
      <c r="I113" s="23"/>
      <c r="J113" s="23"/>
      <c r="O113" s="155"/>
      <c r="T113" s="155"/>
    </row>
    <row r="114" spans="1:20" s="20" customFormat="1" ht="19.5" customHeight="1" x14ac:dyDescent="0.25">
      <c r="A114" s="214"/>
      <c r="D114" s="134"/>
      <c r="E114" s="134"/>
      <c r="G114" s="155"/>
      <c r="H114" s="23"/>
      <c r="I114" s="23"/>
      <c r="J114" s="23"/>
      <c r="O114" s="155"/>
      <c r="T114" s="155"/>
    </row>
    <row r="115" spans="1:20" s="20" customFormat="1" ht="19.5" customHeight="1" x14ac:dyDescent="0.25">
      <c r="A115" s="214"/>
      <c r="D115" s="134"/>
      <c r="E115" s="134"/>
      <c r="G115" s="155"/>
      <c r="H115" s="23"/>
      <c r="I115" s="23"/>
      <c r="J115" s="23"/>
      <c r="O115" s="155"/>
      <c r="T115" s="155"/>
    </row>
    <row r="116" spans="1:20" s="20" customFormat="1" ht="19.5" customHeight="1" x14ac:dyDescent="0.25">
      <c r="A116" s="214"/>
      <c r="D116" s="134"/>
      <c r="E116" s="134"/>
      <c r="G116" s="155"/>
      <c r="H116" s="23"/>
      <c r="I116" s="23"/>
      <c r="J116" s="23"/>
      <c r="O116" s="155"/>
      <c r="T116" s="155"/>
    </row>
    <row r="117" spans="1:20" s="20" customFormat="1" ht="19.5" customHeight="1" x14ac:dyDescent="0.25">
      <c r="A117" s="214"/>
      <c r="D117" s="134"/>
      <c r="E117" s="134"/>
      <c r="G117" s="155"/>
      <c r="H117" s="23"/>
      <c r="I117" s="23"/>
      <c r="J117" s="23"/>
      <c r="O117" s="155"/>
      <c r="T117" s="155"/>
    </row>
    <row r="118" spans="1:20" s="20" customFormat="1" ht="19.5" customHeight="1" x14ac:dyDescent="0.25">
      <c r="A118" s="214"/>
      <c r="D118" s="134"/>
      <c r="E118" s="134"/>
      <c r="G118" s="155"/>
      <c r="H118" s="23"/>
      <c r="I118" s="23"/>
      <c r="J118" s="23"/>
      <c r="O118" s="155"/>
      <c r="T118" s="155"/>
    </row>
    <row r="119" spans="1:20" s="20" customFormat="1" ht="19.5" customHeight="1" x14ac:dyDescent="0.25">
      <c r="A119" s="214"/>
      <c r="D119" s="134"/>
      <c r="E119" s="134"/>
      <c r="G119" s="155"/>
      <c r="H119" s="23"/>
      <c r="I119" s="23"/>
      <c r="J119" s="23"/>
      <c r="O119" s="155"/>
      <c r="T119" s="155"/>
    </row>
    <row r="120" spans="1:20" s="20" customFormat="1" ht="24.75" customHeight="1" x14ac:dyDescent="0.25">
      <c r="A120" s="214"/>
      <c r="D120" s="134"/>
      <c r="E120" s="134"/>
      <c r="G120" s="155"/>
      <c r="H120" s="23"/>
      <c r="I120" s="23"/>
      <c r="J120" s="23"/>
      <c r="O120" s="155"/>
      <c r="T120" s="155"/>
    </row>
    <row r="121" spans="1:20" s="20" customFormat="1" ht="12" customHeight="1" x14ac:dyDescent="0.25">
      <c r="A121" s="214"/>
      <c r="D121" s="134"/>
      <c r="E121" s="134"/>
      <c r="G121" s="221"/>
      <c r="H121" s="23"/>
      <c r="I121" s="23"/>
      <c r="J121" s="23"/>
      <c r="O121" s="155"/>
      <c r="T121" s="155"/>
    </row>
    <row r="122" spans="1:20" s="20" customFormat="1" ht="25.5" customHeight="1" x14ac:dyDescent="0.25">
      <c r="A122" s="214"/>
      <c r="D122" s="134"/>
      <c r="E122" s="134"/>
      <c r="G122" s="221"/>
      <c r="H122" s="23"/>
      <c r="I122" s="23"/>
      <c r="J122" s="23"/>
      <c r="O122" s="155"/>
      <c r="T122" s="155"/>
    </row>
    <row r="123" spans="1:20" s="20" customFormat="1" ht="19.5" customHeight="1" x14ac:dyDescent="0.25">
      <c r="A123" s="214"/>
      <c r="D123" s="134"/>
      <c r="E123" s="134"/>
      <c r="G123" s="155"/>
      <c r="H123" s="23"/>
      <c r="I123" s="23"/>
      <c r="J123" s="23"/>
      <c r="O123" s="155"/>
      <c r="T123" s="155"/>
    </row>
    <row r="124" spans="1:20" s="20" customFormat="1" ht="19.5" customHeight="1" x14ac:dyDescent="0.25">
      <c r="A124" s="214"/>
      <c r="D124" s="134"/>
      <c r="E124" s="134"/>
      <c r="G124" s="155"/>
      <c r="H124" s="23"/>
      <c r="I124" s="23"/>
      <c r="J124" s="23"/>
      <c r="O124" s="155"/>
      <c r="T124" s="155"/>
    </row>
    <row r="125" spans="1:20" s="20" customFormat="1" ht="19.5" customHeight="1" x14ac:dyDescent="0.25">
      <c r="A125" s="214"/>
      <c r="D125" s="134"/>
      <c r="E125" s="134"/>
      <c r="G125" s="155"/>
      <c r="H125" s="23"/>
      <c r="I125" s="23"/>
      <c r="J125" s="23"/>
      <c r="O125" s="155"/>
      <c r="T125" s="155"/>
    </row>
    <row r="126" spans="1:20" s="20" customFormat="1" ht="19.5" customHeight="1" x14ac:dyDescent="0.25">
      <c r="A126" s="214"/>
      <c r="D126" s="134"/>
      <c r="E126" s="134"/>
      <c r="G126" s="155"/>
      <c r="H126" s="23"/>
      <c r="I126" s="23"/>
      <c r="J126" s="23"/>
      <c r="O126" s="155"/>
      <c r="T126" s="155"/>
    </row>
    <row r="127" spans="1:20" s="20" customFormat="1" ht="19.5" customHeight="1" x14ac:dyDescent="0.25">
      <c r="A127" s="214"/>
      <c r="D127" s="134"/>
      <c r="E127" s="134"/>
      <c r="G127" s="155"/>
      <c r="H127" s="23"/>
      <c r="I127" s="23"/>
      <c r="J127" s="23"/>
      <c r="O127" s="155"/>
      <c r="T127" s="155"/>
    </row>
    <row r="128" spans="1:20" s="20" customFormat="1" ht="19.5" customHeight="1" x14ac:dyDescent="0.25">
      <c r="A128" s="214"/>
      <c r="D128" s="134"/>
      <c r="E128" s="134"/>
      <c r="G128" s="155"/>
      <c r="H128" s="23"/>
      <c r="I128" s="23"/>
      <c r="J128" s="23"/>
      <c r="O128" s="155"/>
      <c r="T128" s="155"/>
    </row>
    <row r="129" spans="1:20" s="20" customFormat="1" ht="19.5" customHeight="1" x14ac:dyDescent="0.25">
      <c r="A129" s="214"/>
      <c r="D129" s="134"/>
      <c r="E129" s="134"/>
      <c r="G129" s="221"/>
      <c r="H129" s="23"/>
      <c r="I129" s="23"/>
      <c r="J129" s="23"/>
      <c r="O129" s="155"/>
      <c r="T129" s="155"/>
    </row>
    <row r="130" spans="1:20" s="20" customFormat="1" ht="19.5" customHeight="1" x14ac:dyDescent="0.25">
      <c r="A130" s="214"/>
      <c r="D130" s="134"/>
      <c r="E130" s="134"/>
      <c r="G130" s="155"/>
      <c r="H130" s="23"/>
      <c r="I130" s="23"/>
      <c r="J130" s="23"/>
      <c r="O130" s="155"/>
      <c r="T130" s="155"/>
    </row>
    <row r="131" spans="1:20" s="20" customFormat="1" ht="19.5" customHeight="1" x14ac:dyDescent="0.25">
      <c r="A131" s="214"/>
      <c r="D131" s="134"/>
      <c r="E131" s="134"/>
      <c r="G131" s="221"/>
      <c r="H131" s="23"/>
      <c r="I131" s="23"/>
      <c r="J131" s="23"/>
      <c r="O131" s="155"/>
      <c r="T131" s="155"/>
    </row>
    <row r="132" spans="1:20" s="20" customFormat="1" ht="19.5" customHeight="1" x14ac:dyDescent="0.25">
      <c r="A132" s="214"/>
      <c r="D132" s="134"/>
      <c r="E132" s="134"/>
      <c r="G132" s="155"/>
      <c r="H132" s="23"/>
      <c r="I132" s="23"/>
      <c r="J132" s="23"/>
      <c r="O132" s="155"/>
      <c r="T132" s="155"/>
    </row>
    <row r="133" spans="1:20" s="20" customFormat="1" ht="19.5" customHeight="1" x14ac:dyDescent="0.25">
      <c r="A133" s="214"/>
      <c r="D133" s="134"/>
      <c r="E133" s="134"/>
      <c r="G133" s="221"/>
      <c r="H133" s="23"/>
      <c r="I133" s="23"/>
      <c r="J133" s="23"/>
      <c r="O133" s="155"/>
      <c r="T133" s="155"/>
    </row>
    <row r="134" spans="1:20" s="20" customFormat="1" ht="19.5" customHeight="1" x14ac:dyDescent="0.25">
      <c r="A134" s="214"/>
      <c r="D134" s="134"/>
      <c r="E134" s="134"/>
      <c r="G134" s="221"/>
      <c r="H134" s="23"/>
      <c r="I134" s="23"/>
      <c r="J134" s="23"/>
      <c r="O134" s="155"/>
      <c r="T134" s="155"/>
    </row>
    <row r="135" spans="1:20" s="20" customFormat="1" ht="19.5" customHeight="1" x14ac:dyDescent="0.25">
      <c r="A135" s="214"/>
      <c r="D135" s="134"/>
      <c r="E135" s="134"/>
      <c r="G135" s="221"/>
      <c r="H135" s="23"/>
      <c r="I135" s="23"/>
      <c r="J135" s="23"/>
      <c r="O135" s="155"/>
      <c r="T135" s="155"/>
    </row>
    <row r="136" spans="1:20" s="20" customFormat="1" x14ac:dyDescent="0.25">
      <c r="A136" s="214"/>
      <c r="D136" s="134"/>
      <c r="E136" s="134"/>
      <c r="G136" s="155"/>
      <c r="H136" s="23"/>
      <c r="I136" s="23"/>
      <c r="J136" s="23"/>
      <c r="O136" s="155"/>
      <c r="T136" s="155"/>
    </row>
    <row r="137" spans="1:20" s="20" customFormat="1" x14ac:dyDescent="0.25">
      <c r="A137" s="214"/>
      <c r="D137" s="134"/>
      <c r="E137" s="134"/>
      <c r="G137" s="155"/>
      <c r="H137" s="23"/>
      <c r="I137" s="23"/>
      <c r="J137" s="23"/>
      <c r="O137" s="155"/>
      <c r="T137" s="155"/>
    </row>
    <row r="138" spans="1:20" s="20" customFormat="1" x14ac:dyDescent="0.25">
      <c r="A138" s="214"/>
      <c r="D138" s="134"/>
      <c r="E138" s="134"/>
      <c r="G138" s="155"/>
      <c r="H138" s="23"/>
      <c r="I138" s="23"/>
      <c r="J138" s="23"/>
      <c r="O138" s="155"/>
      <c r="T138" s="155"/>
    </row>
    <row r="139" spans="1:20" x14ac:dyDescent="0.25">
      <c r="A139" s="214"/>
      <c r="D139" s="135"/>
      <c r="E139" s="135"/>
      <c r="G139" s="155"/>
      <c r="H139" s="23"/>
      <c r="I139" s="23"/>
      <c r="J139" s="23"/>
      <c r="O139" s="155"/>
      <c r="T139" s="155"/>
    </row>
    <row r="140" spans="1:20" x14ac:dyDescent="0.25">
      <c r="A140" s="214"/>
      <c r="D140" s="135"/>
      <c r="E140" s="135"/>
      <c r="G140" s="155"/>
      <c r="H140" s="23"/>
      <c r="I140" s="23"/>
      <c r="J140" s="23"/>
      <c r="O140" s="155"/>
      <c r="T140" s="155"/>
    </row>
    <row r="141" spans="1:20" x14ac:dyDescent="0.25">
      <c r="A141" s="214"/>
      <c r="D141" s="135"/>
      <c r="E141" s="135"/>
      <c r="G141" s="155"/>
      <c r="H141" s="23"/>
      <c r="I141" s="23"/>
      <c r="J141" s="23"/>
      <c r="O141" s="155"/>
      <c r="T141" s="155"/>
    </row>
    <row r="142" spans="1:20" x14ac:dyDescent="0.25">
      <c r="A142" s="214"/>
      <c r="D142" s="135"/>
      <c r="E142" s="135"/>
      <c r="G142" s="155"/>
      <c r="H142" s="23"/>
      <c r="I142" s="23"/>
      <c r="J142" s="23"/>
      <c r="O142" s="155"/>
      <c r="T142" s="155"/>
    </row>
    <row r="143" spans="1:20" x14ac:dyDescent="0.25">
      <c r="A143" s="214"/>
      <c r="D143" s="135"/>
      <c r="E143" s="135"/>
      <c r="G143" s="155"/>
      <c r="H143" s="23"/>
      <c r="I143" s="23"/>
      <c r="J143" s="23"/>
      <c r="O143" s="155"/>
      <c r="T143" s="155"/>
    </row>
    <row r="144" spans="1:20" x14ac:dyDescent="0.25">
      <c r="A144" s="214"/>
      <c r="D144" s="135"/>
      <c r="E144" s="135"/>
      <c r="G144" s="155"/>
      <c r="H144" s="23"/>
      <c r="I144" s="23"/>
      <c r="J144" s="23"/>
      <c r="O144" s="155"/>
      <c r="T144" s="155"/>
    </row>
    <row r="145" spans="1:20" x14ac:dyDescent="0.25">
      <c r="A145" s="214"/>
      <c r="D145" s="135"/>
      <c r="E145" s="135"/>
      <c r="G145" s="155"/>
      <c r="H145" s="23"/>
      <c r="I145" s="23"/>
      <c r="J145" s="23"/>
      <c r="O145" s="155"/>
      <c r="T145" s="155"/>
    </row>
    <row r="146" spans="1:20" x14ac:dyDescent="0.25">
      <c r="A146" s="214"/>
      <c r="D146" s="135"/>
      <c r="E146" s="135"/>
      <c r="G146" s="155"/>
      <c r="H146" s="23"/>
      <c r="I146" s="23"/>
      <c r="J146" s="23"/>
      <c r="O146" s="155"/>
      <c r="T146" s="155"/>
    </row>
    <row r="147" spans="1:20" x14ac:dyDescent="0.25">
      <c r="A147" s="214"/>
      <c r="D147" s="135"/>
      <c r="E147" s="135"/>
      <c r="G147" s="155"/>
      <c r="H147" s="23"/>
      <c r="I147" s="23"/>
      <c r="J147" s="23"/>
      <c r="O147" s="155"/>
      <c r="T147" s="155"/>
    </row>
    <row r="148" spans="1:20" x14ac:dyDescent="0.25">
      <c r="A148" s="214"/>
      <c r="D148" s="135"/>
      <c r="E148" s="135"/>
      <c r="G148" s="155"/>
      <c r="H148" s="23"/>
      <c r="I148" s="23"/>
      <c r="J148" s="23"/>
      <c r="O148" s="155"/>
      <c r="T148" s="155"/>
    </row>
    <row r="149" spans="1:20" x14ac:dyDescent="0.25">
      <c r="A149" s="214"/>
      <c r="D149" s="135"/>
      <c r="E149" s="135"/>
      <c r="G149" s="155"/>
      <c r="H149" s="23"/>
      <c r="I149" s="23"/>
      <c r="J149" s="23"/>
      <c r="O149" s="155"/>
      <c r="T149" s="155"/>
    </row>
    <row r="150" spans="1:20" x14ac:dyDescent="0.25">
      <c r="A150" s="214"/>
      <c r="D150" s="135"/>
      <c r="E150" s="135"/>
      <c r="G150" s="155"/>
      <c r="H150" s="23"/>
      <c r="I150" s="23"/>
      <c r="J150" s="23"/>
      <c r="O150" s="155"/>
      <c r="T150" s="155"/>
    </row>
    <row r="151" spans="1:20" x14ac:dyDescent="0.25">
      <c r="A151" s="214"/>
      <c r="D151" s="135"/>
      <c r="E151" s="135"/>
      <c r="G151" s="155"/>
      <c r="H151" s="23"/>
      <c r="I151" s="23"/>
      <c r="J151" s="23"/>
      <c r="O151" s="155"/>
      <c r="T151" s="155"/>
    </row>
    <row r="152" spans="1:20" x14ac:dyDescent="0.25">
      <c r="A152" s="214"/>
      <c r="D152" s="135"/>
      <c r="E152" s="135"/>
      <c r="G152" s="155"/>
      <c r="H152" s="23"/>
      <c r="I152" s="23"/>
      <c r="J152" s="23"/>
      <c r="O152" s="155"/>
      <c r="T152" s="155"/>
    </row>
    <row r="153" spans="1:20" x14ac:dyDescent="0.25">
      <c r="A153" s="214"/>
      <c r="D153" s="135"/>
      <c r="E153" s="135"/>
      <c r="G153" s="155"/>
      <c r="H153" s="23"/>
      <c r="I153" s="23"/>
      <c r="J153" s="23"/>
      <c r="O153" s="155"/>
      <c r="T153" s="155"/>
    </row>
    <row r="154" spans="1:20" x14ac:dyDescent="0.25">
      <c r="A154" s="214"/>
      <c r="D154" s="135"/>
      <c r="E154" s="135"/>
      <c r="G154" s="155"/>
      <c r="H154" s="23"/>
      <c r="I154" s="23"/>
      <c r="J154" s="23"/>
      <c r="O154" s="155"/>
      <c r="T154" s="155"/>
    </row>
    <row r="155" spans="1:20" x14ac:dyDescent="0.25">
      <c r="A155" s="214"/>
      <c r="D155" s="135"/>
      <c r="E155" s="135"/>
      <c r="G155" s="155"/>
      <c r="H155" s="23"/>
      <c r="I155" s="23"/>
      <c r="J155" s="23"/>
      <c r="O155" s="155"/>
      <c r="T155" s="155"/>
    </row>
    <row r="156" spans="1:20" x14ac:dyDescent="0.25">
      <c r="A156" s="214"/>
      <c r="D156" s="135"/>
      <c r="E156" s="135"/>
      <c r="G156" s="155"/>
      <c r="H156" s="23"/>
      <c r="I156" s="23"/>
      <c r="J156" s="23"/>
      <c r="O156" s="155"/>
      <c r="T156" s="155"/>
    </row>
    <row r="157" spans="1:20" x14ac:dyDescent="0.25">
      <c r="A157" s="214"/>
      <c r="D157" s="135"/>
      <c r="E157" s="135"/>
      <c r="G157" s="155"/>
      <c r="H157" s="23"/>
      <c r="I157" s="23"/>
      <c r="J157" s="23"/>
      <c r="O157" s="155"/>
      <c r="T157" s="155"/>
    </row>
    <row r="158" spans="1:20" x14ac:dyDescent="0.25">
      <c r="A158" s="214"/>
      <c r="D158" s="135"/>
      <c r="E158" s="135"/>
      <c r="G158" s="155"/>
      <c r="H158" s="23"/>
      <c r="I158" s="23"/>
      <c r="J158" s="23"/>
      <c r="O158" s="155"/>
      <c r="T158" s="155"/>
    </row>
    <row r="159" spans="1:20" x14ac:dyDescent="0.25">
      <c r="A159" s="214"/>
      <c r="D159" s="135"/>
      <c r="E159" s="135"/>
      <c r="G159" s="155"/>
      <c r="H159" s="23"/>
      <c r="I159" s="23"/>
      <c r="J159" s="23"/>
      <c r="O159" s="155"/>
      <c r="T159" s="155"/>
    </row>
    <row r="160" spans="1:20" x14ac:dyDescent="0.25">
      <c r="A160" s="214"/>
      <c r="D160" s="135"/>
      <c r="E160" s="135"/>
      <c r="G160" s="155"/>
      <c r="H160" s="23"/>
      <c r="I160" s="23"/>
      <c r="J160" s="23"/>
      <c r="O160" s="155"/>
      <c r="T160" s="155"/>
    </row>
    <row r="161" spans="1:20" x14ac:dyDescent="0.25">
      <c r="A161" s="214"/>
      <c r="D161" s="135"/>
      <c r="E161" s="135"/>
      <c r="G161" s="155"/>
      <c r="H161" s="23"/>
      <c r="I161" s="23"/>
      <c r="J161" s="23"/>
      <c r="O161" s="155"/>
      <c r="T161" s="155"/>
    </row>
    <row r="162" spans="1:20" x14ac:dyDescent="0.25">
      <c r="A162" s="214"/>
      <c r="D162" s="135"/>
      <c r="E162" s="135"/>
      <c r="G162" s="155"/>
      <c r="H162" s="23"/>
      <c r="I162" s="23"/>
      <c r="J162" s="23"/>
      <c r="O162" s="155"/>
      <c r="T162" s="155"/>
    </row>
    <row r="163" spans="1:20" x14ac:dyDescent="0.25">
      <c r="A163" s="214"/>
      <c r="D163" s="135"/>
      <c r="E163" s="135"/>
      <c r="G163" s="155"/>
      <c r="H163" s="23"/>
      <c r="I163" s="23"/>
      <c r="J163" s="23"/>
      <c r="O163" s="155"/>
      <c r="T163" s="155"/>
    </row>
    <row r="164" spans="1:20" x14ac:dyDescent="0.25">
      <c r="A164" s="214"/>
      <c r="D164" s="135"/>
      <c r="E164" s="135"/>
      <c r="G164" s="155"/>
      <c r="H164" s="23"/>
      <c r="I164" s="23"/>
      <c r="J164" s="23"/>
      <c r="O164" s="155"/>
      <c r="T164" s="155"/>
    </row>
    <row r="165" spans="1:20" x14ac:dyDescent="0.25">
      <c r="A165" s="214"/>
      <c r="D165" s="135"/>
      <c r="E165" s="135"/>
      <c r="G165" s="155"/>
      <c r="H165" s="23"/>
      <c r="I165" s="23"/>
      <c r="J165" s="23"/>
      <c r="O165" s="155"/>
      <c r="T165" s="155"/>
    </row>
    <row r="166" spans="1:20" x14ac:dyDescent="0.25">
      <c r="A166" s="214"/>
      <c r="D166" s="135"/>
      <c r="E166" s="135"/>
      <c r="G166" s="155"/>
      <c r="H166" s="23"/>
      <c r="I166" s="23"/>
      <c r="J166" s="23"/>
      <c r="O166" s="155"/>
      <c r="T166" s="155"/>
    </row>
    <row r="167" spans="1:20" x14ac:dyDescent="0.25">
      <c r="A167" s="214"/>
      <c r="D167" s="135"/>
      <c r="E167" s="135"/>
      <c r="G167" s="155"/>
      <c r="H167" s="23"/>
      <c r="I167" s="23"/>
      <c r="J167" s="23"/>
      <c r="O167" s="155"/>
      <c r="T167" s="155"/>
    </row>
    <row r="168" spans="1:20" x14ac:dyDescent="0.25">
      <c r="A168" s="214"/>
      <c r="D168" s="135"/>
      <c r="E168" s="135"/>
      <c r="G168" s="155"/>
      <c r="H168" s="23"/>
      <c r="I168" s="23"/>
      <c r="J168" s="23"/>
      <c r="O168" s="155"/>
      <c r="T168" s="155"/>
    </row>
    <row r="169" spans="1:20" x14ac:dyDescent="0.25">
      <c r="A169" s="214"/>
      <c r="D169" s="135"/>
      <c r="E169" s="135"/>
      <c r="G169" s="155"/>
      <c r="H169" s="23"/>
      <c r="I169" s="23"/>
      <c r="J169" s="23"/>
      <c r="O169" s="155"/>
      <c r="T169" s="155"/>
    </row>
    <row r="170" spans="1:20" x14ac:dyDescent="0.25">
      <c r="A170" s="214"/>
      <c r="D170" s="135"/>
      <c r="E170" s="135"/>
      <c r="G170" s="155"/>
      <c r="H170" s="23"/>
      <c r="I170" s="23"/>
      <c r="J170" s="23"/>
      <c r="O170" s="155"/>
      <c r="T170" s="155"/>
    </row>
    <row r="171" spans="1:20" x14ac:dyDescent="0.25">
      <c r="A171" s="214"/>
      <c r="D171" s="135"/>
      <c r="E171" s="135"/>
      <c r="G171" s="155"/>
      <c r="H171" s="23"/>
      <c r="I171" s="23"/>
      <c r="J171" s="23"/>
      <c r="O171" s="155"/>
      <c r="T171" s="155"/>
    </row>
    <row r="172" spans="1:20" x14ac:dyDescent="0.25">
      <c r="A172" s="214"/>
      <c r="D172" s="135"/>
      <c r="E172" s="135"/>
      <c r="G172" s="155"/>
      <c r="H172" s="23"/>
      <c r="I172" s="23"/>
      <c r="J172" s="23"/>
      <c r="O172" s="155"/>
      <c r="T172" s="155"/>
    </row>
    <row r="173" spans="1:20" x14ac:dyDescent="0.25">
      <c r="A173" s="214"/>
      <c r="D173" s="135"/>
      <c r="E173" s="135"/>
      <c r="G173" s="155"/>
      <c r="H173" s="23"/>
      <c r="I173" s="23"/>
      <c r="J173" s="23"/>
      <c r="O173" s="155"/>
      <c r="T173" s="155"/>
    </row>
    <row r="174" spans="1:20" x14ac:dyDescent="0.25">
      <c r="A174" s="214"/>
      <c r="D174" s="135"/>
      <c r="E174" s="135"/>
      <c r="G174" s="155"/>
      <c r="H174" s="23"/>
      <c r="I174" s="23"/>
      <c r="J174" s="23"/>
      <c r="O174" s="155"/>
      <c r="T174" s="155"/>
    </row>
    <row r="175" spans="1:20" x14ac:dyDescent="0.25">
      <c r="A175" s="214"/>
      <c r="D175" s="135"/>
      <c r="E175" s="135"/>
      <c r="G175" s="155"/>
      <c r="H175" s="23"/>
      <c r="I175" s="23"/>
      <c r="J175" s="23"/>
      <c r="O175" s="155"/>
      <c r="T175" s="155"/>
    </row>
    <row r="176" spans="1:20" x14ac:dyDescent="0.25">
      <c r="A176" s="214"/>
      <c r="D176" s="135"/>
      <c r="E176" s="135"/>
      <c r="G176" s="155"/>
      <c r="H176" s="23"/>
      <c r="I176" s="23"/>
      <c r="J176" s="23"/>
      <c r="O176" s="155"/>
      <c r="T176" s="155"/>
    </row>
    <row r="177" spans="1:20" x14ac:dyDescent="0.25">
      <c r="A177" s="214"/>
      <c r="D177" s="135"/>
      <c r="E177" s="135"/>
      <c r="G177" s="155"/>
      <c r="H177" s="23"/>
      <c r="I177" s="23"/>
      <c r="J177" s="23"/>
      <c r="O177" s="155"/>
      <c r="T177" s="155"/>
    </row>
    <row r="178" spans="1:20" x14ac:dyDescent="0.25">
      <c r="A178" s="214"/>
      <c r="D178" s="135"/>
      <c r="E178" s="135"/>
      <c r="G178" s="155"/>
      <c r="H178" s="23"/>
      <c r="I178" s="23"/>
      <c r="J178" s="23"/>
      <c r="O178" s="155"/>
      <c r="T178" s="155"/>
    </row>
    <row r="179" spans="1:20" x14ac:dyDescent="0.25">
      <c r="A179" s="214"/>
      <c r="D179" s="135"/>
      <c r="E179" s="135"/>
      <c r="G179" s="155"/>
      <c r="H179" s="23"/>
      <c r="I179" s="23"/>
      <c r="J179" s="23"/>
      <c r="O179" s="155"/>
      <c r="T179" s="155"/>
    </row>
    <row r="180" spans="1:20" x14ac:dyDescent="0.25">
      <c r="A180" s="214"/>
      <c r="D180" s="135"/>
      <c r="E180" s="135"/>
      <c r="G180" s="155"/>
      <c r="H180" s="23"/>
      <c r="I180" s="23"/>
      <c r="J180" s="23"/>
      <c r="O180" s="155"/>
      <c r="T180" s="155"/>
    </row>
    <row r="181" spans="1:20" x14ac:dyDescent="0.25">
      <c r="A181" s="214"/>
      <c r="D181" s="135"/>
      <c r="E181" s="135"/>
      <c r="G181" s="155"/>
      <c r="H181" s="23"/>
      <c r="I181" s="23"/>
      <c r="J181" s="23"/>
      <c r="O181" s="155"/>
      <c r="T181" s="155"/>
    </row>
    <row r="182" spans="1:20" x14ac:dyDescent="0.25">
      <c r="A182" s="214"/>
      <c r="D182" s="135"/>
      <c r="E182" s="135"/>
      <c r="G182" s="155"/>
      <c r="H182" s="23"/>
      <c r="I182" s="23"/>
      <c r="J182" s="23"/>
      <c r="O182" s="155"/>
      <c r="T182" s="155"/>
    </row>
    <row r="183" spans="1:20" x14ac:dyDescent="0.25">
      <c r="A183" s="214"/>
      <c r="D183" s="135"/>
      <c r="E183" s="135"/>
      <c r="G183" s="155"/>
      <c r="H183" s="23"/>
      <c r="I183" s="23"/>
      <c r="J183" s="23"/>
      <c r="O183" s="155"/>
      <c r="T183" s="155"/>
    </row>
    <row r="184" spans="1:20" x14ac:dyDescent="0.25">
      <c r="A184" s="214"/>
      <c r="D184" s="135"/>
      <c r="E184" s="135"/>
      <c r="G184" s="155"/>
      <c r="H184" s="23"/>
      <c r="I184" s="23"/>
      <c r="J184" s="23"/>
      <c r="O184" s="155"/>
      <c r="T184" s="155"/>
    </row>
    <row r="185" spans="1:20" x14ac:dyDescent="0.25">
      <c r="A185" s="214"/>
      <c r="D185" s="135"/>
      <c r="E185" s="135"/>
      <c r="G185" s="155"/>
      <c r="H185" s="23"/>
      <c r="I185" s="23"/>
      <c r="J185" s="23"/>
      <c r="O185" s="155"/>
      <c r="T185" s="155"/>
    </row>
    <row r="186" spans="1:20" x14ac:dyDescent="0.25">
      <c r="A186" s="214"/>
      <c r="D186" s="135"/>
      <c r="E186" s="135"/>
      <c r="G186" s="155"/>
      <c r="H186" s="23"/>
      <c r="I186" s="23"/>
      <c r="J186" s="23"/>
      <c r="O186" s="155"/>
      <c r="T186" s="155"/>
    </row>
    <row r="187" spans="1:20" x14ac:dyDescent="0.25">
      <c r="A187" s="214"/>
      <c r="D187" s="135"/>
      <c r="E187" s="135"/>
      <c r="G187" s="155"/>
      <c r="H187" s="23"/>
      <c r="I187" s="23"/>
      <c r="J187" s="23"/>
      <c r="O187" s="155"/>
      <c r="T187" s="155"/>
    </row>
    <row r="188" spans="1:20" x14ac:dyDescent="0.25">
      <c r="A188" s="214"/>
      <c r="D188" s="135"/>
      <c r="E188" s="135"/>
      <c r="G188" s="155"/>
      <c r="H188" s="23"/>
      <c r="I188" s="23"/>
      <c r="J188" s="23"/>
      <c r="O188" s="155"/>
      <c r="T188" s="155"/>
    </row>
    <row r="189" spans="1:20" x14ac:dyDescent="0.25">
      <c r="A189" s="214"/>
      <c r="D189" s="135"/>
      <c r="E189" s="135"/>
      <c r="G189" s="155"/>
      <c r="H189" s="23"/>
      <c r="I189" s="23"/>
      <c r="J189" s="23"/>
      <c r="O189" s="155"/>
      <c r="T189" s="155"/>
    </row>
    <row r="190" spans="1:20" x14ac:dyDescent="0.25">
      <c r="A190" s="214"/>
      <c r="D190" s="135"/>
      <c r="E190" s="135"/>
      <c r="G190" s="155"/>
      <c r="H190" s="23"/>
      <c r="I190" s="23"/>
      <c r="J190" s="23"/>
      <c r="O190" s="155"/>
      <c r="T190" s="155"/>
    </row>
    <row r="191" spans="1:20" x14ac:dyDescent="0.25">
      <c r="A191" s="214"/>
      <c r="D191" s="135"/>
      <c r="E191" s="135"/>
      <c r="G191" s="155"/>
      <c r="H191" s="23"/>
      <c r="I191" s="23"/>
      <c r="J191" s="23"/>
      <c r="O191" s="155"/>
      <c r="T191" s="155"/>
    </row>
    <row r="192" spans="1:20" x14ac:dyDescent="0.25">
      <c r="A192" s="214"/>
      <c r="D192" s="135"/>
      <c r="E192" s="135"/>
      <c r="G192" s="155"/>
      <c r="H192" s="23"/>
      <c r="I192" s="23"/>
      <c r="J192" s="23"/>
      <c r="O192" s="155"/>
      <c r="T192" s="155"/>
    </row>
    <row r="193" spans="1:20" x14ac:dyDescent="0.25">
      <c r="A193" s="214"/>
      <c r="D193" s="135"/>
      <c r="E193" s="135"/>
      <c r="G193" s="155"/>
      <c r="H193" s="23"/>
      <c r="I193" s="23"/>
      <c r="J193" s="23"/>
      <c r="O193" s="155"/>
      <c r="T193" s="155"/>
    </row>
    <row r="194" spans="1:20" x14ac:dyDescent="0.25">
      <c r="A194" s="214"/>
      <c r="D194" s="135"/>
      <c r="E194" s="135"/>
      <c r="G194" s="155"/>
      <c r="H194" s="23"/>
      <c r="I194" s="23"/>
      <c r="J194" s="23"/>
      <c r="O194" s="155"/>
      <c r="T194" s="155"/>
    </row>
    <row r="195" spans="1:20" x14ac:dyDescent="0.25">
      <c r="A195" s="214"/>
      <c r="D195" s="135"/>
      <c r="E195" s="135"/>
      <c r="G195" s="155"/>
      <c r="H195" s="23"/>
      <c r="I195" s="23"/>
      <c r="J195" s="23"/>
      <c r="O195" s="155"/>
      <c r="T195" s="155"/>
    </row>
    <row r="196" spans="1:20" x14ac:dyDescent="0.25">
      <c r="A196" s="214"/>
      <c r="D196" s="135"/>
      <c r="E196" s="135"/>
      <c r="G196" s="155"/>
      <c r="H196" s="23"/>
      <c r="I196" s="23"/>
      <c r="J196" s="23"/>
      <c r="O196" s="155"/>
      <c r="T196" s="155"/>
    </row>
    <row r="197" spans="1:20" x14ac:dyDescent="0.25">
      <c r="A197" s="214"/>
      <c r="D197" s="135"/>
      <c r="E197" s="135"/>
      <c r="G197" s="155"/>
      <c r="H197" s="23"/>
      <c r="I197" s="23"/>
      <c r="J197" s="23"/>
      <c r="O197" s="155"/>
      <c r="T197" s="155"/>
    </row>
    <row r="198" spans="1:20" x14ac:dyDescent="0.25">
      <c r="A198" s="214"/>
      <c r="D198" s="135"/>
      <c r="E198" s="135"/>
      <c r="G198" s="155"/>
      <c r="H198" s="23"/>
      <c r="I198" s="23"/>
      <c r="J198" s="23"/>
      <c r="O198" s="155"/>
      <c r="T198" s="155"/>
    </row>
    <row r="199" spans="1:20" x14ac:dyDescent="0.25">
      <c r="A199" s="214"/>
      <c r="D199" s="135"/>
      <c r="E199" s="135"/>
      <c r="G199" s="155"/>
      <c r="H199" s="23"/>
      <c r="I199" s="23"/>
      <c r="J199" s="23"/>
      <c r="O199" s="155"/>
      <c r="T199" s="155"/>
    </row>
    <row r="200" spans="1:20" x14ac:dyDescent="0.25">
      <c r="A200" s="214"/>
      <c r="D200" s="135"/>
      <c r="E200" s="135"/>
      <c r="G200" s="155"/>
      <c r="H200" s="23"/>
      <c r="I200" s="23"/>
      <c r="J200" s="23"/>
      <c r="O200" s="155"/>
      <c r="T200" s="155"/>
    </row>
    <row r="201" spans="1:20" x14ac:dyDescent="0.25">
      <c r="A201" s="214"/>
      <c r="D201" s="135"/>
      <c r="E201" s="135"/>
      <c r="G201" s="155"/>
      <c r="H201" s="23"/>
      <c r="I201" s="23"/>
      <c r="J201" s="23"/>
      <c r="O201" s="155"/>
      <c r="T201" s="155"/>
    </row>
    <row r="202" spans="1:20" x14ac:dyDescent="0.25">
      <c r="A202" s="214"/>
      <c r="D202" s="135"/>
      <c r="E202" s="135"/>
      <c r="G202" s="155"/>
      <c r="H202" s="23"/>
      <c r="I202" s="23"/>
      <c r="J202" s="23"/>
      <c r="O202" s="155"/>
      <c r="T202" s="155"/>
    </row>
    <row r="203" spans="1:20" x14ac:dyDescent="0.25">
      <c r="A203" s="214"/>
      <c r="D203" s="135"/>
      <c r="E203" s="135"/>
      <c r="G203" s="155"/>
      <c r="H203" s="23"/>
      <c r="I203" s="23"/>
      <c r="J203" s="23"/>
      <c r="O203" s="155"/>
      <c r="T203" s="155"/>
    </row>
    <row r="204" spans="1:20" x14ac:dyDescent="0.25">
      <c r="A204" s="214"/>
      <c r="D204" s="135"/>
      <c r="E204" s="135"/>
      <c r="G204" s="155"/>
      <c r="H204" s="23"/>
      <c r="I204" s="23"/>
      <c r="J204" s="23"/>
      <c r="O204" s="155"/>
      <c r="T204" s="155"/>
    </row>
    <row r="205" spans="1:20" x14ac:dyDescent="0.25">
      <c r="A205" s="214"/>
      <c r="D205" s="135"/>
      <c r="E205" s="135"/>
      <c r="G205" s="155"/>
      <c r="H205" s="23"/>
      <c r="I205" s="23"/>
      <c r="J205" s="23"/>
      <c r="O205" s="155"/>
      <c r="T205" s="155"/>
    </row>
    <row r="206" spans="1:20" x14ac:dyDescent="0.25">
      <c r="A206" s="214"/>
      <c r="D206" s="135"/>
      <c r="E206" s="135"/>
      <c r="G206" s="155"/>
      <c r="H206" s="23"/>
      <c r="I206" s="23"/>
      <c r="J206" s="23"/>
      <c r="O206" s="155"/>
      <c r="T206" s="155"/>
    </row>
    <row r="207" spans="1:20" x14ac:dyDescent="0.25">
      <c r="A207" s="214"/>
      <c r="D207" s="135"/>
      <c r="E207" s="135"/>
      <c r="G207" s="155"/>
      <c r="H207" s="23"/>
      <c r="I207" s="23"/>
      <c r="J207" s="23"/>
      <c r="O207" s="155"/>
      <c r="T207" s="155"/>
    </row>
    <row r="208" spans="1:20" x14ac:dyDescent="0.25">
      <c r="A208" s="214"/>
      <c r="D208" s="135"/>
      <c r="E208" s="135"/>
      <c r="G208" s="155"/>
      <c r="H208" s="23"/>
      <c r="I208" s="23"/>
      <c r="J208" s="23"/>
      <c r="O208" s="155"/>
      <c r="T208" s="155"/>
    </row>
    <row r="209" spans="1:20" x14ac:dyDescent="0.25">
      <c r="A209" s="214"/>
      <c r="D209" s="135"/>
      <c r="E209" s="135"/>
      <c r="G209" s="155"/>
      <c r="H209" s="23"/>
      <c r="I209" s="23"/>
      <c r="J209" s="23"/>
      <c r="O209" s="155"/>
      <c r="T209" s="155"/>
    </row>
    <row r="210" spans="1:20" x14ac:dyDescent="0.25">
      <c r="A210" s="214"/>
      <c r="D210" s="135"/>
      <c r="E210" s="135"/>
      <c r="G210" s="155"/>
      <c r="H210" s="23"/>
      <c r="I210" s="23"/>
      <c r="J210" s="23"/>
      <c r="O210" s="155"/>
      <c r="T210" s="155"/>
    </row>
    <row r="211" spans="1:20" x14ac:dyDescent="0.25">
      <c r="A211" s="214"/>
      <c r="D211" s="135"/>
      <c r="E211" s="135"/>
      <c r="G211" s="155"/>
      <c r="H211" s="23"/>
      <c r="I211" s="23"/>
      <c r="J211" s="23"/>
      <c r="O211" s="155"/>
      <c r="T211" s="155"/>
    </row>
    <row r="212" spans="1:20" x14ac:dyDescent="0.25">
      <c r="A212" s="214"/>
      <c r="D212" s="135"/>
      <c r="E212" s="135"/>
      <c r="G212" s="155"/>
      <c r="H212" s="23"/>
      <c r="I212" s="23"/>
      <c r="J212" s="23"/>
      <c r="O212" s="155"/>
      <c r="T212" s="155"/>
    </row>
    <row r="213" spans="1:20" x14ac:dyDescent="0.25">
      <c r="A213" s="214"/>
      <c r="D213" s="135"/>
      <c r="E213" s="135"/>
      <c r="G213" s="155"/>
      <c r="H213" s="23"/>
      <c r="I213" s="23"/>
      <c r="J213" s="23"/>
      <c r="O213" s="155"/>
      <c r="T213" s="155"/>
    </row>
    <row r="214" spans="1:20" x14ac:dyDescent="0.25">
      <c r="A214" s="214"/>
      <c r="D214" s="135"/>
      <c r="E214" s="135"/>
      <c r="G214" s="155"/>
      <c r="H214" s="23"/>
      <c r="I214" s="23"/>
      <c r="J214" s="23"/>
      <c r="O214" s="155"/>
      <c r="T214" s="155"/>
    </row>
    <row r="215" spans="1:20" x14ac:dyDescent="0.25">
      <c r="A215" s="214"/>
      <c r="D215" s="135"/>
      <c r="E215" s="135"/>
      <c r="G215" s="155"/>
      <c r="H215" s="23"/>
      <c r="I215" s="23"/>
      <c r="J215" s="23"/>
      <c r="O215" s="155"/>
      <c r="T215" s="155"/>
    </row>
    <row r="216" spans="1:20" x14ac:dyDescent="0.25">
      <c r="A216" s="214"/>
      <c r="D216" s="135"/>
      <c r="E216" s="135"/>
      <c r="G216" s="155"/>
      <c r="H216" s="23"/>
      <c r="I216" s="23"/>
      <c r="J216" s="23"/>
      <c r="O216" s="155"/>
      <c r="T216" s="155"/>
    </row>
    <row r="217" spans="1:20" x14ac:dyDescent="0.25">
      <c r="A217" s="214"/>
      <c r="G217" s="155"/>
      <c r="H217" s="23"/>
      <c r="I217" s="23"/>
      <c r="J217" s="23"/>
      <c r="O217" s="155"/>
      <c r="T217" s="155"/>
    </row>
    <row r="218" spans="1:20" x14ac:dyDescent="0.25">
      <c r="A218" s="214"/>
      <c r="G218" s="155"/>
      <c r="H218" s="23"/>
      <c r="I218" s="23"/>
      <c r="J218" s="23"/>
      <c r="O218" s="155"/>
      <c r="T218" s="155"/>
    </row>
    <row r="219" spans="1:20" x14ac:dyDescent="0.25">
      <c r="A219" s="214"/>
      <c r="G219" s="155"/>
      <c r="H219" s="23"/>
      <c r="I219" s="23"/>
      <c r="J219" s="23"/>
      <c r="O219" s="155"/>
      <c r="T219" s="155"/>
    </row>
    <row r="220" spans="1:20" x14ac:dyDescent="0.25">
      <c r="A220" s="214"/>
      <c r="G220" s="155"/>
      <c r="H220" s="23"/>
      <c r="I220" s="23"/>
      <c r="J220" s="23"/>
      <c r="O220" s="155"/>
      <c r="T220" s="155"/>
    </row>
    <row r="221" spans="1:20" x14ac:dyDescent="0.25">
      <c r="A221" s="214"/>
      <c r="G221" s="155"/>
      <c r="H221" s="23"/>
      <c r="I221" s="23"/>
      <c r="J221" s="23"/>
      <c r="O221" s="155"/>
      <c r="T221" s="155"/>
    </row>
    <row r="222" spans="1:20" x14ac:dyDescent="0.25">
      <c r="A222" s="214"/>
      <c r="G222" s="155"/>
      <c r="H222" s="23"/>
      <c r="I222" s="23"/>
      <c r="J222" s="23"/>
      <c r="O222" s="155"/>
      <c r="T222" s="155"/>
    </row>
    <row r="223" spans="1:20" x14ac:dyDescent="0.25">
      <c r="A223" s="214"/>
      <c r="G223" s="155"/>
      <c r="H223" s="23"/>
      <c r="I223" s="23"/>
      <c r="J223" s="23"/>
      <c r="O223" s="155"/>
      <c r="T223" s="155"/>
    </row>
    <row r="224" spans="1:20" x14ac:dyDescent="0.25">
      <c r="A224" s="214"/>
      <c r="G224" s="155"/>
      <c r="H224" s="23"/>
      <c r="I224" s="23"/>
      <c r="J224" s="23"/>
      <c r="O224" s="155"/>
      <c r="T224" s="155"/>
    </row>
    <row r="225" spans="1:20" x14ac:dyDescent="0.25">
      <c r="A225" s="214"/>
      <c r="G225" s="155"/>
      <c r="H225" s="23"/>
      <c r="I225" s="23"/>
      <c r="J225" s="23"/>
      <c r="O225" s="155"/>
      <c r="T225" s="155"/>
    </row>
    <row r="226" spans="1:20" x14ac:dyDescent="0.25">
      <c r="A226" s="214"/>
      <c r="G226" s="155"/>
      <c r="H226" s="23"/>
      <c r="I226" s="23"/>
      <c r="J226" s="23"/>
      <c r="O226" s="155"/>
      <c r="T226" s="155"/>
    </row>
    <row r="227" spans="1:20" x14ac:dyDescent="0.25">
      <c r="A227" s="214"/>
      <c r="G227" s="155"/>
      <c r="H227" s="23"/>
      <c r="I227" s="23"/>
      <c r="J227" s="23"/>
      <c r="O227" s="155"/>
      <c r="T227" s="155"/>
    </row>
    <row r="228" spans="1:20" x14ac:dyDescent="0.25">
      <c r="A228" s="214"/>
      <c r="G228" s="155"/>
      <c r="H228" s="23"/>
      <c r="I228" s="23"/>
      <c r="J228" s="23"/>
      <c r="O228" s="155"/>
      <c r="T228" s="155"/>
    </row>
    <row r="229" spans="1:20" x14ac:dyDescent="0.25">
      <c r="A229" s="214"/>
      <c r="G229" s="155"/>
      <c r="H229" s="23"/>
      <c r="I229" s="23"/>
      <c r="J229" s="23"/>
      <c r="O229" s="155"/>
      <c r="T229" s="155"/>
    </row>
    <row r="230" spans="1:20" x14ac:dyDescent="0.25">
      <c r="A230" s="214"/>
      <c r="G230" s="155"/>
      <c r="H230" s="23"/>
      <c r="I230" s="23"/>
      <c r="J230" s="23"/>
      <c r="O230" s="155"/>
      <c r="T230" s="155"/>
    </row>
    <row r="231" spans="1:20" x14ac:dyDescent="0.25">
      <c r="A231" s="214"/>
      <c r="G231" s="155"/>
      <c r="H231" s="23"/>
      <c r="I231" s="23"/>
      <c r="J231" s="23"/>
      <c r="O231" s="155"/>
      <c r="T231" s="155"/>
    </row>
    <row r="232" spans="1:20" x14ac:dyDescent="0.25">
      <c r="A232" s="214"/>
      <c r="G232" s="155"/>
      <c r="H232" s="23"/>
      <c r="I232" s="23"/>
      <c r="J232" s="23"/>
      <c r="O232" s="155"/>
      <c r="T232" s="155"/>
    </row>
    <row r="233" spans="1:20" x14ac:dyDescent="0.25">
      <c r="A233" s="214"/>
      <c r="G233" s="155"/>
      <c r="H233" s="23"/>
      <c r="I233" s="23"/>
      <c r="J233" s="23"/>
      <c r="O233" s="155"/>
      <c r="T233" s="155"/>
    </row>
    <row r="234" spans="1:20" x14ac:dyDescent="0.25">
      <c r="A234" s="214"/>
      <c r="G234" s="155"/>
      <c r="H234" s="23"/>
      <c r="I234" s="23"/>
      <c r="J234" s="23"/>
      <c r="O234" s="155"/>
      <c r="T234" s="155"/>
    </row>
    <row r="235" spans="1:20" x14ac:dyDescent="0.25">
      <c r="A235" s="214"/>
      <c r="G235" s="155"/>
      <c r="H235" s="23"/>
      <c r="I235" s="23"/>
      <c r="J235" s="23"/>
      <c r="O235" s="155"/>
      <c r="T235" s="155"/>
    </row>
    <row r="236" spans="1:20" x14ac:dyDescent="0.25">
      <c r="A236" s="214"/>
      <c r="G236" s="155"/>
      <c r="H236" s="23"/>
      <c r="I236" s="23"/>
      <c r="J236" s="23"/>
      <c r="O236" s="155"/>
      <c r="T236" s="155"/>
    </row>
    <row r="237" spans="1:20" x14ac:dyDescent="0.25">
      <c r="A237" s="214"/>
      <c r="G237" s="155"/>
      <c r="H237" s="23"/>
      <c r="I237" s="23"/>
      <c r="J237" s="23"/>
      <c r="O237" s="155"/>
      <c r="T237" s="155"/>
    </row>
    <row r="238" spans="1:20" x14ac:dyDescent="0.25">
      <c r="A238" s="214"/>
      <c r="G238" s="155"/>
      <c r="H238" s="23"/>
      <c r="I238" s="23"/>
      <c r="J238" s="23"/>
      <c r="O238" s="155"/>
      <c r="T238" s="155"/>
    </row>
    <row r="239" spans="1:20" x14ac:dyDescent="0.25">
      <c r="A239" s="214"/>
      <c r="G239" s="155"/>
      <c r="H239" s="23"/>
      <c r="I239" s="23"/>
      <c r="J239" s="23"/>
      <c r="O239" s="155"/>
      <c r="T239" s="155"/>
    </row>
    <row r="240" spans="1:20" x14ac:dyDescent="0.25">
      <c r="A240" s="214"/>
      <c r="G240" s="155"/>
      <c r="H240" s="23"/>
      <c r="I240" s="23"/>
      <c r="J240" s="23"/>
      <c r="O240" s="155"/>
      <c r="T240" s="155"/>
    </row>
    <row r="241" spans="1:20" x14ac:dyDescent="0.25">
      <c r="A241" s="214"/>
      <c r="G241" s="155"/>
      <c r="H241" s="23"/>
      <c r="I241" s="23"/>
      <c r="J241" s="23"/>
      <c r="O241" s="155"/>
      <c r="T241" s="155"/>
    </row>
    <row r="242" spans="1:20" x14ac:dyDescent="0.25">
      <c r="A242" s="214"/>
      <c r="G242" s="155"/>
      <c r="H242" s="23"/>
      <c r="I242" s="23"/>
      <c r="J242" s="23"/>
      <c r="O242" s="155"/>
      <c r="T242" s="155"/>
    </row>
    <row r="243" spans="1:20" x14ac:dyDescent="0.25">
      <c r="A243" s="214"/>
      <c r="G243" s="155"/>
      <c r="H243" s="23"/>
      <c r="I243" s="23"/>
      <c r="J243" s="23"/>
      <c r="O243" s="155"/>
      <c r="T243" s="155"/>
    </row>
    <row r="244" spans="1:20" x14ac:dyDescent="0.25">
      <c r="A244" s="214"/>
      <c r="G244" s="155"/>
      <c r="H244" s="23"/>
      <c r="I244" s="23"/>
      <c r="J244" s="23"/>
      <c r="O244" s="155"/>
      <c r="T244" s="155"/>
    </row>
    <row r="245" spans="1:20" x14ac:dyDescent="0.25">
      <c r="A245" s="214"/>
      <c r="G245" s="155"/>
      <c r="H245" s="23"/>
      <c r="I245" s="23"/>
      <c r="J245" s="23"/>
      <c r="O245" s="155"/>
      <c r="T245" s="155"/>
    </row>
    <row r="246" spans="1:20" x14ac:dyDescent="0.25">
      <c r="A246" s="214"/>
      <c r="G246" s="155"/>
      <c r="H246" s="23"/>
      <c r="I246" s="23"/>
      <c r="J246" s="23"/>
      <c r="O246" s="155"/>
      <c r="T246" s="155"/>
    </row>
    <row r="247" spans="1:20" x14ac:dyDescent="0.25">
      <c r="A247" s="214"/>
      <c r="G247" s="155"/>
      <c r="H247" s="23"/>
      <c r="I247" s="23"/>
      <c r="J247" s="23"/>
      <c r="O247" s="155"/>
      <c r="T247" s="155"/>
    </row>
    <row r="248" spans="1:20" x14ac:dyDescent="0.25">
      <c r="A248" s="214"/>
      <c r="G248" s="155"/>
      <c r="H248" s="23"/>
      <c r="I248" s="23"/>
      <c r="J248" s="23"/>
      <c r="O248" s="155"/>
      <c r="T248" s="155"/>
    </row>
    <row r="249" spans="1:20" x14ac:dyDescent="0.25">
      <c r="A249" s="214"/>
      <c r="G249" s="155"/>
      <c r="H249" s="23"/>
      <c r="I249" s="23"/>
      <c r="J249" s="23"/>
      <c r="O249" s="155"/>
      <c r="T249" s="155"/>
    </row>
    <row r="250" spans="1:20" x14ac:dyDescent="0.25">
      <c r="A250" s="214"/>
      <c r="G250" s="155"/>
      <c r="H250" s="23"/>
      <c r="I250" s="23"/>
      <c r="J250" s="23"/>
      <c r="O250" s="155"/>
      <c r="T250" s="155"/>
    </row>
    <row r="251" spans="1:20" x14ac:dyDescent="0.25">
      <c r="A251" s="214"/>
      <c r="G251" s="155"/>
      <c r="H251" s="23"/>
      <c r="I251" s="23"/>
      <c r="J251" s="23"/>
      <c r="O251" s="155"/>
      <c r="T251" s="155"/>
    </row>
    <row r="252" spans="1:20" x14ac:dyDescent="0.25">
      <c r="A252" s="214"/>
      <c r="G252" s="155"/>
      <c r="H252" s="23"/>
      <c r="I252" s="23"/>
      <c r="J252" s="23"/>
      <c r="O252" s="155"/>
      <c r="T252" s="155"/>
    </row>
    <row r="253" spans="1:20" x14ac:dyDescent="0.25">
      <c r="A253" s="214"/>
      <c r="G253" s="155"/>
      <c r="H253" s="23"/>
      <c r="I253" s="23"/>
      <c r="J253" s="23"/>
      <c r="O253" s="155"/>
      <c r="T253" s="155"/>
    </row>
    <row r="254" spans="1:20" x14ac:dyDescent="0.25">
      <c r="A254" s="214"/>
      <c r="G254" s="155"/>
      <c r="H254" s="23"/>
      <c r="I254" s="23"/>
      <c r="J254" s="23"/>
      <c r="O254" s="155"/>
      <c r="T254" s="155"/>
    </row>
    <row r="255" spans="1:20" x14ac:dyDescent="0.25">
      <c r="A255" s="214"/>
      <c r="G255" s="155"/>
      <c r="H255" s="23"/>
      <c r="I255" s="23"/>
      <c r="J255" s="23"/>
      <c r="O255" s="155"/>
      <c r="T255" s="155"/>
    </row>
    <row r="256" spans="1:20" x14ac:dyDescent="0.25">
      <c r="A256" s="214"/>
      <c r="G256" s="155"/>
      <c r="H256" s="23"/>
      <c r="I256" s="23"/>
      <c r="J256" s="23"/>
      <c r="O256" s="155"/>
      <c r="T256" s="155"/>
    </row>
    <row r="257" spans="1:20" x14ac:dyDescent="0.25">
      <c r="A257" s="214"/>
      <c r="G257" s="155"/>
      <c r="H257" s="23"/>
      <c r="I257" s="23"/>
      <c r="J257" s="23"/>
      <c r="O257" s="155"/>
      <c r="T257" s="155"/>
    </row>
    <row r="258" spans="1:20" x14ac:dyDescent="0.25">
      <c r="A258" s="214"/>
      <c r="G258" s="155"/>
      <c r="H258" s="23"/>
      <c r="I258" s="23"/>
      <c r="J258" s="23"/>
      <c r="O258" s="155"/>
      <c r="T258" s="155"/>
    </row>
    <row r="259" spans="1:20" x14ac:dyDescent="0.25">
      <c r="A259" s="214"/>
      <c r="G259" s="155"/>
      <c r="H259" s="23"/>
      <c r="I259" s="23"/>
      <c r="J259" s="23"/>
      <c r="O259" s="155"/>
      <c r="T259" s="155"/>
    </row>
    <row r="260" spans="1:20" x14ac:dyDescent="0.25">
      <c r="A260" s="214"/>
      <c r="G260" s="155"/>
      <c r="H260" s="23"/>
      <c r="I260" s="23"/>
      <c r="J260" s="23"/>
      <c r="O260" s="155"/>
      <c r="T260" s="155"/>
    </row>
    <row r="261" spans="1:20" x14ac:dyDescent="0.25">
      <c r="A261" s="214"/>
      <c r="G261" s="155"/>
      <c r="H261" s="23"/>
      <c r="I261" s="23"/>
      <c r="J261" s="23"/>
      <c r="O261" s="155"/>
      <c r="T261" s="155"/>
    </row>
    <row r="262" spans="1:20" x14ac:dyDescent="0.25">
      <c r="A262" s="214"/>
      <c r="G262" s="155"/>
      <c r="H262" s="23"/>
      <c r="I262" s="23"/>
      <c r="J262" s="23"/>
      <c r="O262" s="155"/>
      <c r="T262" s="155"/>
    </row>
    <row r="263" spans="1:20" x14ac:dyDescent="0.25">
      <c r="A263" s="214"/>
      <c r="G263" s="155"/>
      <c r="H263" s="23"/>
      <c r="I263" s="23"/>
      <c r="J263" s="23"/>
      <c r="O263" s="155"/>
      <c r="T263" s="155"/>
    </row>
    <row r="264" spans="1:20" x14ac:dyDescent="0.25">
      <c r="A264" s="214"/>
      <c r="G264" s="155"/>
      <c r="H264" s="23"/>
      <c r="I264" s="23"/>
      <c r="J264" s="23"/>
      <c r="O264" s="155"/>
      <c r="T264" s="155"/>
    </row>
    <row r="265" spans="1:20" x14ac:dyDescent="0.25">
      <c r="A265" s="214"/>
      <c r="G265" s="155"/>
      <c r="H265" s="23"/>
      <c r="I265" s="23"/>
      <c r="J265" s="23"/>
      <c r="O265" s="155"/>
      <c r="T265" s="155"/>
    </row>
    <row r="266" spans="1:20" x14ac:dyDescent="0.25">
      <c r="A266" s="214"/>
      <c r="G266" s="155"/>
      <c r="H266" s="23"/>
      <c r="I266" s="23"/>
      <c r="J266" s="23"/>
      <c r="O266" s="155"/>
      <c r="T266" s="155"/>
    </row>
    <row r="267" spans="1:20" x14ac:dyDescent="0.25">
      <c r="A267" s="214"/>
      <c r="G267" s="155"/>
      <c r="H267" s="23"/>
      <c r="I267" s="23"/>
      <c r="J267" s="23"/>
      <c r="O267" s="155"/>
      <c r="T267" s="155"/>
    </row>
    <row r="268" spans="1:20" x14ac:dyDescent="0.25">
      <c r="A268" s="214"/>
      <c r="G268" s="155"/>
      <c r="H268" s="23"/>
      <c r="I268" s="23"/>
      <c r="J268" s="23"/>
      <c r="O268" s="155"/>
      <c r="T268" s="155"/>
    </row>
    <row r="269" spans="1:20" x14ac:dyDescent="0.25">
      <c r="A269" s="214"/>
      <c r="G269" s="155"/>
      <c r="H269" s="23"/>
      <c r="I269" s="23"/>
      <c r="J269" s="23"/>
      <c r="O269" s="155"/>
      <c r="T269" s="155"/>
    </row>
    <row r="270" spans="1:20" x14ac:dyDescent="0.25">
      <c r="A270" s="214"/>
      <c r="G270" s="155"/>
      <c r="H270" s="23"/>
      <c r="I270" s="23"/>
      <c r="J270" s="23"/>
      <c r="O270" s="155"/>
      <c r="T270" s="155"/>
    </row>
    <row r="271" spans="1:20" x14ac:dyDescent="0.25">
      <c r="A271" s="214"/>
      <c r="G271" s="155"/>
      <c r="H271" s="23"/>
      <c r="I271" s="23"/>
      <c r="J271" s="23"/>
      <c r="O271" s="155"/>
      <c r="T271" s="155"/>
    </row>
    <row r="272" spans="1:20" x14ac:dyDescent="0.25">
      <c r="A272" s="214"/>
      <c r="G272" s="155"/>
      <c r="H272" s="23"/>
      <c r="I272" s="23"/>
      <c r="J272" s="23"/>
      <c r="O272" s="155"/>
      <c r="T272" s="155"/>
    </row>
    <row r="273" spans="1:20" x14ac:dyDescent="0.25">
      <c r="A273" s="214"/>
      <c r="G273" s="155"/>
      <c r="H273" s="23"/>
      <c r="I273" s="23"/>
      <c r="J273" s="23"/>
      <c r="O273" s="155"/>
      <c r="T273" s="155"/>
    </row>
    <row r="274" spans="1:20" x14ac:dyDescent="0.25">
      <c r="A274" s="214"/>
      <c r="G274" s="155"/>
      <c r="H274" s="23"/>
      <c r="I274" s="23"/>
      <c r="J274" s="23"/>
      <c r="O274" s="155"/>
      <c r="T274" s="155"/>
    </row>
    <row r="275" spans="1:20" x14ac:dyDescent="0.25">
      <c r="A275" s="214"/>
      <c r="G275" s="155"/>
      <c r="H275" s="23"/>
      <c r="I275" s="23"/>
      <c r="J275" s="23"/>
      <c r="O275" s="155"/>
      <c r="T275" s="155"/>
    </row>
    <row r="276" spans="1:20" x14ac:dyDescent="0.25">
      <c r="A276" s="214"/>
      <c r="G276" s="155"/>
      <c r="H276" s="23"/>
      <c r="I276" s="23"/>
      <c r="J276" s="23"/>
      <c r="O276" s="155"/>
      <c r="T276" s="155"/>
    </row>
    <row r="277" spans="1:20" x14ac:dyDescent="0.25">
      <c r="A277" s="214"/>
      <c r="G277" s="155"/>
      <c r="H277" s="23"/>
      <c r="I277" s="23"/>
      <c r="J277" s="23"/>
      <c r="O277" s="155"/>
      <c r="T277" s="155"/>
    </row>
    <row r="278" spans="1:20" x14ac:dyDescent="0.25">
      <c r="A278" s="214"/>
      <c r="G278" s="155"/>
      <c r="H278" s="23"/>
      <c r="I278" s="23"/>
      <c r="J278" s="23"/>
      <c r="O278" s="155"/>
      <c r="T278" s="155"/>
    </row>
    <row r="279" spans="1:20" x14ac:dyDescent="0.25">
      <c r="A279" s="214"/>
      <c r="G279" s="155"/>
      <c r="H279" s="23"/>
      <c r="I279" s="23"/>
      <c r="J279" s="23"/>
      <c r="O279" s="155"/>
      <c r="T279" s="155"/>
    </row>
    <row r="280" spans="1:20" x14ac:dyDescent="0.25">
      <c r="A280" s="214"/>
      <c r="G280" s="155"/>
      <c r="H280" s="23"/>
      <c r="I280" s="23"/>
      <c r="J280" s="23"/>
      <c r="O280" s="155"/>
      <c r="T280" s="155"/>
    </row>
    <row r="281" spans="1:20" x14ac:dyDescent="0.25">
      <c r="A281" s="214"/>
      <c r="G281" s="155"/>
      <c r="H281" s="23"/>
      <c r="I281" s="23"/>
      <c r="J281" s="23"/>
      <c r="O281" s="155"/>
      <c r="T281" s="155"/>
    </row>
    <row r="282" spans="1:20" x14ac:dyDescent="0.25">
      <c r="A282" s="214"/>
      <c r="G282" s="155"/>
      <c r="H282" s="23"/>
      <c r="I282" s="23"/>
      <c r="J282" s="23"/>
      <c r="O282" s="155"/>
      <c r="T282" s="155"/>
    </row>
    <row r="283" spans="1:20" x14ac:dyDescent="0.25">
      <c r="A283" s="214"/>
      <c r="G283" s="155"/>
      <c r="H283" s="23"/>
      <c r="I283" s="23"/>
      <c r="J283" s="23"/>
      <c r="O283" s="155"/>
      <c r="T283" s="155"/>
    </row>
    <row r="284" spans="1:20" x14ac:dyDescent="0.25">
      <c r="A284" s="214"/>
      <c r="G284" s="155"/>
      <c r="H284" s="23"/>
      <c r="I284" s="23"/>
      <c r="J284" s="23"/>
      <c r="O284" s="155"/>
      <c r="T284" s="155"/>
    </row>
    <row r="285" spans="1:20" x14ac:dyDescent="0.25">
      <c r="A285" s="214"/>
      <c r="G285" s="155"/>
      <c r="H285" s="23"/>
      <c r="I285" s="23"/>
      <c r="J285" s="23"/>
      <c r="O285" s="155"/>
      <c r="T285" s="155"/>
    </row>
    <row r="286" spans="1:20" x14ac:dyDescent="0.25">
      <c r="A286" s="214"/>
      <c r="G286" s="155"/>
      <c r="H286" s="23"/>
      <c r="I286" s="23"/>
      <c r="J286" s="23"/>
      <c r="O286" s="155"/>
      <c r="T286" s="155"/>
    </row>
    <row r="287" spans="1:20" x14ac:dyDescent="0.25">
      <c r="A287" s="214"/>
      <c r="G287" s="155"/>
      <c r="H287" s="23"/>
      <c r="I287" s="23"/>
      <c r="J287" s="23"/>
      <c r="O287" s="155"/>
      <c r="T287" s="155"/>
    </row>
    <row r="288" spans="1:20" x14ac:dyDescent="0.25">
      <c r="A288" s="214"/>
      <c r="G288" s="155"/>
      <c r="H288" s="23"/>
      <c r="I288" s="23"/>
      <c r="J288" s="23"/>
      <c r="O288" s="155"/>
      <c r="T288" s="155"/>
    </row>
    <row r="289" spans="1:20" x14ac:dyDescent="0.25">
      <c r="A289" s="214"/>
      <c r="G289" s="155"/>
      <c r="H289" s="23"/>
      <c r="I289" s="23"/>
      <c r="J289" s="23"/>
      <c r="O289" s="155"/>
      <c r="T289" s="155"/>
    </row>
    <row r="290" spans="1:20" x14ac:dyDescent="0.25">
      <c r="A290" s="214"/>
      <c r="G290" s="155"/>
      <c r="H290" s="23"/>
      <c r="I290" s="23"/>
      <c r="J290" s="23"/>
      <c r="O290" s="155"/>
      <c r="T290" s="155"/>
    </row>
    <row r="291" spans="1:20" x14ac:dyDescent="0.25">
      <c r="A291" s="214"/>
      <c r="G291" s="155"/>
      <c r="H291" s="23"/>
      <c r="I291" s="23"/>
      <c r="J291" s="23"/>
      <c r="O291" s="155"/>
      <c r="T291" s="155"/>
    </row>
    <row r="292" spans="1:20" x14ac:dyDescent="0.25">
      <c r="A292" s="214"/>
      <c r="G292" s="155"/>
      <c r="H292" s="23"/>
      <c r="I292" s="23"/>
      <c r="J292" s="23"/>
      <c r="O292" s="155"/>
      <c r="T292" s="155"/>
    </row>
    <row r="293" spans="1:20" x14ac:dyDescent="0.25">
      <c r="A293" s="214"/>
      <c r="G293" s="155"/>
      <c r="H293" s="23"/>
      <c r="I293" s="23"/>
      <c r="J293" s="23"/>
      <c r="O293" s="155"/>
      <c r="T293" s="155"/>
    </row>
    <row r="294" spans="1:20" x14ac:dyDescent="0.25">
      <c r="A294" s="214"/>
      <c r="G294" s="155"/>
      <c r="H294" s="23"/>
      <c r="I294" s="23"/>
      <c r="J294" s="23"/>
      <c r="O294" s="155"/>
      <c r="T294" s="155"/>
    </row>
    <row r="295" spans="1:20" x14ac:dyDescent="0.25">
      <c r="A295" s="214"/>
      <c r="G295" s="155"/>
      <c r="H295" s="23"/>
      <c r="I295" s="23"/>
      <c r="J295" s="23"/>
      <c r="O295" s="155"/>
      <c r="T295" s="155"/>
    </row>
    <row r="296" spans="1:20" x14ac:dyDescent="0.25">
      <c r="A296" s="214"/>
      <c r="G296" s="155"/>
      <c r="H296" s="23"/>
      <c r="I296" s="23"/>
      <c r="J296" s="23"/>
      <c r="O296" s="155"/>
      <c r="T296" s="155"/>
    </row>
    <row r="297" spans="1:20" x14ac:dyDescent="0.25">
      <c r="A297" s="214"/>
      <c r="G297" s="155"/>
      <c r="H297" s="23"/>
      <c r="I297" s="23"/>
      <c r="J297" s="23"/>
      <c r="O297" s="155"/>
      <c r="T297" s="155"/>
    </row>
    <row r="298" spans="1:20" x14ac:dyDescent="0.25">
      <c r="A298" s="214"/>
      <c r="G298" s="155"/>
      <c r="H298" s="23"/>
      <c r="I298" s="23"/>
      <c r="J298" s="23"/>
      <c r="O298" s="155"/>
      <c r="T298" s="155"/>
    </row>
    <row r="299" spans="1:20" x14ac:dyDescent="0.25">
      <c r="A299" s="214"/>
      <c r="G299" s="155"/>
      <c r="H299" s="23"/>
      <c r="I299" s="23"/>
      <c r="J299" s="23"/>
      <c r="O299" s="155"/>
      <c r="T299" s="155"/>
    </row>
    <row r="300" spans="1:20" x14ac:dyDescent="0.25">
      <c r="A300" s="214"/>
      <c r="G300" s="155"/>
      <c r="H300" s="23"/>
      <c r="I300" s="23"/>
      <c r="J300" s="23"/>
      <c r="O300" s="155"/>
      <c r="T300" s="155"/>
    </row>
    <row r="301" spans="1:20" x14ac:dyDescent="0.25">
      <c r="A301" s="214"/>
      <c r="G301" s="155"/>
      <c r="H301" s="23"/>
      <c r="I301" s="23"/>
      <c r="J301" s="23"/>
      <c r="O301" s="155"/>
      <c r="T301" s="155"/>
    </row>
    <row r="302" spans="1:20" x14ac:dyDescent="0.25">
      <c r="A302" s="214"/>
      <c r="G302" s="155"/>
      <c r="H302" s="23"/>
      <c r="I302" s="23"/>
      <c r="J302" s="23"/>
      <c r="O302" s="155"/>
      <c r="T302" s="155"/>
    </row>
    <row r="303" spans="1:20" x14ac:dyDescent="0.25">
      <c r="A303" s="214"/>
      <c r="G303" s="155"/>
      <c r="H303" s="23"/>
      <c r="I303" s="23"/>
      <c r="J303" s="23"/>
      <c r="O303" s="155"/>
      <c r="T303" s="155"/>
    </row>
    <row r="304" spans="1:20" x14ac:dyDescent="0.25">
      <c r="A304" s="214"/>
      <c r="G304" s="155"/>
      <c r="H304" s="23"/>
      <c r="I304" s="23"/>
      <c r="J304" s="23"/>
      <c r="O304" s="155"/>
      <c r="T304" s="155"/>
    </row>
    <row r="305" spans="1:20" x14ac:dyDescent="0.25">
      <c r="A305" s="214"/>
      <c r="G305" s="155"/>
      <c r="H305" s="23"/>
      <c r="I305" s="23"/>
      <c r="J305" s="23"/>
      <c r="O305" s="155"/>
      <c r="T305" s="155"/>
    </row>
    <row r="306" spans="1:20" x14ac:dyDescent="0.25">
      <c r="A306" s="214"/>
      <c r="G306" s="155"/>
      <c r="H306" s="23"/>
      <c r="I306" s="23"/>
      <c r="J306" s="23"/>
      <c r="O306" s="155"/>
      <c r="T306" s="155"/>
    </row>
    <row r="307" spans="1:20" x14ac:dyDescent="0.25">
      <c r="A307" s="214"/>
      <c r="G307" s="155"/>
      <c r="H307" s="23"/>
      <c r="I307" s="23"/>
      <c r="J307" s="23"/>
      <c r="O307" s="155"/>
      <c r="T307" s="155"/>
    </row>
    <row r="308" spans="1:20" x14ac:dyDescent="0.25">
      <c r="A308" s="214"/>
      <c r="G308" s="155"/>
      <c r="H308" s="23"/>
      <c r="I308" s="23"/>
      <c r="J308" s="23"/>
      <c r="O308" s="155"/>
      <c r="T308" s="155"/>
    </row>
    <row r="309" spans="1:20" x14ac:dyDescent="0.25">
      <c r="A309" s="214"/>
      <c r="G309" s="155"/>
      <c r="H309" s="23"/>
      <c r="I309" s="23"/>
      <c r="J309" s="23"/>
      <c r="O309" s="155"/>
      <c r="T309" s="155"/>
    </row>
    <row r="310" spans="1:20" x14ac:dyDescent="0.25">
      <c r="A310" s="214"/>
      <c r="G310" s="155"/>
      <c r="H310" s="23"/>
      <c r="I310" s="23"/>
      <c r="J310" s="23"/>
      <c r="O310" s="155"/>
      <c r="T310" s="155"/>
    </row>
    <row r="311" spans="1:20" x14ac:dyDescent="0.25">
      <c r="A311" s="214"/>
      <c r="G311" s="155"/>
      <c r="H311" s="23"/>
      <c r="I311" s="23"/>
      <c r="J311" s="23"/>
      <c r="O311" s="155"/>
      <c r="T311" s="155"/>
    </row>
    <row r="312" spans="1:20" x14ac:dyDescent="0.25">
      <c r="A312" s="214"/>
      <c r="G312" s="155"/>
      <c r="H312" s="23"/>
      <c r="I312" s="23"/>
      <c r="J312" s="23"/>
      <c r="O312" s="155"/>
      <c r="T312" s="155"/>
    </row>
    <row r="313" spans="1:20" x14ac:dyDescent="0.25">
      <c r="A313" s="214"/>
      <c r="G313" s="155"/>
      <c r="H313" s="23"/>
      <c r="I313" s="23"/>
      <c r="J313" s="23"/>
      <c r="O313" s="155"/>
      <c r="T313" s="155"/>
    </row>
    <row r="314" spans="1:20" x14ac:dyDescent="0.25">
      <c r="A314" s="214"/>
      <c r="G314" s="155"/>
      <c r="H314" s="23"/>
      <c r="I314" s="23"/>
      <c r="J314" s="23"/>
      <c r="O314" s="155"/>
      <c r="T314" s="155"/>
    </row>
    <row r="315" spans="1:20" x14ac:dyDescent="0.25">
      <c r="A315" s="214"/>
      <c r="G315" s="155"/>
      <c r="H315" s="23"/>
      <c r="I315" s="23"/>
      <c r="J315" s="23"/>
      <c r="O315" s="155"/>
      <c r="T315" s="155"/>
    </row>
    <row r="316" spans="1:20" x14ac:dyDescent="0.25">
      <c r="A316" s="214"/>
      <c r="G316" s="155"/>
      <c r="H316" s="23"/>
      <c r="I316" s="23"/>
      <c r="J316" s="23"/>
      <c r="O316" s="155"/>
      <c r="T316" s="155"/>
    </row>
    <row r="317" spans="1:20" x14ac:dyDescent="0.25">
      <c r="A317" s="214"/>
      <c r="G317" s="155"/>
      <c r="H317" s="23"/>
      <c r="I317" s="23"/>
      <c r="J317" s="23"/>
      <c r="O317" s="155"/>
      <c r="T317" s="155"/>
    </row>
    <row r="318" spans="1:20" x14ac:dyDescent="0.25">
      <c r="A318" s="214"/>
      <c r="G318" s="155"/>
      <c r="H318" s="23"/>
      <c r="I318" s="23"/>
      <c r="J318" s="23"/>
      <c r="O318" s="155"/>
      <c r="T318" s="155"/>
    </row>
    <row r="319" spans="1:20" x14ac:dyDescent="0.25">
      <c r="A319" s="214"/>
      <c r="G319" s="155"/>
      <c r="H319" s="23"/>
      <c r="I319" s="23"/>
      <c r="J319" s="23"/>
      <c r="O319" s="155"/>
      <c r="T319" s="155"/>
    </row>
    <row r="320" spans="1:20" x14ac:dyDescent="0.25">
      <c r="A320" s="214"/>
      <c r="G320" s="155"/>
      <c r="H320" s="23"/>
      <c r="I320" s="23"/>
      <c r="J320" s="23"/>
      <c r="O320" s="155"/>
      <c r="T320" s="155"/>
    </row>
    <row r="321" spans="1:20" x14ac:dyDescent="0.25">
      <c r="A321" s="214"/>
      <c r="G321" s="155"/>
      <c r="H321" s="23"/>
      <c r="I321" s="23"/>
      <c r="J321" s="23"/>
      <c r="O321" s="155"/>
      <c r="T321" s="155"/>
    </row>
    <row r="322" spans="1:20" x14ac:dyDescent="0.25">
      <c r="A322" s="214"/>
      <c r="G322" s="155"/>
      <c r="H322" s="23"/>
      <c r="I322" s="23"/>
      <c r="J322" s="23"/>
      <c r="O322" s="155"/>
      <c r="T322" s="155"/>
    </row>
    <row r="323" spans="1:20" x14ac:dyDescent="0.25">
      <c r="A323" s="214"/>
      <c r="G323" s="155"/>
      <c r="H323" s="23"/>
      <c r="I323" s="23"/>
      <c r="J323" s="23"/>
      <c r="O323" s="155"/>
      <c r="T323" s="155"/>
    </row>
    <row r="324" spans="1:20" x14ac:dyDescent="0.25">
      <c r="A324" s="214"/>
      <c r="G324" s="155"/>
      <c r="H324" s="23"/>
      <c r="I324" s="23"/>
      <c r="J324" s="23"/>
      <c r="O324" s="155"/>
      <c r="T324" s="155"/>
    </row>
    <row r="325" spans="1:20" x14ac:dyDescent="0.25">
      <c r="A325" s="214"/>
      <c r="G325" s="155"/>
      <c r="H325" s="23"/>
      <c r="I325" s="23"/>
      <c r="J325" s="23"/>
      <c r="O325" s="155"/>
      <c r="T325" s="155"/>
    </row>
    <row r="326" spans="1:20" x14ac:dyDescent="0.25">
      <c r="A326" s="214"/>
      <c r="G326" s="155"/>
      <c r="H326" s="23"/>
      <c r="I326" s="23"/>
      <c r="J326" s="23"/>
      <c r="O326" s="155"/>
      <c r="T326" s="155"/>
    </row>
    <row r="327" spans="1:20" x14ac:dyDescent="0.25">
      <c r="A327" s="214"/>
      <c r="G327" s="155"/>
      <c r="H327" s="23"/>
      <c r="I327" s="23"/>
      <c r="J327" s="23"/>
      <c r="O327" s="155"/>
      <c r="T327" s="155"/>
    </row>
    <row r="328" spans="1:20" x14ac:dyDescent="0.25">
      <c r="A328" s="214"/>
      <c r="G328" s="155"/>
      <c r="H328" s="23"/>
      <c r="I328" s="23"/>
      <c r="J328" s="23"/>
      <c r="O328" s="155"/>
      <c r="T328" s="155"/>
    </row>
    <row r="329" spans="1:20" x14ac:dyDescent="0.25">
      <c r="A329" s="214"/>
      <c r="G329" s="155"/>
      <c r="H329" s="23"/>
      <c r="I329" s="23"/>
      <c r="J329" s="23"/>
      <c r="O329" s="155"/>
      <c r="T329" s="155"/>
    </row>
    <row r="330" spans="1:20" x14ac:dyDescent="0.25">
      <c r="A330" s="214"/>
      <c r="G330" s="155"/>
      <c r="H330" s="23"/>
      <c r="I330" s="23"/>
      <c r="J330" s="23"/>
      <c r="O330" s="155"/>
      <c r="T330" s="155"/>
    </row>
    <row r="331" spans="1:20" x14ac:dyDescent="0.25">
      <c r="A331" s="214"/>
      <c r="G331" s="155"/>
      <c r="H331" s="23"/>
      <c r="I331" s="23"/>
      <c r="J331" s="23"/>
      <c r="O331" s="155"/>
      <c r="T331" s="155"/>
    </row>
    <row r="332" spans="1:20" x14ac:dyDescent="0.25">
      <c r="A332" s="214"/>
      <c r="G332" s="155"/>
      <c r="H332" s="23"/>
      <c r="I332" s="23"/>
      <c r="J332" s="23"/>
      <c r="O332" s="155"/>
      <c r="T332" s="155"/>
    </row>
    <row r="333" spans="1:20" x14ac:dyDescent="0.25">
      <c r="A333" s="214"/>
      <c r="G333" s="155"/>
      <c r="H333" s="23"/>
      <c r="I333" s="23"/>
      <c r="J333" s="23"/>
      <c r="O333" s="155"/>
      <c r="T333" s="155"/>
    </row>
    <row r="334" spans="1:20" x14ac:dyDescent="0.25">
      <c r="A334" s="214"/>
      <c r="G334" s="155"/>
      <c r="H334" s="23"/>
      <c r="I334" s="23"/>
      <c r="J334" s="23"/>
      <c r="O334" s="155"/>
      <c r="T334" s="155"/>
    </row>
    <row r="335" spans="1:20" x14ac:dyDescent="0.25">
      <c r="A335" s="214"/>
      <c r="G335" s="155"/>
      <c r="H335" s="23"/>
      <c r="I335" s="23"/>
      <c r="J335" s="23"/>
      <c r="O335" s="155"/>
      <c r="T335" s="155"/>
    </row>
    <row r="336" spans="1:20" x14ac:dyDescent="0.25">
      <c r="A336" s="214"/>
      <c r="G336" s="155"/>
      <c r="H336" s="23"/>
      <c r="I336" s="23"/>
      <c r="J336" s="23"/>
      <c r="O336" s="155"/>
      <c r="T336" s="155"/>
    </row>
    <row r="337" spans="1:20" x14ac:dyDescent="0.25">
      <c r="A337" s="214"/>
      <c r="G337" s="155"/>
      <c r="H337" s="23"/>
      <c r="I337" s="23"/>
      <c r="J337" s="23"/>
      <c r="O337" s="155"/>
      <c r="T337" s="155"/>
    </row>
    <row r="338" spans="1:20" x14ac:dyDescent="0.25">
      <c r="A338" s="214"/>
      <c r="G338" s="155"/>
      <c r="H338" s="23"/>
      <c r="I338" s="23"/>
      <c r="J338" s="23"/>
      <c r="O338" s="155"/>
      <c r="T338" s="155"/>
    </row>
    <row r="339" spans="1:20" x14ac:dyDescent="0.25">
      <c r="A339" s="214"/>
      <c r="G339" s="155"/>
      <c r="H339" s="23"/>
      <c r="I339" s="23"/>
      <c r="J339" s="23"/>
      <c r="O339" s="155"/>
      <c r="T339" s="155"/>
    </row>
    <row r="340" spans="1:20" x14ac:dyDescent="0.25">
      <c r="A340" s="214"/>
      <c r="G340" s="155"/>
      <c r="H340" s="23"/>
      <c r="I340" s="23"/>
      <c r="J340" s="23"/>
      <c r="O340" s="155"/>
      <c r="T340" s="155"/>
    </row>
    <row r="341" spans="1:20" x14ac:dyDescent="0.25">
      <c r="A341" s="214"/>
      <c r="G341" s="155"/>
      <c r="H341" s="23"/>
      <c r="I341" s="23"/>
      <c r="J341" s="23"/>
      <c r="O341" s="155"/>
      <c r="T341" s="155"/>
    </row>
    <row r="342" spans="1:20" x14ac:dyDescent="0.25">
      <c r="A342" s="214"/>
      <c r="G342" s="155"/>
      <c r="H342" s="23"/>
      <c r="I342" s="23"/>
      <c r="J342" s="23"/>
      <c r="O342" s="155"/>
      <c r="T342" s="155"/>
    </row>
    <row r="343" spans="1:20" x14ac:dyDescent="0.25">
      <c r="A343" s="214"/>
      <c r="G343" s="155"/>
      <c r="H343" s="23"/>
      <c r="I343" s="23"/>
      <c r="J343" s="23"/>
      <c r="O343" s="155"/>
      <c r="T343" s="155"/>
    </row>
    <row r="344" spans="1:20" x14ac:dyDescent="0.25">
      <c r="A344" s="214"/>
      <c r="G344" s="155"/>
      <c r="H344" s="23"/>
      <c r="I344" s="23"/>
      <c r="J344" s="23"/>
      <c r="O344" s="155"/>
      <c r="T344" s="155"/>
    </row>
    <row r="345" spans="1:20" x14ac:dyDescent="0.25">
      <c r="A345" s="214"/>
      <c r="G345" s="155"/>
      <c r="H345" s="23"/>
      <c r="I345" s="23"/>
      <c r="J345" s="23"/>
      <c r="O345" s="155"/>
      <c r="T345" s="155"/>
    </row>
    <row r="346" spans="1:20" x14ac:dyDescent="0.25">
      <c r="A346" s="214"/>
      <c r="G346" s="155"/>
      <c r="H346" s="23"/>
      <c r="I346" s="23"/>
      <c r="J346" s="23"/>
      <c r="O346" s="155"/>
      <c r="T346" s="155"/>
    </row>
    <row r="347" spans="1:20" x14ac:dyDescent="0.25">
      <c r="A347" s="214"/>
      <c r="G347" s="155"/>
      <c r="H347" s="23"/>
      <c r="I347" s="23"/>
      <c r="J347" s="23"/>
      <c r="O347" s="155"/>
      <c r="T347" s="155"/>
    </row>
    <row r="348" spans="1:20" x14ac:dyDescent="0.25">
      <c r="A348" s="214"/>
      <c r="G348" s="155"/>
      <c r="H348" s="23"/>
      <c r="I348" s="23"/>
      <c r="J348" s="23"/>
      <c r="O348" s="155"/>
      <c r="T348" s="155"/>
    </row>
    <row r="349" spans="1:20" x14ac:dyDescent="0.25">
      <c r="A349" s="214"/>
      <c r="G349" s="155"/>
      <c r="H349" s="23"/>
      <c r="I349" s="23"/>
      <c r="J349" s="23"/>
      <c r="O349" s="155"/>
      <c r="T349" s="155"/>
    </row>
    <row r="350" spans="1:20" x14ac:dyDescent="0.25">
      <c r="A350" s="214"/>
      <c r="G350" s="155"/>
      <c r="H350" s="23"/>
      <c r="I350" s="23"/>
      <c r="J350" s="23"/>
      <c r="O350" s="155"/>
      <c r="T350" s="155"/>
    </row>
    <row r="351" spans="1:20" x14ac:dyDescent="0.25">
      <c r="A351" s="214"/>
      <c r="G351" s="155"/>
      <c r="H351" s="23"/>
      <c r="I351" s="23"/>
      <c r="J351" s="23"/>
      <c r="O351" s="155"/>
      <c r="T351" s="155"/>
    </row>
    <row r="352" spans="1:20" x14ac:dyDescent="0.25">
      <c r="A352" s="214"/>
      <c r="G352" s="155"/>
      <c r="H352" s="23"/>
      <c r="I352" s="23"/>
      <c r="J352" s="23"/>
      <c r="O352" s="155"/>
      <c r="T352" s="155"/>
    </row>
    <row r="353" spans="1:20" x14ac:dyDescent="0.25">
      <c r="A353" s="214"/>
      <c r="G353" s="155"/>
      <c r="H353" s="23"/>
      <c r="I353" s="23"/>
      <c r="J353" s="23"/>
      <c r="O353" s="155"/>
      <c r="T353" s="155"/>
    </row>
    <row r="354" spans="1:20" x14ac:dyDescent="0.25">
      <c r="A354" s="214"/>
      <c r="G354" s="155"/>
      <c r="H354" s="23"/>
      <c r="I354" s="23"/>
      <c r="J354" s="23"/>
      <c r="O354" s="155"/>
      <c r="T354" s="155"/>
    </row>
    <row r="355" spans="1:20" x14ac:dyDescent="0.25">
      <c r="A355" s="214"/>
      <c r="G355" s="155"/>
      <c r="H355" s="23"/>
      <c r="I355" s="23"/>
      <c r="J355" s="23"/>
      <c r="O355" s="155"/>
      <c r="T355" s="155"/>
    </row>
    <row r="356" spans="1:20" x14ac:dyDescent="0.25">
      <c r="A356" s="214"/>
      <c r="G356" s="155"/>
      <c r="H356" s="23"/>
      <c r="I356" s="23"/>
      <c r="J356" s="23"/>
      <c r="O356" s="155"/>
      <c r="T356" s="155"/>
    </row>
    <row r="357" spans="1:20" x14ac:dyDescent="0.25">
      <c r="A357" s="214"/>
      <c r="G357" s="155"/>
      <c r="H357" s="23"/>
      <c r="I357" s="23"/>
      <c r="J357" s="23"/>
      <c r="O357" s="155"/>
      <c r="T357" s="155"/>
    </row>
    <row r="358" spans="1:20" x14ac:dyDescent="0.25">
      <c r="A358" s="214"/>
      <c r="G358" s="155"/>
      <c r="H358" s="23"/>
      <c r="I358" s="23"/>
      <c r="J358" s="23"/>
      <c r="O358" s="155"/>
      <c r="T358" s="155"/>
    </row>
    <row r="359" spans="1:20" x14ac:dyDescent="0.25">
      <c r="A359" s="214"/>
      <c r="G359" s="155"/>
      <c r="H359" s="23"/>
      <c r="I359" s="23"/>
      <c r="J359" s="23"/>
      <c r="O359" s="155"/>
      <c r="T359" s="155"/>
    </row>
    <row r="360" spans="1:20" x14ac:dyDescent="0.25">
      <c r="A360" s="214"/>
      <c r="G360" s="155"/>
      <c r="H360" s="23"/>
      <c r="I360" s="23"/>
      <c r="J360" s="23"/>
      <c r="O360" s="155"/>
      <c r="T360" s="155"/>
    </row>
    <row r="361" spans="1:20" x14ac:dyDescent="0.25">
      <c r="A361" s="214"/>
      <c r="G361" s="155"/>
      <c r="H361" s="23"/>
      <c r="I361" s="23"/>
      <c r="J361" s="23"/>
      <c r="O361" s="155"/>
      <c r="T361" s="155"/>
    </row>
    <row r="362" spans="1:20" x14ac:dyDescent="0.25">
      <c r="A362" s="214"/>
      <c r="G362" s="155"/>
      <c r="H362" s="23"/>
      <c r="I362" s="23"/>
      <c r="J362" s="23"/>
      <c r="O362" s="155"/>
      <c r="T362" s="155"/>
    </row>
    <row r="363" spans="1:20" x14ac:dyDescent="0.25">
      <c r="A363" s="214"/>
      <c r="G363" s="155"/>
      <c r="H363" s="23"/>
      <c r="I363" s="23"/>
      <c r="J363" s="23"/>
      <c r="O363" s="155"/>
      <c r="T363" s="155"/>
    </row>
    <row r="364" spans="1:20" x14ac:dyDescent="0.25">
      <c r="A364" s="214"/>
      <c r="G364" s="155"/>
      <c r="H364" s="23"/>
      <c r="I364" s="23"/>
      <c r="J364" s="23"/>
      <c r="O364" s="155"/>
      <c r="T364" s="155"/>
    </row>
    <row r="365" spans="1:20" x14ac:dyDescent="0.25">
      <c r="A365" s="214"/>
      <c r="G365" s="155"/>
      <c r="H365" s="23"/>
      <c r="I365" s="23"/>
      <c r="J365" s="23"/>
      <c r="O365" s="155"/>
      <c r="T365" s="155"/>
    </row>
    <row r="366" spans="1:20" x14ac:dyDescent="0.25">
      <c r="A366" s="214"/>
      <c r="G366" s="155"/>
      <c r="H366" s="23"/>
      <c r="I366" s="23"/>
      <c r="J366" s="23"/>
      <c r="O366" s="155"/>
      <c r="T366" s="155"/>
    </row>
    <row r="367" spans="1:20" x14ac:dyDescent="0.25">
      <c r="A367" s="214"/>
      <c r="G367" s="155"/>
      <c r="H367" s="23"/>
      <c r="I367" s="23"/>
      <c r="J367" s="23"/>
      <c r="O367" s="155"/>
      <c r="T367" s="155"/>
    </row>
    <row r="368" spans="1:20" x14ac:dyDescent="0.25">
      <c r="A368" s="214"/>
      <c r="G368" s="155"/>
      <c r="H368" s="23"/>
      <c r="I368" s="23"/>
      <c r="J368" s="23"/>
      <c r="O368" s="155"/>
      <c r="T368" s="155"/>
    </row>
    <row r="369" spans="1:20" x14ac:dyDescent="0.25">
      <c r="A369" s="214"/>
      <c r="G369" s="155"/>
      <c r="H369" s="23"/>
      <c r="I369" s="23"/>
      <c r="J369" s="23"/>
      <c r="O369" s="155"/>
      <c r="T369" s="155"/>
    </row>
    <row r="370" spans="1:20" x14ac:dyDescent="0.25">
      <c r="A370" s="214"/>
      <c r="G370" s="155"/>
      <c r="H370" s="23"/>
      <c r="I370" s="23"/>
      <c r="J370" s="23"/>
      <c r="O370" s="155"/>
      <c r="T370" s="155"/>
    </row>
    <row r="371" spans="1:20" x14ac:dyDescent="0.25">
      <c r="A371" s="214"/>
      <c r="G371" s="155"/>
      <c r="H371" s="23"/>
      <c r="I371" s="23"/>
      <c r="J371" s="23"/>
      <c r="O371" s="155"/>
      <c r="T371" s="155"/>
    </row>
    <row r="372" spans="1:20" x14ac:dyDescent="0.25">
      <c r="A372" s="214"/>
      <c r="G372" s="155"/>
      <c r="H372" s="23"/>
      <c r="I372" s="23"/>
      <c r="J372" s="23"/>
      <c r="O372" s="155"/>
      <c r="T372" s="155"/>
    </row>
    <row r="373" spans="1:20" x14ac:dyDescent="0.25">
      <c r="A373" s="214"/>
      <c r="G373" s="155"/>
      <c r="H373" s="23"/>
      <c r="I373" s="23"/>
      <c r="J373" s="23"/>
      <c r="O373" s="155"/>
      <c r="T373" s="155"/>
    </row>
    <row r="374" spans="1:20" x14ac:dyDescent="0.25">
      <c r="A374" s="214"/>
      <c r="G374" s="155"/>
      <c r="H374" s="23"/>
      <c r="I374" s="23"/>
      <c r="J374" s="23"/>
      <c r="O374" s="155"/>
      <c r="T374" s="155"/>
    </row>
    <row r="375" spans="1:20" x14ac:dyDescent="0.25">
      <c r="A375" s="214"/>
      <c r="G375" s="155"/>
      <c r="H375" s="23"/>
      <c r="I375" s="23"/>
      <c r="J375" s="23"/>
      <c r="O375" s="155"/>
      <c r="T375" s="155"/>
    </row>
    <row r="376" spans="1:20" x14ac:dyDescent="0.25">
      <c r="A376" s="214"/>
      <c r="G376" s="155"/>
      <c r="H376" s="23"/>
      <c r="I376" s="23"/>
      <c r="J376" s="23"/>
      <c r="O376" s="155"/>
      <c r="T376" s="155"/>
    </row>
    <row r="377" spans="1:20" x14ac:dyDescent="0.25">
      <c r="A377" s="214"/>
      <c r="G377" s="155"/>
      <c r="H377" s="23"/>
      <c r="I377" s="23"/>
      <c r="J377" s="23"/>
      <c r="O377" s="155"/>
      <c r="T377" s="155"/>
    </row>
    <row r="378" spans="1:20" x14ac:dyDescent="0.25">
      <c r="A378" s="214"/>
      <c r="G378" s="155"/>
      <c r="H378" s="23"/>
      <c r="I378" s="23"/>
      <c r="J378" s="23"/>
      <c r="O378" s="155"/>
      <c r="T378" s="155"/>
    </row>
    <row r="379" spans="1:20" x14ac:dyDescent="0.25">
      <c r="A379" s="214"/>
      <c r="G379" s="155"/>
      <c r="H379" s="23"/>
      <c r="I379" s="23"/>
      <c r="J379" s="23"/>
      <c r="O379" s="155"/>
      <c r="T379" s="155"/>
    </row>
    <row r="380" spans="1:20" x14ac:dyDescent="0.25">
      <c r="A380" s="214"/>
      <c r="G380" s="155"/>
      <c r="H380" s="23"/>
      <c r="I380" s="23"/>
      <c r="J380" s="23"/>
      <c r="O380" s="155"/>
      <c r="T380" s="155"/>
    </row>
    <row r="381" spans="1:20" x14ac:dyDescent="0.25">
      <c r="A381" s="214"/>
      <c r="G381" s="155"/>
      <c r="H381" s="23"/>
      <c r="I381" s="23"/>
      <c r="J381" s="23"/>
      <c r="O381" s="155"/>
      <c r="T381" s="155"/>
    </row>
    <row r="382" spans="1:20" x14ac:dyDescent="0.25">
      <c r="A382" s="214"/>
      <c r="G382" s="155"/>
      <c r="H382" s="23"/>
      <c r="I382" s="23"/>
      <c r="J382" s="23"/>
      <c r="O382" s="155"/>
      <c r="T382" s="155"/>
    </row>
    <row r="383" spans="1:20" x14ac:dyDescent="0.25">
      <c r="A383" s="214"/>
      <c r="G383" s="155"/>
      <c r="H383" s="23"/>
      <c r="I383" s="23"/>
      <c r="J383" s="23"/>
      <c r="O383" s="155"/>
      <c r="T383" s="155"/>
    </row>
    <row r="384" spans="1:20" x14ac:dyDescent="0.25">
      <c r="A384" s="214"/>
      <c r="G384" s="155"/>
      <c r="H384" s="23"/>
      <c r="I384" s="23"/>
      <c r="J384" s="23"/>
      <c r="O384" s="155"/>
      <c r="T384" s="155"/>
    </row>
    <row r="385" spans="1:20" x14ac:dyDescent="0.25">
      <c r="A385" s="214"/>
      <c r="G385" s="155"/>
      <c r="H385" s="23"/>
      <c r="I385" s="23"/>
      <c r="J385" s="23"/>
      <c r="O385" s="155"/>
      <c r="T385" s="155"/>
    </row>
    <row r="386" spans="1:20" x14ac:dyDescent="0.25">
      <c r="A386" s="214"/>
      <c r="G386" s="155"/>
      <c r="H386" s="23"/>
      <c r="I386" s="23"/>
      <c r="J386" s="23"/>
      <c r="O386" s="155"/>
      <c r="T386" s="155"/>
    </row>
    <row r="387" spans="1:20" x14ac:dyDescent="0.25">
      <c r="A387" s="214"/>
      <c r="G387" s="155"/>
      <c r="H387" s="23"/>
      <c r="I387" s="23"/>
      <c r="J387" s="23"/>
      <c r="O387" s="155"/>
      <c r="T387" s="155"/>
    </row>
    <row r="388" spans="1:20" x14ac:dyDescent="0.25">
      <c r="A388" s="214"/>
      <c r="G388" s="155"/>
      <c r="H388" s="23"/>
      <c r="I388" s="23"/>
      <c r="J388" s="23"/>
      <c r="O388" s="155"/>
      <c r="T388" s="155"/>
    </row>
    <row r="389" spans="1:20" x14ac:dyDescent="0.25">
      <c r="A389" s="214"/>
      <c r="G389" s="155"/>
      <c r="H389" s="23"/>
      <c r="I389" s="23"/>
      <c r="J389" s="23"/>
      <c r="O389" s="155"/>
      <c r="T389" s="155"/>
    </row>
    <row r="390" spans="1:20" x14ac:dyDescent="0.25">
      <c r="A390" s="214"/>
      <c r="G390" s="155"/>
      <c r="H390" s="23"/>
      <c r="I390" s="23"/>
      <c r="J390" s="23"/>
      <c r="O390" s="155"/>
      <c r="T390" s="155"/>
    </row>
    <row r="391" spans="1:20" x14ac:dyDescent="0.25">
      <c r="A391" s="214"/>
      <c r="G391" s="155"/>
      <c r="H391" s="23"/>
      <c r="I391" s="23"/>
      <c r="J391" s="23"/>
      <c r="O391" s="155"/>
      <c r="T391" s="155"/>
    </row>
    <row r="392" spans="1:20" x14ac:dyDescent="0.25">
      <c r="A392" s="214"/>
      <c r="G392" s="155"/>
      <c r="H392" s="23"/>
      <c r="I392" s="23"/>
      <c r="J392" s="23"/>
      <c r="O392" s="155"/>
      <c r="T392" s="155"/>
    </row>
    <row r="393" spans="1:20" x14ac:dyDescent="0.25">
      <c r="A393" s="214"/>
      <c r="G393" s="155"/>
      <c r="H393" s="23"/>
      <c r="I393" s="23"/>
      <c r="J393" s="23"/>
      <c r="O393" s="155"/>
      <c r="T393" s="155"/>
    </row>
    <row r="394" spans="1:20" x14ac:dyDescent="0.25">
      <c r="A394" s="214"/>
      <c r="G394" s="155"/>
      <c r="H394" s="23"/>
      <c r="I394" s="23"/>
      <c r="J394" s="23"/>
      <c r="O394" s="155"/>
      <c r="T394" s="155"/>
    </row>
    <row r="395" spans="1:20" x14ac:dyDescent="0.25">
      <c r="A395" s="214"/>
      <c r="G395" s="155"/>
      <c r="H395" s="23"/>
      <c r="I395" s="23"/>
      <c r="J395" s="23"/>
      <c r="O395" s="155"/>
      <c r="T395" s="155"/>
    </row>
    <row r="396" spans="1:20" x14ac:dyDescent="0.25">
      <c r="A396" s="214"/>
      <c r="G396" s="155"/>
      <c r="H396" s="23"/>
      <c r="I396" s="23"/>
      <c r="J396" s="23"/>
      <c r="O396" s="155"/>
      <c r="T396" s="155"/>
    </row>
    <row r="397" spans="1:20" x14ac:dyDescent="0.25">
      <c r="A397" s="214"/>
      <c r="G397" s="155"/>
      <c r="H397" s="23"/>
      <c r="I397" s="23"/>
      <c r="J397" s="23"/>
      <c r="O397" s="155"/>
      <c r="T397" s="155"/>
    </row>
    <row r="398" spans="1:20" x14ac:dyDescent="0.25">
      <c r="A398" s="214"/>
      <c r="G398" s="155"/>
      <c r="H398" s="23"/>
      <c r="I398" s="23"/>
      <c r="J398" s="23"/>
      <c r="O398" s="155"/>
      <c r="T398" s="155"/>
    </row>
    <row r="399" spans="1:20" x14ac:dyDescent="0.25">
      <c r="A399" s="214"/>
      <c r="G399" s="155"/>
      <c r="H399" s="23"/>
      <c r="I399" s="23"/>
      <c r="J399" s="23"/>
      <c r="O399" s="155"/>
      <c r="T399" s="155"/>
    </row>
    <row r="400" spans="1:20" x14ac:dyDescent="0.25">
      <c r="A400" s="214"/>
      <c r="G400" s="155"/>
      <c r="H400" s="23"/>
      <c r="I400" s="23"/>
      <c r="J400" s="23"/>
      <c r="O400" s="155"/>
      <c r="T400" s="155"/>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3" sqref="G3"/>
    </sheetView>
  </sheetViews>
  <sheetFormatPr defaultColWidth="8.85546875" defaultRowHeight="15" x14ac:dyDescent="0.25"/>
  <cols>
    <col min="1" max="1" width="27.7109375" style="217"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37.85546875" style="117" customWidth="1"/>
    <col min="12" max="12" width="36.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7" customWidth="1"/>
    <col min="21" max="16384" width="8.85546875" style="117"/>
  </cols>
  <sheetData>
    <row r="1" spans="1:20" s="18" customFormat="1" ht="111" customHeight="1" x14ac:dyDescent="0.35">
      <c r="A1" s="214"/>
      <c r="D1" s="212"/>
      <c r="G1" s="212"/>
      <c r="T1" s="156"/>
    </row>
    <row r="2" spans="1:20" s="18" customFormat="1" ht="24" hidden="1" customHeight="1" x14ac:dyDescent="0.25">
      <c r="A2" s="214"/>
      <c r="C2" s="19"/>
      <c r="D2" s="19"/>
      <c r="E2" s="19"/>
      <c r="T2" s="156"/>
    </row>
    <row r="3" spans="1:20" s="20" customFormat="1" ht="39" customHeight="1" thickBot="1" x14ac:dyDescent="0.3">
      <c r="A3" s="214"/>
      <c r="D3" s="124" t="s">
        <v>364</v>
      </c>
      <c r="E3" s="124" t="s">
        <v>363</v>
      </c>
      <c r="T3" s="157"/>
    </row>
    <row r="4" spans="1:20" s="20" customFormat="1" ht="30" customHeight="1" thickTop="1" thickBot="1" x14ac:dyDescent="0.3">
      <c r="A4" s="214"/>
      <c r="C4" s="21"/>
      <c r="D4" s="21"/>
      <c r="E4" s="21"/>
      <c r="F4" s="21"/>
      <c r="G4" s="158" t="s">
        <v>711</v>
      </c>
      <c r="H4" s="163" t="s">
        <v>710</v>
      </c>
      <c r="I4" s="164" t="s">
        <v>709</v>
      </c>
      <c r="J4" s="164" t="s">
        <v>328</v>
      </c>
      <c r="K4" s="164" t="s">
        <v>712</v>
      </c>
      <c r="L4" s="164" t="s">
        <v>347</v>
      </c>
    </row>
    <row r="5" spans="1:20" s="20" customFormat="1" ht="19.5" customHeight="1" thickTop="1" x14ac:dyDescent="0.25">
      <c r="A5" s="214"/>
      <c r="C5" s="21"/>
      <c r="D5" s="21"/>
      <c r="E5" s="21"/>
      <c r="F5" s="21"/>
      <c r="G5" s="155">
        <v>1</v>
      </c>
      <c r="H5" s="155" t="s">
        <v>349</v>
      </c>
      <c r="I5" s="155" t="s">
        <v>450</v>
      </c>
      <c r="J5" s="155" t="s">
        <v>450</v>
      </c>
      <c r="K5" s="155">
        <v>1111</v>
      </c>
      <c r="L5" s="155" t="s">
        <v>386</v>
      </c>
    </row>
    <row r="6" spans="1:20" s="20" customFormat="1" ht="19.5" customHeight="1" x14ac:dyDescent="0.25">
      <c r="A6" s="214"/>
      <c r="C6" s="21"/>
      <c r="D6" s="21"/>
      <c r="E6" s="21"/>
      <c r="F6" s="21"/>
      <c r="G6" s="155">
        <v>2</v>
      </c>
      <c r="H6" s="155" t="s">
        <v>348</v>
      </c>
      <c r="I6" s="155" t="s">
        <v>451</v>
      </c>
      <c r="J6" s="155" t="s">
        <v>451</v>
      </c>
      <c r="K6" s="155">
        <v>3222056</v>
      </c>
      <c r="L6" s="155" t="s">
        <v>389</v>
      </c>
    </row>
    <row r="7" spans="1:20" s="20" customFormat="1" ht="19.5" customHeight="1" x14ac:dyDescent="0.25">
      <c r="A7" s="214"/>
      <c r="C7" s="21"/>
      <c r="D7" s="21"/>
      <c r="E7" s="21"/>
      <c r="F7" s="21"/>
      <c r="G7" s="155">
        <v>3</v>
      </c>
      <c r="H7" s="155" t="s">
        <v>350</v>
      </c>
      <c r="I7" s="155" t="s">
        <v>2310</v>
      </c>
      <c r="J7" s="155" t="s">
        <v>455</v>
      </c>
      <c r="K7" s="155">
        <v>3333</v>
      </c>
      <c r="L7" s="155" t="s">
        <v>391</v>
      </c>
    </row>
    <row r="8" spans="1:20" s="20" customFormat="1" ht="19.5" customHeight="1" x14ac:dyDescent="0.25">
      <c r="A8" s="214"/>
      <c r="C8" s="21"/>
      <c r="D8" s="21"/>
      <c r="E8" s="21"/>
      <c r="F8" s="21"/>
      <c r="G8" s="155">
        <v>1</v>
      </c>
      <c r="H8" s="155" t="s">
        <v>446</v>
      </c>
      <c r="I8" s="155" t="s">
        <v>452</v>
      </c>
      <c r="J8" s="155" t="s">
        <v>452</v>
      </c>
      <c r="K8" s="155">
        <v>4444</v>
      </c>
      <c r="L8" s="155" t="s">
        <v>392</v>
      </c>
    </row>
    <row r="9" spans="1:20" s="20" customFormat="1" ht="19.5" customHeight="1" x14ac:dyDescent="0.25">
      <c r="A9" s="214"/>
      <c r="C9" s="21"/>
      <c r="D9" s="21"/>
      <c r="E9" s="21"/>
      <c r="F9" s="21"/>
      <c r="G9" s="155">
        <v>3</v>
      </c>
      <c r="H9" s="155" t="s">
        <v>445</v>
      </c>
      <c r="I9" s="155" t="s">
        <v>453</v>
      </c>
      <c r="J9" s="155" t="s">
        <v>453</v>
      </c>
      <c r="K9" s="155">
        <v>5555</v>
      </c>
      <c r="L9" s="155" t="s">
        <v>393</v>
      </c>
    </row>
    <row r="10" spans="1:20" s="20" customFormat="1" ht="19.5" customHeight="1" x14ac:dyDescent="0.25">
      <c r="A10" s="214"/>
      <c r="C10" s="21"/>
      <c r="D10" s="21"/>
      <c r="E10" s="21"/>
      <c r="F10" s="21"/>
      <c r="G10" s="155">
        <v>2</v>
      </c>
      <c r="H10" s="155" t="s">
        <v>447</v>
      </c>
      <c r="I10" s="155" t="s">
        <v>454</v>
      </c>
      <c r="J10" s="155" t="s">
        <v>454</v>
      </c>
      <c r="K10" s="155">
        <v>6666</v>
      </c>
      <c r="L10" s="155" t="s">
        <v>387</v>
      </c>
    </row>
    <row r="11" spans="1:20" s="20" customFormat="1" ht="19.5" customHeight="1" x14ac:dyDescent="0.25">
      <c r="A11" s="214"/>
      <c r="C11" s="21"/>
      <c r="D11" s="21"/>
      <c r="E11" s="21"/>
      <c r="F11" s="21"/>
      <c r="G11" s="155">
        <v>1234456</v>
      </c>
      <c r="H11" s="155" t="s">
        <v>713</v>
      </c>
      <c r="I11" s="155" t="s">
        <v>456</v>
      </c>
      <c r="J11" s="155" t="s">
        <v>456</v>
      </c>
      <c r="K11" s="155">
        <v>7777</v>
      </c>
      <c r="L11" s="155" t="s">
        <v>388</v>
      </c>
    </row>
    <row r="12" spans="1:20" s="20" customFormat="1" ht="19.5" customHeight="1" x14ac:dyDescent="0.25">
      <c r="A12" s="214"/>
      <c r="C12" s="21"/>
      <c r="D12" s="21"/>
      <c r="E12" s="21"/>
      <c r="F12" s="21"/>
      <c r="G12" s="155">
        <v>124455</v>
      </c>
      <c r="H12" s="155" t="s">
        <v>728</v>
      </c>
      <c r="I12" s="155" t="s">
        <v>458</v>
      </c>
      <c r="J12" s="155" t="s">
        <v>458</v>
      </c>
      <c r="K12" s="155">
        <v>8888</v>
      </c>
      <c r="L12" s="155" t="s">
        <v>390</v>
      </c>
    </row>
    <row r="13" spans="1:20" s="20" customFormat="1" ht="19.5" customHeight="1" x14ac:dyDescent="0.25">
      <c r="A13" s="214"/>
      <c r="C13" s="21"/>
      <c r="D13" s="21"/>
      <c r="E13" s="21"/>
      <c r="F13" s="21"/>
      <c r="G13" s="155">
        <v>1243455</v>
      </c>
      <c r="H13" s="155" t="s">
        <v>720</v>
      </c>
      <c r="I13" s="155">
        <v>14521</v>
      </c>
      <c r="J13" s="155">
        <v>14521</v>
      </c>
      <c r="K13" s="155">
        <v>9999</v>
      </c>
      <c r="L13" s="155" t="s">
        <v>383</v>
      </c>
    </row>
    <row r="14" spans="1:20" s="20" customFormat="1" ht="19.5" customHeight="1" x14ac:dyDescent="0.25">
      <c r="A14" s="214"/>
      <c r="C14" s="21"/>
      <c r="D14" s="21"/>
      <c r="E14" s="21"/>
      <c r="F14" s="21"/>
      <c r="G14" s="155"/>
      <c r="H14" s="155"/>
      <c r="I14" s="155">
        <v>14524</v>
      </c>
      <c r="J14" s="155">
        <v>14524</v>
      </c>
      <c r="K14" s="155">
        <v>3222056</v>
      </c>
      <c r="L14" s="155" t="s">
        <v>382</v>
      </c>
    </row>
    <row r="15" spans="1:20" s="20" customFormat="1" ht="19.5" customHeight="1" x14ac:dyDescent="0.25">
      <c r="A15" s="214"/>
      <c r="C15" s="21"/>
      <c r="D15" s="21"/>
      <c r="E15" s="21"/>
      <c r="F15" s="21"/>
      <c r="G15" s="155"/>
      <c r="H15" s="155"/>
      <c r="I15" s="155">
        <v>14717</v>
      </c>
      <c r="J15" s="155">
        <v>14717</v>
      </c>
      <c r="K15" s="155">
        <v>11111111</v>
      </c>
      <c r="L15" s="155" t="s">
        <v>396</v>
      </c>
    </row>
    <row r="16" spans="1:20" s="20" customFormat="1" ht="19.5" customHeight="1" x14ac:dyDescent="0.25">
      <c r="A16" s="214"/>
      <c r="C16" s="21"/>
      <c r="D16" s="21"/>
      <c r="E16" s="21"/>
      <c r="F16" s="21"/>
      <c r="G16" s="155"/>
      <c r="H16" s="155"/>
      <c r="I16" s="155" t="s">
        <v>558</v>
      </c>
      <c r="J16" s="155" t="s">
        <v>558</v>
      </c>
      <c r="K16" s="155">
        <v>22222222</v>
      </c>
      <c r="L16" s="155" t="s">
        <v>399</v>
      </c>
    </row>
    <row r="17" spans="1:12" s="20" customFormat="1" ht="19.5" customHeight="1" x14ac:dyDescent="0.25">
      <c r="A17" s="214"/>
      <c r="C17" s="21"/>
      <c r="D17" s="132"/>
      <c r="E17" s="133"/>
      <c r="F17" s="21"/>
      <c r="G17" s="155"/>
      <c r="H17" s="155"/>
      <c r="I17" s="155" t="s">
        <v>559</v>
      </c>
      <c r="J17" s="155" t="s">
        <v>559</v>
      </c>
      <c r="K17" s="155">
        <v>33333333</v>
      </c>
      <c r="L17" s="155" t="s">
        <v>400</v>
      </c>
    </row>
    <row r="18" spans="1:12" s="20" customFormat="1" ht="19.5" customHeight="1" x14ac:dyDescent="0.25">
      <c r="A18" s="214"/>
      <c r="C18" s="21"/>
      <c r="D18" s="132"/>
      <c r="E18" s="133"/>
      <c r="F18" s="21"/>
      <c r="G18" s="155"/>
      <c r="H18" s="155"/>
      <c r="I18" s="155" t="s">
        <v>560</v>
      </c>
      <c r="J18" s="155" t="s">
        <v>560</v>
      </c>
      <c r="K18" s="155">
        <v>44444444</v>
      </c>
      <c r="L18" s="155" t="s">
        <v>323</v>
      </c>
    </row>
    <row r="19" spans="1:12" s="20" customFormat="1" ht="19.5" customHeight="1" x14ac:dyDescent="0.25">
      <c r="A19" s="214"/>
      <c r="C19" s="21"/>
      <c r="D19" s="132"/>
      <c r="E19" s="133"/>
      <c r="F19" s="21"/>
      <c r="G19" s="155"/>
      <c r="H19" s="155"/>
      <c r="I19" s="155" t="s">
        <v>561</v>
      </c>
      <c r="J19" s="155" t="s">
        <v>561</v>
      </c>
      <c r="K19" s="155">
        <v>55555555</v>
      </c>
      <c r="L19" s="155" t="s">
        <v>394</v>
      </c>
    </row>
    <row r="20" spans="1:12" s="20" customFormat="1" ht="19.5" customHeight="1" x14ac:dyDescent="0.25">
      <c r="A20" s="214"/>
      <c r="C20" s="21"/>
      <c r="D20" s="132"/>
      <c r="E20" s="133"/>
      <c r="F20" s="21"/>
      <c r="G20" s="155"/>
      <c r="H20" s="155"/>
      <c r="I20" s="155" t="s">
        <v>462</v>
      </c>
      <c r="J20" s="155" t="s">
        <v>462</v>
      </c>
      <c r="K20" s="155">
        <v>66666666</v>
      </c>
      <c r="L20" s="155" t="s">
        <v>397</v>
      </c>
    </row>
    <row r="21" spans="1:12" s="20" customFormat="1" ht="19.5" customHeight="1" x14ac:dyDescent="0.25">
      <c r="A21" s="214"/>
      <c r="C21" s="21"/>
      <c r="D21" s="132"/>
      <c r="E21" s="133"/>
      <c r="F21" s="21"/>
      <c r="G21" s="155"/>
      <c r="H21" s="155"/>
      <c r="I21" s="155" t="s">
        <v>464</v>
      </c>
      <c r="J21" s="155" t="s">
        <v>464</v>
      </c>
      <c r="K21" s="155">
        <v>77777777</v>
      </c>
      <c r="L21" s="155" t="s">
        <v>322</v>
      </c>
    </row>
    <row r="22" spans="1:12" s="20" customFormat="1" ht="19.5" customHeight="1" x14ac:dyDescent="0.25">
      <c r="A22" s="214"/>
      <c r="C22" s="21"/>
      <c r="D22" s="132"/>
      <c r="E22" s="133"/>
      <c r="F22" s="21"/>
      <c r="G22" s="155"/>
      <c r="H22" s="155"/>
      <c r="I22" s="155" t="s">
        <v>465</v>
      </c>
      <c r="J22" s="155" t="s">
        <v>465</v>
      </c>
      <c r="K22" s="155"/>
      <c r="L22" s="155"/>
    </row>
    <row r="23" spans="1:12" s="20" customFormat="1" ht="19.5" customHeight="1" x14ac:dyDescent="0.25">
      <c r="A23" s="214"/>
      <c r="C23" s="21"/>
      <c r="D23" s="132"/>
      <c r="E23" s="133"/>
      <c r="F23" s="21"/>
      <c r="G23" s="155"/>
      <c r="H23" s="155"/>
      <c r="I23" s="155" t="s">
        <v>466</v>
      </c>
      <c r="J23" s="155" t="s">
        <v>466</v>
      </c>
      <c r="K23" s="155"/>
      <c r="L23" s="155"/>
    </row>
    <row r="24" spans="1:12" s="20" customFormat="1" ht="19.5" customHeight="1" x14ac:dyDescent="0.25">
      <c r="A24" s="214"/>
      <c r="C24" s="21"/>
      <c r="D24" s="132"/>
      <c r="E24" s="133"/>
      <c r="F24" s="21"/>
      <c r="G24" s="155"/>
      <c r="H24" s="155"/>
      <c r="I24" s="155">
        <v>14489</v>
      </c>
      <c r="J24" s="155">
        <v>14489</v>
      </c>
      <c r="K24" s="155"/>
      <c r="L24" s="155"/>
    </row>
    <row r="25" spans="1:12" s="20" customFormat="1" ht="19.5" customHeight="1" x14ac:dyDescent="0.25">
      <c r="A25" s="214"/>
      <c r="C25" s="21"/>
      <c r="D25" s="132"/>
      <c r="E25" s="133"/>
      <c r="F25" s="21"/>
      <c r="G25" s="155"/>
      <c r="H25" s="155"/>
      <c r="I25" s="155" t="s">
        <v>472</v>
      </c>
      <c r="J25" s="155" t="s">
        <v>472</v>
      </c>
      <c r="K25" s="155"/>
      <c r="L25" s="155"/>
    </row>
    <row r="26" spans="1:12" s="20" customFormat="1" ht="19.5" customHeight="1" x14ac:dyDescent="0.25">
      <c r="A26" s="214"/>
      <c r="C26" s="21"/>
      <c r="D26" s="132"/>
      <c r="E26" s="133"/>
      <c r="F26" s="21"/>
      <c r="G26" s="155"/>
      <c r="H26" s="155"/>
      <c r="I26" s="155">
        <v>14527</v>
      </c>
      <c r="J26" s="155">
        <v>14527</v>
      </c>
      <c r="K26" s="155"/>
      <c r="L26" s="155"/>
    </row>
    <row r="27" spans="1:12" s="20" customFormat="1" ht="19.5" customHeight="1" x14ac:dyDescent="0.25">
      <c r="A27" s="214"/>
      <c r="C27" s="21"/>
      <c r="D27" s="132"/>
      <c r="E27" s="133"/>
      <c r="F27" s="21"/>
      <c r="G27" s="155"/>
      <c r="H27" s="155"/>
      <c r="I27" s="155" t="s">
        <v>486</v>
      </c>
      <c r="J27" s="155" t="s">
        <v>486</v>
      </c>
      <c r="K27" s="155"/>
      <c r="L27" s="155"/>
    </row>
    <row r="28" spans="1:12" s="20" customFormat="1" ht="19.5" customHeight="1" x14ac:dyDescent="0.25">
      <c r="A28" s="214"/>
      <c r="C28" s="21"/>
      <c r="D28" s="132"/>
      <c r="E28" s="133"/>
      <c r="F28" s="21"/>
      <c r="G28" s="155"/>
      <c r="H28" s="155"/>
      <c r="I28" s="155" t="s">
        <v>562</v>
      </c>
      <c r="J28" s="155" t="s">
        <v>562</v>
      </c>
      <c r="K28" s="155"/>
      <c r="L28" s="155"/>
    </row>
    <row r="29" spans="1:12" s="20" customFormat="1" ht="19.5" customHeight="1" x14ac:dyDescent="0.25">
      <c r="A29" s="214"/>
      <c r="C29" s="21"/>
      <c r="D29" s="132"/>
      <c r="E29" s="133"/>
      <c r="F29" s="21"/>
      <c r="G29" s="155"/>
      <c r="H29" s="155"/>
      <c r="I29" s="155" t="s">
        <v>563</v>
      </c>
      <c r="J29" s="155" t="s">
        <v>563</v>
      </c>
      <c r="K29" s="155"/>
      <c r="L29" s="155"/>
    </row>
    <row r="30" spans="1:12" s="20" customFormat="1" ht="19.5" customHeight="1" x14ac:dyDescent="0.25">
      <c r="A30" s="214"/>
      <c r="C30" s="21"/>
      <c r="D30" s="132"/>
      <c r="E30" s="133"/>
      <c r="F30" s="21"/>
      <c r="G30" s="155"/>
      <c r="H30" s="155"/>
      <c r="I30" s="155" t="s">
        <v>564</v>
      </c>
      <c r="J30" s="155" t="s">
        <v>564</v>
      </c>
      <c r="K30" s="155"/>
      <c r="L30" s="155"/>
    </row>
    <row r="31" spans="1:12" s="20" customFormat="1" ht="19.5" customHeight="1" x14ac:dyDescent="0.25">
      <c r="A31" s="214"/>
      <c r="C31" s="21"/>
      <c r="D31" s="132"/>
      <c r="E31" s="133"/>
      <c r="F31" s="21"/>
      <c r="G31" s="155"/>
      <c r="H31" s="155"/>
      <c r="I31" s="155" t="s">
        <v>565</v>
      </c>
      <c r="J31" s="155" t="s">
        <v>565</v>
      </c>
      <c r="K31" s="155"/>
      <c r="L31" s="155"/>
    </row>
    <row r="32" spans="1:12" s="20" customFormat="1" ht="19.5" customHeight="1" x14ac:dyDescent="0.25">
      <c r="A32" s="214"/>
      <c r="C32" s="21"/>
      <c r="D32" s="132"/>
      <c r="E32" s="133"/>
      <c r="F32" s="21"/>
      <c r="G32" s="155"/>
      <c r="H32" s="155"/>
      <c r="I32" s="155" t="s">
        <v>566</v>
      </c>
      <c r="J32" s="155" t="s">
        <v>566</v>
      </c>
      <c r="K32" s="155"/>
      <c r="L32" s="155"/>
    </row>
    <row r="33" spans="1:12" s="20" customFormat="1" ht="19.5" customHeight="1" x14ac:dyDescent="0.25">
      <c r="A33" s="214"/>
      <c r="C33" s="21"/>
      <c r="D33" s="132"/>
      <c r="E33" s="133"/>
      <c r="F33" s="21"/>
      <c r="G33" s="155"/>
      <c r="H33" s="155"/>
      <c r="I33" s="155" t="s">
        <v>567</v>
      </c>
      <c r="J33" s="155" t="s">
        <v>567</v>
      </c>
      <c r="K33" s="155"/>
      <c r="L33" s="155"/>
    </row>
    <row r="34" spans="1:12" s="20" customFormat="1" ht="19.5" customHeight="1" x14ac:dyDescent="0.25">
      <c r="A34" s="214"/>
      <c r="C34" s="21"/>
      <c r="D34" s="132"/>
      <c r="E34" s="133"/>
      <c r="F34" s="21"/>
      <c r="G34" s="155"/>
      <c r="H34" s="155"/>
      <c r="I34" s="155" t="s">
        <v>469</v>
      </c>
      <c r="J34" s="155" t="s">
        <v>469</v>
      </c>
      <c r="K34" s="155"/>
      <c r="L34" s="155"/>
    </row>
    <row r="35" spans="1:12" s="20" customFormat="1" ht="19.5" customHeight="1" x14ac:dyDescent="0.25">
      <c r="A35" s="214"/>
      <c r="C35" s="21"/>
      <c r="D35" s="132"/>
      <c r="E35" s="133"/>
      <c r="F35" s="21"/>
      <c r="G35" s="155"/>
      <c r="H35" s="155"/>
      <c r="I35" s="155">
        <v>14533</v>
      </c>
      <c r="J35" s="155">
        <v>14533</v>
      </c>
      <c r="K35" s="155"/>
      <c r="L35" s="155"/>
    </row>
    <row r="36" spans="1:12" s="20" customFormat="1" ht="19.5" customHeight="1" x14ac:dyDescent="0.25">
      <c r="A36" s="214"/>
      <c r="C36" s="21"/>
      <c r="D36" s="132"/>
      <c r="E36" s="133"/>
      <c r="F36" s="21"/>
      <c r="G36" s="155"/>
      <c r="H36" s="155"/>
      <c r="I36" s="155">
        <v>14538</v>
      </c>
      <c r="J36" s="155">
        <v>14538</v>
      </c>
      <c r="K36" s="155"/>
      <c r="L36" s="155"/>
    </row>
    <row r="37" spans="1:12" s="20" customFormat="1" ht="19.5" customHeight="1" x14ac:dyDescent="0.25">
      <c r="A37" s="214"/>
      <c r="C37" s="21"/>
      <c r="D37" s="132"/>
      <c r="E37" s="133"/>
      <c r="F37" s="21"/>
      <c r="G37" s="155"/>
      <c r="H37" s="155"/>
      <c r="I37" s="155">
        <v>14537</v>
      </c>
      <c r="J37" s="155">
        <v>14537</v>
      </c>
      <c r="K37" s="155"/>
      <c r="L37" s="155"/>
    </row>
    <row r="38" spans="1:12" s="20" customFormat="1" ht="19.5" customHeight="1" x14ac:dyDescent="0.25">
      <c r="A38" s="214"/>
      <c r="C38" s="21"/>
      <c r="D38" s="132"/>
      <c r="E38" s="133"/>
      <c r="F38" s="21"/>
      <c r="G38" s="155"/>
      <c r="H38" s="155"/>
      <c r="I38" s="155" t="s">
        <v>568</v>
      </c>
      <c r="J38" s="155" t="s">
        <v>568</v>
      </c>
      <c r="K38" s="155"/>
      <c r="L38" s="155"/>
    </row>
    <row r="39" spans="1:12" s="20" customFormat="1" ht="19.5" customHeight="1" x14ac:dyDescent="0.25">
      <c r="A39" s="214"/>
      <c r="C39" s="21"/>
      <c r="D39" s="132"/>
      <c r="E39" s="133"/>
      <c r="F39" s="21"/>
      <c r="G39" s="155"/>
      <c r="H39" s="155"/>
      <c r="I39" s="155" t="s">
        <v>569</v>
      </c>
      <c r="J39" s="155" t="s">
        <v>569</v>
      </c>
      <c r="K39" s="155"/>
      <c r="L39" s="155"/>
    </row>
    <row r="40" spans="1:12" s="20" customFormat="1" ht="19.5" customHeight="1" x14ac:dyDescent="0.25">
      <c r="A40" s="214"/>
      <c r="C40" s="21"/>
      <c r="D40" s="132"/>
      <c r="E40" s="133"/>
      <c r="F40" s="21"/>
      <c r="G40" s="155"/>
      <c r="H40" s="155"/>
      <c r="I40" s="155" t="s">
        <v>570</v>
      </c>
      <c r="J40" s="155" t="s">
        <v>570</v>
      </c>
      <c r="K40" s="155"/>
      <c r="L40" s="155"/>
    </row>
    <row r="41" spans="1:12" s="20" customFormat="1" ht="19.5" customHeight="1" x14ac:dyDescent="0.25">
      <c r="A41" s="214"/>
      <c r="C41" s="21"/>
      <c r="D41" s="132"/>
      <c r="E41" s="133"/>
      <c r="F41" s="21"/>
      <c r="G41" s="155"/>
      <c r="H41" s="155"/>
      <c r="I41" s="155" t="s">
        <v>571</v>
      </c>
      <c r="J41" s="155" t="s">
        <v>571</v>
      </c>
      <c r="K41" s="155"/>
      <c r="L41" s="155"/>
    </row>
    <row r="42" spans="1:12" s="20" customFormat="1" ht="19.5" customHeight="1" x14ac:dyDescent="0.25">
      <c r="A42" s="214"/>
      <c r="C42" s="21"/>
      <c r="D42" s="132"/>
      <c r="E42" s="133"/>
      <c r="F42" s="21"/>
      <c r="G42" s="155"/>
      <c r="H42" s="155"/>
      <c r="I42" s="155" t="s">
        <v>460</v>
      </c>
      <c r="J42" s="155" t="s">
        <v>460</v>
      </c>
      <c r="K42" s="155"/>
      <c r="L42" s="155"/>
    </row>
    <row r="43" spans="1:12" s="20" customFormat="1" ht="19.5" customHeight="1" x14ac:dyDescent="0.25">
      <c r="A43" s="214"/>
      <c r="C43" s="21"/>
      <c r="D43" s="132"/>
      <c r="E43" s="133"/>
      <c r="F43" s="21"/>
      <c r="G43" s="155"/>
      <c r="H43" s="155"/>
      <c r="I43" s="155" t="s">
        <v>461</v>
      </c>
      <c r="J43" s="155" t="s">
        <v>461</v>
      </c>
      <c r="K43" s="155"/>
      <c r="L43" s="155"/>
    </row>
    <row r="44" spans="1:12" s="20" customFormat="1" ht="19.5" customHeight="1" x14ac:dyDescent="0.25">
      <c r="A44" s="214"/>
      <c r="C44" s="21"/>
      <c r="D44" s="132"/>
      <c r="E44" s="133"/>
      <c r="F44" s="21"/>
      <c r="G44" s="155"/>
      <c r="H44" s="155"/>
      <c r="I44" s="155" t="s">
        <v>463</v>
      </c>
      <c r="J44" s="155" t="s">
        <v>463</v>
      </c>
      <c r="K44" s="155"/>
      <c r="L44" s="155"/>
    </row>
    <row r="45" spans="1:12" s="20" customFormat="1" ht="19.5" customHeight="1" x14ac:dyDescent="0.25">
      <c r="A45" s="214"/>
      <c r="C45" s="21"/>
      <c r="D45" s="132"/>
      <c r="E45" s="133"/>
      <c r="F45" s="21"/>
      <c r="G45" s="155"/>
      <c r="H45" s="155"/>
      <c r="I45" s="155" t="s">
        <v>467</v>
      </c>
      <c r="J45" s="155" t="s">
        <v>467</v>
      </c>
      <c r="K45" s="155"/>
      <c r="L45" s="155"/>
    </row>
    <row r="46" spans="1:12" s="20" customFormat="1" ht="19.5" customHeight="1" x14ac:dyDescent="0.25">
      <c r="A46" s="214"/>
      <c r="C46" s="21"/>
      <c r="D46" s="132"/>
      <c r="E46" s="133"/>
      <c r="F46" s="21"/>
      <c r="G46" s="155"/>
      <c r="H46" s="155"/>
      <c r="I46" s="155" t="s">
        <v>468</v>
      </c>
      <c r="J46" s="155" t="s">
        <v>468</v>
      </c>
      <c r="K46" s="155"/>
      <c r="L46" s="155"/>
    </row>
    <row r="47" spans="1:12" s="20" customFormat="1" ht="19.5" customHeight="1" x14ac:dyDescent="0.25">
      <c r="A47" s="214"/>
      <c r="C47" s="21"/>
      <c r="D47" s="132"/>
      <c r="E47" s="133"/>
      <c r="F47" s="21"/>
      <c r="G47" s="155"/>
      <c r="H47" s="155"/>
      <c r="I47" s="155">
        <v>14540</v>
      </c>
      <c r="J47" s="155">
        <v>14540</v>
      </c>
      <c r="K47" s="155"/>
      <c r="L47" s="155"/>
    </row>
    <row r="48" spans="1:12" s="20" customFormat="1" ht="19.5" customHeight="1" x14ac:dyDescent="0.25">
      <c r="A48" s="214"/>
      <c r="C48" s="21"/>
      <c r="D48" s="132"/>
      <c r="E48" s="133"/>
      <c r="F48" s="21"/>
      <c r="G48" s="155"/>
      <c r="H48" s="155"/>
      <c r="I48" s="155" t="s">
        <v>473</v>
      </c>
      <c r="J48" s="155" t="s">
        <v>473</v>
      </c>
      <c r="K48" s="155"/>
      <c r="L48" s="155"/>
    </row>
    <row r="49" spans="1:12" s="20" customFormat="1" ht="19.5" customHeight="1" x14ac:dyDescent="0.25">
      <c r="A49" s="214"/>
      <c r="C49" s="21"/>
      <c r="D49" s="132"/>
      <c r="E49" s="133"/>
      <c r="F49" s="21"/>
      <c r="G49" s="155"/>
      <c r="H49" s="155"/>
      <c r="I49" s="155" t="s">
        <v>474</v>
      </c>
      <c r="J49" s="155" t="s">
        <v>474</v>
      </c>
      <c r="K49" s="155"/>
      <c r="L49" s="155"/>
    </row>
    <row r="50" spans="1:12" s="20" customFormat="1" ht="19.5" customHeight="1" x14ac:dyDescent="0.25">
      <c r="A50" s="214"/>
      <c r="C50" s="21"/>
      <c r="D50" s="132"/>
      <c r="E50" s="133"/>
      <c r="F50" s="21"/>
      <c r="G50" s="155"/>
      <c r="H50" s="155"/>
      <c r="I50" s="155">
        <v>14528</v>
      </c>
      <c r="J50" s="155">
        <v>14528</v>
      </c>
      <c r="K50" s="155"/>
      <c r="L50" s="155"/>
    </row>
    <row r="51" spans="1:12" s="20" customFormat="1" ht="19.5" customHeight="1" x14ac:dyDescent="0.25">
      <c r="A51" s="214"/>
      <c r="C51" s="21"/>
      <c r="D51" s="132"/>
      <c r="E51" s="133"/>
      <c r="F51" s="21"/>
      <c r="G51" s="155"/>
      <c r="H51" s="155"/>
      <c r="I51" s="155">
        <v>14531</v>
      </c>
      <c r="J51" s="155">
        <v>14531</v>
      </c>
      <c r="K51" s="155"/>
      <c r="L51" s="155"/>
    </row>
    <row r="52" spans="1:12" s="20" customFormat="1" ht="19.5" customHeight="1" x14ac:dyDescent="0.25">
      <c r="A52" s="214"/>
      <c r="C52" s="21"/>
      <c r="D52" s="132"/>
      <c r="E52" s="133"/>
      <c r="F52" s="21"/>
      <c r="G52" s="155"/>
      <c r="H52" s="155"/>
      <c r="I52" s="155">
        <v>14534</v>
      </c>
      <c r="J52" s="155">
        <v>14534</v>
      </c>
      <c r="K52" s="155"/>
      <c r="L52" s="155"/>
    </row>
    <row r="53" spans="1:12" s="20" customFormat="1" ht="19.5" customHeight="1" x14ac:dyDescent="0.25">
      <c r="A53" s="214"/>
      <c r="C53" s="21"/>
      <c r="D53" s="132"/>
      <c r="E53" s="133"/>
      <c r="F53" s="21"/>
      <c r="G53" s="155"/>
      <c r="H53" s="155"/>
      <c r="I53" s="155">
        <v>14544</v>
      </c>
      <c r="J53" s="155">
        <v>14544</v>
      </c>
      <c r="K53" s="155"/>
      <c r="L53" s="155"/>
    </row>
    <row r="54" spans="1:12" s="20" customFormat="1" ht="19.5" customHeight="1" x14ac:dyDescent="0.25">
      <c r="A54" s="214"/>
      <c r="C54" s="21"/>
      <c r="D54" s="132"/>
      <c r="E54" s="133"/>
      <c r="F54" s="21"/>
      <c r="G54" s="155"/>
      <c r="H54" s="155"/>
      <c r="I54" s="155" t="s">
        <v>475</v>
      </c>
      <c r="J54" s="155" t="s">
        <v>475</v>
      </c>
      <c r="K54" s="155"/>
      <c r="L54" s="155"/>
    </row>
    <row r="55" spans="1:12" s="20" customFormat="1" ht="19.5" customHeight="1" x14ac:dyDescent="0.25">
      <c r="A55" s="214"/>
      <c r="C55" s="21"/>
      <c r="D55" s="132"/>
      <c r="E55" s="133"/>
      <c r="F55" s="21"/>
      <c r="G55" s="155"/>
      <c r="H55" s="155"/>
      <c r="I55" s="155">
        <v>14467</v>
      </c>
      <c r="J55" s="155">
        <v>14467</v>
      </c>
      <c r="K55" s="155"/>
      <c r="L55" s="155"/>
    </row>
    <row r="56" spans="1:12" s="20" customFormat="1" ht="19.5" customHeight="1" x14ac:dyDescent="0.25">
      <c r="A56" s="214"/>
      <c r="C56" s="21"/>
      <c r="D56" s="132"/>
      <c r="E56" s="133"/>
      <c r="F56" s="21"/>
      <c r="G56" s="155"/>
      <c r="H56" s="155"/>
      <c r="I56" s="155" t="s">
        <v>476</v>
      </c>
      <c r="J56" s="155" t="s">
        <v>476</v>
      </c>
      <c r="K56" s="155"/>
      <c r="L56" s="155"/>
    </row>
    <row r="57" spans="1:12" s="20" customFormat="1" ht="19.5" customHeight="1" x14ac:dyDescent="0.25">
      <c r="A57" s="214"/>
      <c r="C57" s="21"/>
      <c r="D57" s="132"/>
      <c r="E57" s="133"/>
      <c r="F57" s="21"/>
      <c r="G57" s="155"/>
      <c r="H57" s="155"/>
      <c r="I57" s="155" t="s">
        <v>572</v>
      </c>
      <c r="J57" s="155" t="s">
        <v>572</v>
      </c>
      <c r="K57" s="155"/>
      <c r="L57" s="155"/>
    </row>
    <row r="58" spans="1:12" s="20" customFormat="1" ht="19.5" customHeight="1" x14ac:dyDescent="0.25">
      <c r="A58" s="214"/>
      <c r="C58" s="21"/>
      <c r="D58" s="132"/>
      <c r="E58" s="133"/>
      <c r="F58" s="21"/>
      <c r="G58" s="155"/>
      <c r="H58" s="155"/>
      <c r="I58" s="155" t="s">
        <v>573</v>
      </c>
      <c r="J58" s="155" t="s">
        <v>573</v>
      </c>
      <c r="K58" s="155"/>
      <c r="L58" s="155"/>
    </row>
    <row r="59" spans="1:12" s="20" customFormat="1" ht="19.5" customHeight="1" x14ac:dyDescent="0.25">
      <c r="A59" s="214"/>
      <c r="C59" s="21"/>
      <c r="D59" s="132"/>
      <c r="E59" s="133"/>
      <c r="F59" s="21"/>
      <c r="G59" s="155"/>
      <c r="H59" s="155"/>
      <c r="I59" s="155" t="s">
        <v>574</v>
      </c>
      <c r="J59" s="155" t="s">
        <v>574</v>
      </c>
      <c r="K59" s="155"/>
      <c r="L59" s="155"/>
    </row>
    <row r="60" spans="1:12" s="20" customFormat="1" ht="19.5" customHeight="1" x14ac:dyDescent="0.25">
      <c r="A60" s="214"/>
      <c r="C60" s="21"/>
      <c r="D60" s="132"/>
      <c r="E60" s="133"/>
      <c r="F60" s="21"/>
      <c r="G60" s="155"/>
      <c r="H60" s="155"/>
      <c r="I60" s="155" t="s">
        <v>575</v>
      </c>
      <c r="J60" s="155" t="s">
        <v>575</v>
      </c>
      <c r="K60" s="155"/>
      <c r="L60" s="155"/>
    </row>
    <row r="61" spans="1:12" s="20" customFormat="1" ht="19.5" customHeight="1" x14ac:dyDescent="0.25">
      <c r="A61" s="214"/>
      <c r="C61" s="21"/>
      <c r="D61" s="132"/>
      <c r="E61" s="133"/>
      <c r="F61" s="21"/>
      <c r="G61" s="155"/>
      <c r="H61" s="155"/>
      <c r="I61" s="155" t="s">
        <v>576</v>
      </c>
      <c r="J61" s="155" t="s">
        <v>576</v>
      </c>
      <c r="K61" s="155"/>
      <c r="L61" s="155"/>
    </row>
    <row r="62" spans="1:12" s="20" customFormat="1" ht="19.5" customHeight="1" x14ac:dyDescent="0.25">
      <c r="A62" s="214"/>
      <c r="C62" s="21"/>
      <c r="D62" s="132"/>
      <c r="E62" s="133"/>
      <c r="F62" s="21"/>
      <c r="G62" s="155"/>
      <c r="H62" s="155"/>
      <c r="I62" s="155" t="s">
        <v>577</v>
      </c>
      <c r="J62" s="155" t="s">
        <v>577</v>
      </c>
      <c r="K62" s="155"/>
      <c r="L62" s="155"/>
    </row>
    <row r="63" spans="1:12" s="20" customFormat="1" ht="19.5" customHeight="1" x14ac:dyDescent="0.25">
      <c r="A63" s="214"/>
      <c r="C63" s="21"/>
      <c r="D63" s="132"/>
      <c r="E63" s="133"/>
      <c r="F63" s="21"/>
      <c r="G63" s="155"/>
      <c r="H63" s="155"/>
      <c r="I63" s="155" t="s">
        <v>578</v>
      </c>
      <c r="J63" s="155" t="s">
        <v>578</v>
      </c>
      <c r="K63" s="155"/>
      <c r="L63" s="155"/>
    </row>
    <row r="64" spans="1:12" s="20" customFormat="1" ht="19.5" customHeight="1" x14ac:dyDescent="0.25">
      <c r="A64" s="214"/>
      <c r="C64" s="21"/>
      <c r="D64" s="132"/>
      <c r="E64" s="133"/>
      <c r="F64" s="21"/>
      <c r="G64" s="155"/>
      <c r="H64" s="155"/>
      <c r="I64" s="155">
        <v>20404</v>
      </c>
      <c r="J64" s="155">
        <v>20404</v>
      </c>
      <c r="K64" s="155"/>
      <c r="L64" s="155"/>
    </row>
    <row r="65" spans="1:12" s="20" customFormat="1" ht="19.5" customHeight="1" x14ac:dyDescent="0.25">
      <c r="A65" s="214"/>
      <c r="C65" s="21"/>
      <c r="D65" s="132"/>
      <c r="E65" s="133"/>
      <c r="F65" s="21"/>
      <c r="G65" s="155"/>
      <c r="H65" s="155"/>
      <c r="I65" s="155">
        <v>775091</v>
      </c>
      <c r="J65" s="155">
        <v>775091</v>
      </c>
      <c r="K65" s="155"/>
      <c r="L65" s="155"/>
    </row>
    <row r="66" spans="1:12" s="20" customFormat="1" ht="19.5" customHeight="1" x14ac:dyDescent="0.25">
      <c r="A66" s="214"/>
      <c r="C66" s="21"/>
      <c r="D66" s="132"/>
      <c r="E66" s="133"/>
      <c r="F66" s="21"/>
      <c r="G66" s="155"/>
      <c r="H66" s="155"/>
      <c r="I66" s="155">
        <v>14650</v>
      </c>
      <c r="J66" s="155">
        <v>14650</v>
      </c>
      <c r="K66" s="155"/>
      <c r="L66" s="155"/>
    </row>
    <row r="67" spans="1:12" s="20" customFormat="1" ht="19.5" customHeight="1" x14ac:dyDescent="0.25">
      <c r="A67" s="214"/>
      <c r="C67" s="21"/>
      <c r="D67" s="132"/>
      <c r="E67" s="133"/>
      <c r="F67" s="21"/>
      <c r="G67" s="155"/>
      <c r="H67" s="155"/>
      <c r="I67" s="155" t="s">
        <v>470</v>
      </c>
      <c r="J67" s="155" t="s">
        <v>470</v>
      </c>
      <c r="K67" s="155"/>
      <c r="L67" s="155"/>
    </row>
    <row r="68" spans="1:12" s="20" customFormat="1" ht="19.5" customHeight="1" x14ac:dyDescent="0.25">
      <c r="A68" s="214"/>
      <c r="C68" s="21"/>
      <c r="D68" s="132"/>
      <c r="E68" s="133"/>
      <c r="F68" s="21"/>
      <c r="G68" s="155"/>
      <c r="H68" s="155"/>
      <c r="I68" s="155" t="s">
        <v>479</v>
      </c>
      <c r="J68" s="155" t="s">
        <v>479</v>
      </c>
      <c r="K68" s="155"/>
      <c r="L68" s="155"/>
    </row>
    <row r="69" spans="1:12" s="20" customFormat="1" ht="19.5" customHeight="1" x14ac:dyDescent="0.25">
      <c r="A69" s="214"/>
      <c r="C69" s="21"/>
      <c r="D69" s="132"/>
      <c r="E69" s="133"/>
      <c r="F69" s="21"/>
      <c r="G69" s="155"/>
      <c r="H69" s="155"/>
      <c r="I69" s="155" t="s">
        <v>579</v>
      </c>
      <c r="J69" s="155" t="s">
        <v>579</v>
      </c>
      <c r="K69" s="155"/>
      <c r="L69" s="155"/>
    </row>
    <row r="70" spans="1:12" s="20" customFormat="1" ht="19.5" customHeight="1" x14ac:dyDescent="0.25">
      <c r="A70" s="214"/>
      <c r="C70" s="21"/>
      <c r="D70" s="132"/>
      <c r="E70" s="133"/>
      <c r="F70" s="21"/>
      <c r="G70" s="155"/>
      <c r="H70" s="155"/>
      <c r="I70" s="155" t="s">
        <v>580</v>
      </c>
      <c r="J70" s="155" t="s">
        <v>580</v>
      </c>
      <c r="K70" s="155"/>
      <c r="L70" s="155"/>
    </row>
    <row r="71" spans="1:12" s="20" customFormat="1" ht="19.5" customHeight="1" x14ac:dyDescent="0.25">
      <c r="A71" s="214"/>
      <c r="C71" s="21"/>
      <c r="D71" s="132"/>
      <c r="E71" s="133"/>
      <c r="F71" s="21"/>
      <c r="G71" s="155"/>
      <c r="H71" s="155"/>
      <c r="I71" s="155" t="s">
        <v>581</v>
      </c>
      <c r="J71" s="155" t="s">
        <v>581</v>
      </c>
      <c r="K71" s="155"/>
      <c r="L71" s="155"/>
    </row>
    <row r="72" spans="1:12" s="20" customFormat="1" ht="19.5" customHeight="1" x14ac:dyDescent="0.25">
      <c r="A72" s="214"/>
      <c r="C72" s="21"/>
      <c r="D72" s="132"/>
      <c r="E72" s="133"/>
      <c r="F72" s="21"/>
      <c r="G72" s="155"/>
      <c r="H72" s="155"/>
      <c r="I72" s="155" t="s">
        <v>582</v>
      </c>
      <c r="J72" s="155" t="s">
        <v>582</v>
      </c>
      <c r="K72" s="155"/>
      <c r="L72" s="155"/>
    </row>
    <row r="73" spans="1:12" s="20" customFormat="1" ht="19.5" customHeight="1" x14ac:dyDescent="0.25">
      <c r="A73" s="214"/>
      <c r="C73" s="21"/>
      <c r="D73" s="132"/>
      <c r="E73" s="133"/>
      <c r="F73" s="21"/>
      <c r="G73" s="155"/>
      <c r="H73" s="155"/>
      <c r="I73" s="155" t="s">
        <v>583</v>
      </c>
      <c r="J73" s="155" t="s">
        <v>583</v>
      </c>
      <c r="K73" s="155"/>
      <c r="L73" s="155"/>
    </row>
    <row r="74" spans="1:12" s="20" customFormat="1" ht="19.5" customHeight="1" x14ac:dyDescent="0.25">
      <c r="A74" s="214"/>
      <c r="C74" s="21"/>
      <c r="D74" s="132"/>
      <c r="E74" s="133"/>
      <c r="F74" s="21"/>
      <c r="G74" s="155"/>
      <c r="H74" s="155"/>
      <c r="I74" s="155" t="s">
        <v>584</v>
      </c>
      <c r="J74" s="155" t="s">
        <v>584</v>
      </c>
      <c r="K74" s="155"/>
      <c r="L74" s="155"/>
    </row>
    <row r="75" spans="1:12" s="20" customFormat="1" ht="19.5" customHeight="1" x14ac:dyDescent="0.25">
      <c r="A75" s="214"/>
      <c r="C75" s="21"/>
      <c r="D75" s="132"/>
      <c r="E75" s="133"/>
      <c r="F75" s="21"/>
      <c r="G75" s="155"/>
      <c r="H75" s="155"/>
      <c r="I75" s="155" t="s">
        <v>585</v>
      </c>
      <c r="J75" s="155" t="s">
        <v>585</v>
      </c>
      <c r="K75" s="155"/>
      <c r="L75" s="155"/>
    </row>
    <row r="76" spans="1:12" s="20" customFormat="1" ht="19.5" customHeight="1" x14ac:dyDescent="0.25">
      <c r="A76" s="214"/>
      <c r="C76" s="21"/>
      <c r="D76" s="132"/>
      <c r="E76" s="133"/>
      <c r="F76" s="21"/>
      <c r="G76" s="155"/>
      <c r="H76" s="155"/>
      <c r="I76" s="155" t="s">
        <v>586</v>
      </c>
      <c r="J76" s="155" t="s">
        <v>586</v>
      </c>
      <c r="K76" s="155"/>
      <c r="L76" s="155"/>
    </row>
    <row r="77" spans="1:12" s="20" customFormat="1" ht="19.5" customHeight="1" x14ac:dyDescent="0.25">
      <c r="A77" s="214"/>
      <c r="C77" s="21"/>
      <c r="D77" s="132"/>
      <c r="E77" s="133"/>
      <c r="F77" s="21"/>
      <c r="G77" s="155"/>
      <c r="H77" s="155"/>
      <c r="I77" s="155" t="s">
        <v>587</v>
      </c>
      <c r="J77" s="155" t="s">
        <v>587</v>
      </c>
      <c r="K77" s="155"/>
      <c r="L77" s="155"/>
    </row>
    <row r="78" spans="1:12" s="20" customFormat="1" ht="19.5" customHeight="1" x14ac:dyDescent="0.25">
      <c r="A78" s="214"/>
      <c r="C78" s="21"/>
      <c r="D78" s="132"/>
      <c r="E78" s="133"/>
      <c r="F78" s="21"/>
      <c r="G78" s="155"/>
      <c r="H78" s="155"/>
      <c r="I78" s="155" t="s">
        <v>588</v>
      </c>
      <c r="J78" s="155" t="s">
        <v>588</v>
      </c>
      <c r="K78" s="155"/>
      <c r="L78" s="155"/>
    </row>
    <row r="79" spans="1:12" s="20" customFormat="1" ht="19.5" customHeight="1" x14ac:dyDescent="0.25">
      <c r="A79" s="214"/>
      <c r="C79" s="21"/>
      <c r="D79" s="132"/>
      <c r="E79" s="133"/>
      <c r="F79" s="21"/>
      <c r="G79" s="155"/>
      <c r="H79" s="155"/>
      <c r="I79" s="155" t="s">
        <v>589</v>
      </c>
      <c r="J79" s="155" t="s">
        <v>589</v>
      </c>
      <c r="K79" s="155"/>
      <c r="L79" s="155"/>
    </row>
    <row r="80" spans="1:12" s="20" customFormat="1" ht="19.5" customHeight="1" x14ac:dyDescent="0.25">
      <c r="A80" s="214"/>
      <c r="C80" s="21"/>
      <c r="D80" s="132"/>
      <c r="E80" s="133"/>
      <c r="F80" s="21"/>
      <c r="G80" s="155"/>
      <c r="H80" s="155"/>
      <c r="I80" s="155">
        <v>14520</v>
      </c>
      <c r="J80" s="155">
        <v>14520</v>
      </c>
      <c r="K80" s="155"/>
      <c r="L80" s="155"/>
    </row>
    <row r="81" spans="1:12" s="20" customFormat="1" ht="19.5" customHeight="1" x14ac:dyDescent="0.25">
      <c r="A81" s="214"/>
      <c r="C81" s="21"/>
      <c r="D81" s="132"/>
      <c r="E81" s="133"/>
      <c r="F81" s="21"/>
      <c r="G81" s="155"/>
      <c r="H81" s="155"/>
      <c r="I81" s="155">
        <v>14557</v>
      </c>
      <c r="J81" s="155">
        <v>14557</v>
      </c>
      <c r="K81" s="155"/>
      <c r="L81" s="155"/>
    </row>
    <row r="82" spans="1:12" s="20" customFormat="1" ht="19.5" customHeight="1" x14ac:dyDescent="0.25">
      <c r="A82" s="214"/>
      <c r="C82" s="21"/>
      <c r="D82" s="132"/>
      <c r="E82" s="133"/>
      <c r="F82" s="21"/>
      <c r="G82" s="155"/>
      <c r="H82" s="155"/>
      <c r="I82" s="155" t="s">
        <v>477</v>
      </c>
      <c r="J82" s="155" t="s">
        <v>477</v>
      </c>
      <c r="K82" s="155"/>
      <c r="L82" s="155"/>
    </row>
    <row r="83" spans="1:12" s="20" customFormat="1" ht="19.5" customHeight="1" x14ac:dyDescent="0.25">
      <c r="A83" s="214"/>
      <c r="C83" s="21"/>
      <c r="D83" s="132"/>
      <c r="E83" s="133"/>
      <c r="F83" s="21"/>
      <c r="G83" s="155"/>
      <c r="H83" s="155"/>
      <c r="I83" s="155" t="s">
        <v>478</v>
      </c>
      <c r="J83" s="155" t="s">
        <v>478</v>
      </c>
      <c r="K83" s="155"/>
      <c r="L83" s="155"/>
    </row>
    <row r="84" spans="1:12" s="20" customFormat="1" ht="19.5" customHeight="1" x14ac:dyDescent="0.25">
      <c r="A84" s="214"/>
      <c r="C84" s="21"/>
      <c r="D84" s="132"/>
      <c r="E84" s="133"/>
      <c r="F84" s="21"/>
      <c r="G84" s="155"/>
      <c r="H84" s="155"/>
      <c r="I84" s="155">
        <v>95623</v>
      </c>
      <c r="J84" s="155">
        <v>95623</v>
      </c>
      <c r="K84" s="155"/>
      <c r="L84" s="155"/>
    </row>
    <row r="85" spans="1:12" s="20" customFormat="1" ht="19.5" customHeight="1" x14ac:dyDescent="0.25">
      <c r="A85" s="214"/>
      <c r="C85" s="21"/>
      <c r="D85" s="132"/>
      <c r="E85" s="133"/>
      <c r="F85" s="21"/>
      <c r="G85" s="155"/>
      <c r="H85" s="155"/>
      <c r="I85" s="155" t="s">
        <v>480</v>
      </c>
      <c r="J85" s="155" t="s">
        <v>480</v>
      </c>
      <c r="K85" s="155"/>
      <c r="L85" s="155"/>
    </row>
    <row r="86" spans="1:12" s="20" customFormat="1" ht="19.5" customHeight="1" x14ac:dyDescent="0.25">
      <c r="A86" s="214"/>
      <c r="C86" s="21"/>
      <c r="D86" s="132"/>
      <c r="E86" s="133"/>
      <c r="F86" s="21"/>
      <c r="G86" s="155"/>
      <c r="H86" s="155"/>
      <c r="I86" s="155" t="s">
        <v>481</v>
      </c>
      <c r="J86" s="155" t="s">
        <v>481</v>
      </c>
      <c r="K86" s="155"/>
      <c r="L86" s="155"/>
    </row>
    <row r="87" spans="1:12" s="20" customFormat="1" ht="19.5" customHeight="1" x14ac:dyDescent="0.25">
      <c r="A87" s="214"/>
      <c r="C87" s="21"/>
      <c r="D87" s="132"/>
      <c r="E87" s="133"/>
      <c r="F87" s="21"/>
      <c r="G87" s="155"/>
      <c r="H87" s="155"/>
      <c r="I87" s="155">
        <v>14552</v>
      </c>
      <c r="J87" s="155">
        <v>14552</v>
      </c>
      <c r="K87" s="155"/>
      <c r="L87" s="155"/>
    </row>
    <row r="88" spans="1:12" s="20" customFormat="1" ht="19.5" customHeight="1" x14ac:dyDescent="0.25">
      <c r="A88" s="214"/>
      <c r="C88" s="21"/>
      <c r="D88" s="132"/>
      <c r="E88" s="133"/>
      <c r="F88" s="21"/>
      <c r="G88" s="155"/>
      <c r="H88" s="155"/>
      <c r="I88" s="155">
        <v>14562</v>
      </c>
      <c r="J88" s="155">
        <v>14562</v>
      </c>
      <c r="K88" s="155"/>
      <c r="L88" s="155"/>
    </row>
    <row r="89" spans="1:12" s="20" customFormat="1" ht="19.5" customHeight="1" x14ac:dyDescent="0.25">
      <c r="A89" s="214"/>
      <c r="C89" s="21"/>
      <c r="D89" s="132"/>
      <c r="E89" s="133"/>
      <c r="F89" s="21"/>
      <c r="G89" s="155"/>
      <c r="H89" s="155"/>
      <c r="I89" s="155" t="s">
        <v>482</v>
      </c>
      <c r="J89" s="155" t="s">
        <v>482</v>
      </c>
      <c r="K89" s="155"/>
      <c r="L89" s="155"/>
    </row>
    <row r="90" spans="1:12" s="20" customFormat="1" ht="19.5" customHeight="1" x14ac:dyDescent="0.25">
      <c r="A90" s="214"/>
      <c r="C90" s="21"/>
      <c r="D90" s="132"/>
      <c r="E90" s="133"/>
      <c r="F90" s="21"/>
      <c r="G90" s="155"/>
      <c r="H90" s="155"/>
      <c r="I90" s="155">
        <v>14556</v>
      </c>
      <c r="J90" s="155">
        <v>14556</v>
      </c>
      <c r="K90" s="155"/>
      <c r="L90" s="155"/>
    </row>
    <row r="91" spans="1:12" s="20" customFormat="1" ht="19.5" customHeight="1" x14ac:dyDescent="0.25">
      <c r="A91" s="214"/>
      <c r="C91" s="21"/>
      <c r="D91" s="132"/>
      <c r="E91" s="133"/>
      <c r="F91" s="21"/>
      <c r="G91" s="155"/>
      <c r="H91" s="155"/>
      <c r="I91" s="155" t="s">
        <v>590</v>
      </c>
      <c r="J91" s="155" t="s">
        <v>590</v>
      </c>
      <c r="K91" s="155"/>
      <c r="L91" s="155"/>
    </row>
    <row r="92" spans="1:12" s="20" customFormat="1" ht="19.5" customHeight="1" x14ac:dyDescent="0.25">
      <c r="A92" s="214"/>
      <c r="C92" s="21"/>
      <c r="D92" s="132"/>
      <c r="E92" s="133"/>
      <c r="F92" s="21"/>
      <c r="G92" s="155"/>
      <c r="H92" s="155"/>
      <c r="I92" s="155" t="s">
        <v>591</v>
      </c>
      <c r="J92" s="155" t="s">
        <v>591</v>
      </c>
      <c r="K92" s="155"/>
      <c r="L92" s="155"/>
    </row>
    <row r="93" spans="1:12" s="20" customFormat="1" ht="19.5" customHeight="1" x14ac:dyDescent="0.25">
      <c r="A93" s="214"/>
      <c r="C93" s="21"/>
      <c r="D93" s="132"/>
      <c r="E93" s="133"/>
      <c r="F93" s="21"/>
      <c r="G93" s="155"/>
      <c r="H93" s="155"/>
      <c r="I93" s="155" t="s">
        <v>592</v>
      </c>
      <c r="J93" s="155" t="s">
        <v>592</v>
      </c>
      <c r="K93" s="155"/>
      <c r="L93" s="155"/>
    </row>
    <row r="94" spans="1:12" s="20" customFormat="1" ht="19.5" customHeight="1" x14ac:dyDescent="0.25">
      <c r="A94" s="214"/>
      <c r="C94" s="21"/>
      <c r="D94" s="132"/>
      <c r="E94" s="133"/>
      <c r="F94" s="21"/>
      <c r="G94" s="155"/>
      <c r="H94" s="155"/>
      <c r="I94" s="155" t="s">
        <v>593</v>
      </c>
      <c r="J94" s="155" t="s">
        <v>593</v>
      </c>
      <c r="K94" s="155"/>
      <c r="L94" s="155"/>
    </row>
    <row r="95" spans="1:12" s="20" customFormat="1" ht="19.5" customHeight="1" x14ac:dyDescent="0.25">
      <c r="A95" s="214"/>
      <c r="C95" s="21"/>
      <c r="D95" s="132"/>
      <c r="E95" s="133"/>
      <c r="F95" s="21"/>
      <c r="G95" s="155"/>
      <c r="H95" s="155"/>
      <c r="I95" s="155" t="s">
        <v>471</v>
      </c>
      <c r="J95" s="155" t="s">
        <v>471</v>
      </c>
      <c r="K95" s="155"/>
      <c r="L95" s="155"/>
    </row>
    <row r="96" spans="1:12" s="20" customFormat="1" ht="19.5" customHeight="1" x14ac:dyDescent="0.25">
      <c r="A96" s="214"/>
      <c r="C96" s="21"/>
      <c r="D96" s="132"/>
      <c r="E96" s="133"/>
      <c r="F96" s="21"/>
      <c r="G96" s="155"/>
      <c r="H96" s="155"/>
      <c r="I96" s="155">
        <v>5721</v>
      </c>
      <c r="J96" s="155">
        <v>5721</v>
      </c>
      <c r="K96" s="155"/>
      <c r="L96" s="155"/>
    </row>
    <row r="97" spans="1:12" s="20" customFormat="1" ht="19.5" customHeight="1" x14ac:dyDescent="0.25">
      <c r="A97" s="214"/>
      <c r="C97" s="21"/>
      <c r="D97" s="132"/>
      <c r="E97" s="133"/>
      <c r="F97" s="21"/>
      <c r="G97" s="155"/>
      <c r="H97" s="155"/>
      <c r="I97" s="155">
        <v>19760</v>
      </c>
      <c r="J97" s="155">
        <v>19760</v>
      </c>
      <c r="K97" s="155"/>
      <c r="L97" s="155"/>
    </row>
    <row r="98" spans="1:12" s="20" customFormat="1" ht="19.5" customHeight="1" x14ac:dyDescent="0.25">
      <c r="A98" s="214"/>
      <c r="C98" s="21"/>
      <c r="D98" s="132"/>
      <c r="E98" s="133"/>
      <c r="F98" s="21"/>
      <c r="G98" s="155"/>
      <c r="H98" s="155"/>
      <c r="I98" s="155">
        <v>14495</v>
      </c>
      <c r="J98" s="155">
        <v>14495</v>
      </c>
      <c r="K98" s="155"/>
      <c r="L98" s="155"/>
    </row>
    <row r="99" spans="1:12" s="20" customFormat="1" ht="19.5" customHeight="1" x14ac:dyDescent="0.25">
      <c r="A99" s="214"/>
      <c r="C99" s="21"/>
      <c r="D99" s="132"/>
      <c r="E99" s="133"/>
      <c r="F99" s="21"/>
      <c r="G99" s="155"/>
      <c r="H99" s="155"/>
      <c r="I99" s="155" t="s">
        <v>483</v>
      </c>
      <c r="J99" s="155" t="s">
        <v>483</v>
      </c>
      <c r="K99" s="155"/>
      <c r="L99" s="155"/>
    </row>
    <row r="100" spans="1:12" s="20" customFormat="1" ht="19.5" customHeight="1" x14ac:dyDescent="0.25">
      <c r="A100" s="214"/>
      <c r="C100" s="21"/>
      <c r="D100" s="132"/>
      <c r="E100" s="133"/>
      <c r="F100" s="21"/>
      <c r="G100" s="155"/>
      <c r="H100" s="155"/>
      <c r="I100" s="155" t="s">
        <v>484</v>
      </c>
      <c r="J100" s="155" t="s">
        <v>484</v>
      </c>
      <c r="K100" s="155"/>
      <c r="L100" s="155"/>
    </row>
    <row r="101" spans="1:12" s="20" customFormat="1" ht="19.5" customHeight="1" x14ac:dyDescent="0.25">
      <c r="A101" s="214"/>
      <c r="C101" s="21"/>
      <c r="D101" s="132"/>
      <c r="E101" s="133"/>
      <c r="F101" s="21"/>
      <c r="G101" s="155"/>
      <c r="H101" s="155"/>
      <c r="I101" s="155" t="s">
        <v>485</v>
      </c>
      <c r="J101" s="155" t="s">
        <v>485</v>
      </c>
      <c r="K101" s="155"/>
      <c r="L101" s="155"/>
    </row>
    <row r="102" spans="1:12" s="20" customFormat="1" ht="19.5" customHeight="1" x14ac:dyDescent="0.25">
      <c r="A102" s="214"/>
      <c r="C102" s="21"/>
      <c r="D102" s="132"/>
      <c r="E102" s="133"/>
      <c r="F102" s="21"/>
      <c r="G102" s="155"/>
      <c r="H102" s="155"/>
      <c r="I102" s="155" t="s">
        <v>487</v>
      </c>
      <c r="J102" s="155" t="s">
        <v>487</v>
      </c>
      <c r="K102" s="155"/>
      <c r="L102" s="155"/>
    </row>
    <row r="103" spans="1:12" s="20" customFormat="1" ht="19.5" customHeight="1" x14ac:dyDescent="0.25">
      <c r="A103" s="214"/>
      <c r="C103" s="21"/>
      <c r="D103" s="132"/>
      <c r="E103" s="133"/>
      <c r="F103" s="21"/>
      <c r="G103" s="155"/>
      <c r="H103" s="155"/>
      <c r="I103" s="155" t="s">
        <v>488</v>
      </c>
      <c r="J103" s="155" t="s">
        <v>488</v>
      </c>
      <c r="K103" s="155"/>
      <c r="L103" s="155"/>
    </row>
    <row r="104" spans="1:12" s="20" customFormat="1" ht="12" customHeight="1" x14ac:dyDescent="0.25">
      <c r="A104" s="214"/>
      <c r="D104" s="134"/>
      <c r="E104" s="134"/>
      <c r="G104" s="155"/>
      <c r="H104" s="155"/>
      <c r="I104" s="155">
        <v>995509</v>
      </c>
      <c r="J104" s="155">
        <v>995509</v>
      </c>
      <c r="K104" s="155"/>
      <c r="L104" s="155"/>
    </row>
    <row r="105" spans="1:12" s="20" customFormat="1" ht="24.75" customHeight="1" x14ac:dyDescent="0.25">
      <c r="A105" s="214"/>
      <c r="D105" s="134"/>
      <c r="E105" s="134"/>
      <c r="G105" s="155"/>
      <c r="H105" s="155"/>
      <c r="I105" s="155">
        <v>977735</v>
      </c>
      <c r="J105" s="155">
        <v>977735</v>
      </c>
      <c r="K105" s="155"/>
      <c r="L105" s="155"/>
    </row>
    <row r="106" spans="1:12" s="20" customFormat="1" ht="19.5" customHeight="1" x14ac:dyDescent="0.25">
      <c r="A106" s="214"/>
      <c r="D106" s="134"/>
      <c r="E106" s="134"/>
      <c r="G106" s="155"/>
      <c r="H106" s="155"/>
      <c r="I106" s="155">
        <v>989411</v>
      </c>
      <c r="J106" s="155">
        <v>989411</v>
      </c>
      <c r="K106" s="155"/>
      <c r="L106" s="155"/>
    </row>
    <row r="107" spans="1:12" s="20" customFormat="1" ht="19.5" customHeight="1" x14ac:dyDescent="0.25">
      <c r="A107" s="214"/>
      <c r="D107" s="134"/>
      <c r="E107" s="134"/>
      <c r="G107" s="155"/>
      <c r="H107" s="155"/>
      <c r="I107" s="155">
        <v>1207</v>
      </c>
      <c r="J107" s="155">
        <v>1207</v>
      </c>
      <c r="K107" s="155"/>
      <c r="L107" s="155"/>
    </row>
    <row r="108" spans="1:12" s="20" customFormat="1" ht="19.5" customHeight="1" x14ac:dyDescent="0.25">
      <c r="A108" s="214"/>
      <c r="D108" s="134"/>
      <c r="E108" s="134"/>
      <c r="G108" s="155"/>
      <c r="H108" s="155"/>
      <c r="I108" s="155">
        <v>7371</v>
      </c>
      <c r="J108" s="155">
        <v>7371</v>
      </c>
      <c r="K108" s="155"/>
      <c r="L108" s="155"/>
    </row>
    <row r="109" spans="1:12" s="20" customFormat="1" ht="19.5" customHeight="1" x14ac:dyDescent="0.25">
      <c r="A109" s="214"/>
      <c r="D109" s="134"/>
      <c r="E109" s="134"/>
      <c r="G109" s="155"/>
      <c r="H109" s="155"/>
      <c r="I109" s="155">
        <v>55394</v>
      </c>
      <c r="J109" s="155">
        <v>55394</v>
      </c>
      <c r="K109" s="155"/>
      <c r="L109" s="155"/>
    </row>
    <row r="110" spans="1:12" s="20" customFormat="1" ht="19.5" customHeight="1" x14ac:dyDescent="0.25">
      <c r="A110" s="214"/>
      <c r="D110" s="134"/>
      <c r="E110" s="134"/>
      <c r="G110" s="155"/>
      <c r="H110" s="155"/>
      <c r="I110" s="155">
        <v>29930</v>
      </c>
      <c r="J110" s="155">
        <v>29930</v>
      </c>
      <c r="K110" s="155"/>
      <c r="L110" s="155"/>
    </row>
    <row r="111" spans="1:12" s="20" customFormat="1" ht="19.5" customHeight="1" x14ac:dyDescent="0.25">
      <c r="A111" s="214"/>
      <c r="D111" s="134"/>
      <c r="E111" s="134"/>
      <c r="G111" s="155"/>
      <c r="H111" s="155"/>
      <c r="I111" s="155" t="s">
        <v>489</v>
      </c>
      <c r="J111" s="155" t="s">
        <v>489</v>
      </c>
      <c r="K111" s="155"/>
      <c r="L111" s="155"/>
    </row>
    <row r="112" spans="1:12" s="20" customFormat="1" ht="19.5" customHeight="1" x14ac:dyDescent="0.25">
      <c r="A112" s="214"/>
      <c r="D112" s="134"/>
      <c r="E112" s="134"/>
      <c r="G112" s="155"/>
      <c r="H112" s="155"/>
      <c r="I112" s="155">
        <v>126039</v>
      </c>
      <c r="J112" s="155">
        <v>126039</v>
      </c>
      <c r="K112" s="155"/>
      <c r="L112" s="155"/>
    </row>
    <row r="113" spans="1:12" s="20" customFormat="1" ht="19.5" customHeight="1" x14ac:dyDescent="0.25">
      <c r="A113" s="214"/>
      <c r="D113" s="134"/>
      <c r="E113" s="134"/>
      <c r="G113" s="155"/>
      <c r="H113" s="155"/>
      <c r="I113" s="155">
        <v>364902</v>
      </c>
      <c r="J113" s="155">
        <v>364902</v>
      </c>
      <c r="K113" s="155"/>
      <c r="L113" s="155"/>
    </row>
    <row r="114" spans="1:12" s="20" customFormat="1" ht="19.5" customHeight="1" x14ac:dyDescent="0.25">
      <c r="A114" s="214"/>
      <c r="D114" s="134"/>
      <c r="E114" s="134"/>
      <c r="G114" s="155"/>
      <c r="H114" s="155"/>
      <c r="I114" s="155">
        <v>32154475</v>
      </c>
      <c r="J114" s="155">
        <v>32154475</v>
      </c>
      <c r="K114" s="155"/>
      <c r="L114" s="155"/>
    </row>
    <row r="115" spans="1:12" s="20" customFormat="1" ht="19.5" customHeight="1" x14ac:dyDescent="0.25">
      <c r="A115" s="214"/>
      <c r="D115" s="134"/>
      <c r="E115" s="134"/>
      <c r="G115" s="155"/>
      <c r="H115" s="155"/>
      <c r="I115" s="155">
        <v>181058</v>
      </c>
      <c r="J115" s="155">
        <v>181058</v>
      </c>
      <c r="K115" s="155"/>
      <c r="L115" s="155"/>
    </row>
    <row r="116" spans="1:12" s="20" customFormat="1" ht="19.5" customHeight="1" x14ac:dyDescent="0.25">
      <c r="A116" s="214"/>
      <c r="D116" s="134"/>
      <c r="E116" s="134"/>
      <c r="G116" s="155"/>
      <c r="H116" s="155"/>
      <c r="I116" s="155">
        <v>14563</v>
      </c>
      <c r="J116" s="155">
        <v>14563</v>
      </c>
      <c r="K116" s="155"/>
      <c r="L116" s="155"/>
    </row>
    <row r="117" spans="1:12" s="20" customFormat="1" ht="19.5" customHeight="1" x14ac:dyDescent="0.25">
      <c r="A117" s="214"/>
      <c r="D117" s="134"/>
      <c r="E117" s="134"/>
      <c r="G117" s="155"/>
      <c r="H117" s="155"/>
      <c r="I117" s="155">
        <v>14560</v>
      </c>
      <c r="J117" s="155">
        <v>14560</v>
      </c>
      <c r="K117" s="155"/>
      <c r="L117" s="155"/>
    </row>
    <row r="118" spans="1:12" s="20" customFormat="1" ht="19.5" customHeight="1" x14ac:dyDescent="0.25">
      <c r="A118" s="214"/>
      <c r="D118" s="134"/>
      <c r="E118" s="134"/>
      <c r="G118" s="155"/>
      <c r="H118" s="155"/>
      <c r="I118" s="155">
        <v>996116</v>
      </c>
      <c r="J118" s="155">
        <v>996116</v>
      </c>
      <c r="K118" s="155"/>
      <c r="L118" s="155"/>
    </row>
    <row r="119" spans="1:12" s="20" customFormat="1" ht="19.5" customHeight="1" x14ac:dyDescent="0.25">
      <c r="A119" s="214"/>
      <c r="D119" s="134"/>
      <c r="E119" s="134"/>
      <c r="G119" s="155"/>
      <c r="H119" s="155"/>
      <c r="I119" s="155" t="s">
        <v>504</v>
      </c>
      <c r="J119" s="155" t="s">
        <v>504</v>
      </c>
      <c r="K119" s="155"/>
      <c r="L119" s="155"/>
    </row>
    <row r="120" spans="1:12" s="20" customFormat="1" ht="24.75" customHeight="1" x14ac:dyDescent="0.25">
      <c r="A120" s="214"/>
      <c r="D120" s="134"/>
      <c r="E120" s="134"/>
      <c r="G120" s="155"/>
      <c r="H120" s="155"/>
      <c r="I120" s="155" t="s">
        <v>549</v>
      </c>
      <c r="J120" s="155" t="s">
        <v>549</v>
      </c>
      <c r="K120" s="155"/>
      <c r="L120" s="155"/>
    </row>
    <row r="121" spans="1:12" s="20" customFormat="1" ht="12" customHeight="1" x14ac:dyDescent="0.25">
      <c r="A121" s="214"/>
      <c r="D121" s="134"/>
      <c r="E121" s="134"/>
      <c r="G121" s="155"/>
      <c r="H121" s="155"/>
      <c r="I121" s="155" t="s">
        <v>594</v>
      </c>
      <c r="J121" s="155" t="s">
        <v>594</v>
      </c>
      <c r="K121" s="155"/>
      <c r="L121" s="155"/>
    </row>
    <row r="122" spans="1:12" s="20" customFormat="1" ht="25.5" customHeight="1" x14ac:dyDescent="0.25">
      <c r="A122" s="214"/>
      <c r="D122" s="134"/>
      <c r="E122" s="134"/>
      <c r="G122" s="155"/>
      <c r="H122" s="155"/>
      <c r="I122" s="155" t="s">
        <v>595</v>
      </c>
      <c r="J122" s="155" t="s">
        <v>595</v>
      </c>
      <c r="K122" s="155"/>
      <c r="L122" s="155"/>
    </row>
    <row r="123" spans="1:12" s="20" customFormat="1" ht="19.5" customHeight="1" x14ac:dyDescent="0.25">
      <c r="A123" s="214"/>
      <c r="D123" s="134"/>
      <c r="E123" s="134"/>
      <c r="G123" s="155"/>
      <c r="H123" s="155"/>
      <c r="I123" s="155" t="s">
        <v>596</v>
      </c>
      <c r="J123" s="155" t="s">
        <v>596</v>
      </c>
      <c r="K123" s="155"/>
      <c r="L123" s="155"/>
    </row>
    <row r="124" spans="1:12" s="20" customFormat="1" ht="19.5" customHeight="1" x14ac:dyDescent="0.25">
      <c r="A124" s="214"/>
      <c r="D124" s="134"/>
      <c r="E124" s="134"/>
      <c r="G124" s="155"/>
      <c r="H124" s="155"/>
      <c r="I124" s="155" t="s">
        <v>597</v>
      </c>
      <c r="J124" s="155" t="s">
        <v>597</v>
      </c>
      <c r="K124" s="155"/>
      <c r="L124" s="155"/>
    </row>
    <row r="125" spans="1:12" s="20" customFormat="1" ht="19.5" customHeight="1" x14ac:dyDescent="0.25">
      <c r="A125" s="214"/>
      <c r="D125" s="134"/>
      <c r="E125" s="134"/>
      <c r="G125" s="155"/>
      <c r="H125" s="155"/>
      <c r="I125" s="155" t="s">
        <v>598</v>
      </c>
      <c r="J125" s="155" t="s">
        <v>598</v>
      </c>
      <c r="K125" s="155"/>
      <c r="L125" s="155"/>
    </row>
    <row r="126" spans="1:12" s="20" customFormat="1" ht="19.5" customHeight="1" x14ac:dyDescent="0.25">
      <c r="A126" s="214"/>
      <c r="D126" s="134"/>
      <c r="E126" s="134"/>
      <c r="G126" s="155"/>
      <c r="H126" s="155"/>
      <c r="I126" s="155" t="s">
        <v>599</v>
      </c>
      <c r="J126" s="155" t="s">
        <v>599</v>
      </c>
      <c r="K126" s="155"/>
      <c r="L126" s="155"/>
    </row>
    <row r="127" spans="1:12" s="20" customFormat="1" ht="19.5" customHeight="1" x14ac:dyDescent="0.25">
      <c r="A127" s="214"/>
      <c r="D127" s="134"/>
      <c r="E127" s="134"/>
      <c r="G127" s="155"/>
      <c r="H127" s="155"/>
      <c r="I127" s="155" t="s">
        <v>600</v>
      </c>
      <c r="J127" s="155" t="s">
        <v>600</v>
      </c>
      <c r="K127" s="155"/>
      <c r="L127" s="155"/>
    </row>
    <row r="128" spans="1:12" s="20" customFormat="1" ht="19.5" customHeight="1" x14ac:dyDescent="0.25">
      <c r="A128" s="214"/>
      <c r="D128" s="134"/>
      <c r="E128" s="134"/>
      <c r="G128" s="155"/>
      <c r="H128" s="155"/>
      <c r="I128" s="155" t="s">
        <v>601</v>
      </c>
      <c r="J128" s="155" t="s">
        <v>601</v>
      </c>
      <c r="K128" s="155"/>
      <c r="L128" s="155"/>
    </row>
    <row r="129" spans="1:28" s="20" customFormat="1" ht="19.5" customHeight="1" x14ac:dyDescent="0.25">
      <c r="A129" s="214"/>
      <c r="D129" s="134"/>
      <c r="E129" s="134"/>
      <c r="G129" s="155"/>
      <c r="H129" s="155"/>
      <c r="I129" s="155" t="s">
        <v>602</v>
      </c>
      <c r="J129" s="155" t="s">
        <v>602</v>
      </c>
      <c r="K129" s="155"/>
      <c r="L129" s="155"/>
    </row>
    <row r="130" spans="1:28" s="20" customFormat="1" ht="19.5" customHeight="1" x14ac:dyDescent="0.25">
      <c r="A130" s="214"/>
      <c r="D130" s="134"/>
      <c r="E130" s="134"/>
      <c r="G130" s="155"/>
      <c r="H130" s="155"/>
      <c r="I130" s="155" t="s">
        <v>603</v>
      </c>
      <c r="J130" s="155" t="s">
        <v>603</v>
      </c>
      <c r="K130" s="155"/>
      <c r="L130" s="155"/>
    </row>
    <row r="131" spans="1:28" s="20" customFormat="1" ht="19.5" customHeight="1" x14ac:dyDescent="0.25">
      <c r="A131" s="214"/>
      <c r="D131" s="134"/>
      <c r="E131" s="134"/>
      <c r="G131" s="155"/>
      <c r="H131" s="155"/>
      <c r="I131" s="155">
        <v>1580</v>
      </c>
      <c r="J131" s="155">
        <v>1580</v>
      </c>
      <c r="K131" s="155"/>
      <c r="L131" s="155"/>
    </row>
    <row r="132" spans="1:28" s="20" customFormat="1" ht="19.5" customHeight="1" x14ac:dyDescent="0.25">
      <c r="A132" s="214"/>
      <c r="D132" s="134"/>
      <c r="E132" s="134"/>
      <c r="G132" s="155"/>
      <c r="H132" s="155"/>
      <c r="I132" s="155" t="s">
        <v>490</v>
      </c>
      <c r="J132" s="155" t="s">
        <v>490</v>
      </c>
      <c r="K132" s="155"/>
      <c r="L132" s="155"/>
    </row>
    <row r="133" spans="1:28" s="20" customFormat="1" ht="19.5" customHeight="1" x14ac:dyDescent="0.25">
      <c r="A133" s="214"/>
      <c r="D133" s="134"/>
      <c r="E133" s="134"/>
      <c r="G133" s="155"/>
      <c r="H133" s="155"/>
      <c r="I133" s="155" t="s">
        <v>491</v>
      </c>
      <c r="J133" s="155" t="s">
        <v>491</v>
      </c>
      <c r="K133" s="155"/>
      <c r="L133" s="155"/>
    </row>
    <row r="134" spans="1:28" s="20" customFormat="1" ht="19.5" customHeight="1" x14ac:dyDescent="0.25">
      <c r="A134" s="214"/>
      <c r="D134" s="134"/>
      <c r="E134" s="134"/>
      <c r="G134" s="155"/>
      <c r="H134" s="155"/>
      <c r="I134" s="155" t="s">
        <v>492</v>
      </c>
      <c r="J134" s="155" t="s">
        <v>492</v>
      </c>
      <c r="K134" s="155"/>
      <c r="L134" s="155"/>
    </row>
    <row r="135" spans="1:28" s="20" customFormat="1" ht="19.5" customHeight="1" x14ac:dyDescent="0.25">
      <c r="A135" s="214"/>
      <c r="D135" s="134"/>
      <c r="E135" s="134"/>
      <c r="G135" s="155"/>
      <c r="H135" s="155"/>
      <c r="I135" s="155" t="s">
        <v>493</v>
      </c>
      <c r="J135" s="155" t="s">
        <v>493</v>
      </c>
      <c r="K135" s="155"/>
      <c r="L135" s="155"/>
    </row>
    <row r="136" spans="1:28" s="20" customFormat="1" x14ac:dyDescent="0.25">
      <c r="A136" s="214"/>
      <c r="D136" s="134"/>
      <c r="E136" s="134"/>
      <c r="G136" s="155"/>
      <c r="H136" s="155"/>
      <c r="I136" s="155" t="s">
        <v>494</v>
      </c>
      <c r="J136" s="155" t="s">
        <v>494</v>
      </c>
      <c r="K136" s="155"/>
      <c r="L136" s="155"/>
    </row>
    <row r="137" spans="1:28" s="20" customFormat="1" x14ac:dyDescent="0.25">
      <c r="A137" s="214"/>
      <c r="D137" s="134"/>
      <c r="E137" s="134"/>
      <c r="G137" s="155"/>
      <c r="H137" s="155"/>
      <c r="I137" s="155">
        <v>982462</v>
      </c>
      <c r="J137" s="155">
        <v>982462</v>
      </c>
      <c r="K137" s="155"/>
      <c r="L137" s="155"/>
    </row>
    <row r="138" spans="1:28" s="20" customFormat="1" x14ac:dyDescent="0.25">
      <c r="A138" s="214"/>
      <c r="D138" s="134"/>
      <c r="E138" s="134"/>
      <c r="G138" s="155"/>
      <c r="H138" s="155"/>
      <c r="I138" s="155" t="s">
        <v>495</v>
      </c>
      <c r="J138" s="155" t="s">
        <v>495</v>
      </c>
      <c r="K138" s="155"/>
      <c r="L138" s="155"/>
    </row>
    <row r="139" spans="1:28" x14ac:dyDescent="0.25">
      <c r="A139" s="214"/>
      <c r="D139" s="135"/>
      <c r="E139" s="135"/>
      <c r="G139" s="155"/>
      <c r="H139" s="155"/>
      <c r="I139" s="155" t="s">
        <v>496</v>
      </c>
      <c r="J139" s="155" t="s">
        <v>496</v>
      </c>
      <c r="K139" s="155"/>
      <c r="L139" s="155"/>
      <c r="M139" s="20"/>
      <c r="N139" s="20"/>
      <c r="O139" s="20"/>
      <c r="P139" s="20"/>
      <c r="Q139" s="20"/>
      <c r="R139" s="20"/>
      <c r="S139" s="20"/>
      <c r="T139" s="20"/>
      <c r="U139" s="20"/>
      <c r="V139" s="20"/>
      <c r="W139" s="20"/>
      <c r="X139" s="20"/>
      <c r="Y139" s="20"/>
      <c r="Z139" s="20"/>
      <c r="AA139" s="20"/>
      <c r="AB139" s="20"/>
    </row>
    <row r="140" spans="1:28" x14ac:dyDescent="0.25">
      <c r="A140" s="214"/>
      <c r="D140" s="135"/>
      <c r="E140" s="135"/>
      <c r="G140" s="155"/>
      <c r="H140" s="155"/>
      <c r="I140" s="155" t="s">
        <v>497</v>
      </c>
      <c r="J140" s="155" t="s">
        <v>497</v>
      </c>
      <c r="K140" s="155"/>
      <c r="L140" s="155"/>
      <c r="M140" s="20"/>
      <c r="N140" s="20"/>
      <c r="O140" s="20"/>
      <c r="P140" s="20"/>
      <c r="Q140" s="20"/>
      <c r="R140" s="20"/>
      <c r="S140" s="20"/>
      <c r="T140" s="20"/>
      <c r="U140" s="20"/>
      <c r="V140" s="20"/>
      <c r="W140" s="20"/>
      <c r="X140" s="20"/>
      <c r="Y140" s="20"/>
      <c r="Z140" s="20"/>
      <c r="AA140" s="20"/>
      <c r="AB140" s="20"/>
    </row>
    <row r="141" spans="1:28" x14ac:dyDescent="0.25">
      <c r="A141" s="214"/>
      <c r="D141" s="135"/>
      <c r="E141" s="135"/>
      <c r="G141" s="155"/>
      <c r="H141" s="155"/>
      <c r="I141" s="155" t="s">
        <v>498</v>
      </c>
      <c r="J141" s="155" t="s">
        <v>498</v>
      </c>
      <c r="K141" s="155"/>
      <c r="L141" s="155"/>
      <c r="M141" s="20"/>
      <c r="N141" s="20"/>
      <c r="O141" s="20"/>
      <c r="P141" s="20"/>
      <c r="Q141" s="20"/>
      <c r="R141" s="20"/>
      <c r="S141" s="20"/>
      <c r="T141" s="20"/>
      <c r="U141" s="20"/>
      <c r="V141" s="20"/>
      <c r="W141" s="20"/>
      <c r="X141" s="20"/>
      <c r="Y141" s="20"/>
      <c r="Z141" s="20"/>
      <c r="AA141" s="20"/>
      <c r="AB141" s="20"/>
    </row>
    <row r="142" spans="1:28" x14ac:dyDescent="0.25">
      <c r="A142" s="214"/>
      <c r="D142" s="135"/>
      <c r="E142" s="135"/>
      <c r="G142" s="155"/>
      <c r="H142" s="155"/>
      <c r="I142" s="155" t="s">
        <v>499</v>
      </c>
      <c r="J142" s="155" t="s">
        <v>499</v>
      </c>
      <c r="K142" s="155"/>
      <c r="L142" s="155"/>
      <c r="M142" s="20"/>
      <c r="N142" s="20"/>
      <c r="O142" s="20"/>
      <c r="P142" s="20"/>
      <c r="Q142" s="20"/>
      <c r="R142" s="20"/>
      <c r="S142" s="20"/>
      <c r="T142" s="20"/>
      <c r="U142" s="20"/>
      <c r="V142" s="20"/>
      <c r="W142" s="20"/>
      <c r="X142" s="20"/>
      <c r="Y142" s="20"/>
      <c r="Z142" s="20"/>
      <c r="AA142" s="20"/>
      <c r="AB142" s="20"/>
    </row>
    <row r="143" spans="1:28" x14ac:dyDescent="0.25">
      <c r="A143" s="214"/>
      <c r="D143" s="135"/>
      <c r="E143" s="135"/>
      <c r="G143" s="155"/>
      <c r="H143" s="155"/>
      <c r="I143" s="155" t="s">
        <v>500</v>
      </c>
      <c r="J143" s="155" t="s">
        <v>500</v>
      </c>
      <c r="K143" s="155"/>
      <c r="L143" s="155"/>
      <c r="M143" s="20"/>
      <c r="N143" s="20"/>
      <c r="O143" s="20"/>
      <c r="P143" s="20"/>
      <c r="Q143" s="20"/>
      <c r="R143" s="20"/>
      <c r="S143" s="20"/>
      <c r="T143" s="20"/>
      <c r="U143" s="20"/>
      <c r="V143" s="20"/>
      <c r="W143" s="20"/>
      <c r="X143" s="20"/>
      <c r="Y143" s="20"/>
      <c r="Z143" s="20"/>
      <c r="AA143" s="20"/>
      <c r="AB143" s="20"/>
    </row>
    <row r="144" spans="1:28" x14ac:dyDescent="0.25">
      <c r="A144" s="214"/>
      <c r="D144" s="135"/>
      <c r="E144" s="135"/>
      <c r="G144" s="155"/>
      <c r="H144" s="155"/>
      <c r="I144" s="155" t="s">
        <v>501</v>
      </c>
      <c r="J144" s="155" t="s">
        <v>501</v>
      </c>
      <c r="K144" s="155"/>
      <c r="L144" s="155"/>
      <c r="M144" s="20"/>
      <c r="N144" s="20"/>
      <c r="O144" s="20"/>
      <c r="P144" s="20"/>
      <c r="Q144" s="20"/>
      <c r="R144" s="20"/>
      <c r="S144" s="20"/>
      <c r="T144" s="20"/>
      <c r="U144" s="20"/>
      <c r="V144" s="20"/>
      <c r="W144" s="20"/>
      <c r="X144" s="20"/>
      <c r="Y144" s="20"/>
      <c r="Z144" s="20"/>
      <c r="AA144" s="20"/>
      <c r="AB144" s="20"/>
    </row>
    <row r="145" spans="1:28" x14ac:dyDescent="0.25">
      <c r="A145" s="214"/>
      <c r="D145" s="135"/>
      <c r="E145" s="135"/>
      <c r="G145" s="155"/>
      <c r="H145" s="155"/>
      <c r="I145" s="155" t="s">
        <v>502</v>
      </c>
      <c r="J145" s="155" t="s">
        <v>502</v>
      </c>
      <c r="K145" s="155"/>
      <c r="L145" s="155"/>
      <c r="M145" s="20"/>
      <c r="N145" s="20"/>
      <c r="O145" s="20"/>
      <c r="P145" s="20"/>
      <c r="Q145" s="20"/>
      <c r="R145" s="20"/>
      <c r="S145" s="20"/>
      <c r="T145" s="20"/>
      <c r="U145" s="20"/>
      <c r="V145" s="20"/>
      <c r="W145" s="20"/>
      <c r="X145" s="20"/>
      <c r="Y145" s="20"/>
      <c r="Z145" s="20"/>
      <c r="AA145" s="20"/>
      <c r="AB145" s="20"/>
    </row>
    <row r="146" spans="1:28" x14ac:dyDescent="0.25">
      <c r="A146" s="214"/>
      <c r="D146" s="135"/>
      <c r="E146" s="135"/>
      <c r="G146" s="155"/>
      <c r="H146" s="155"/>
      <c r="I146" s="155" t="s">
        <v>503</v>
      </c>
      <c r="J146" s="155" t="s">
        <v>503</v>
      </c>
      <c r="K146" s="155"/>
      <c r="L146" s="155"/>
      <c r="M146" s="20"/>
      <c r="N146" s="20"/>
      <c r="O146" s="20"/>
      <c r="P146" s="20"/>
      <c r="Q146" s="20"/>
      <c r="R146" s="20"/>
      <c r="S146" s="20"/>
      <c r="T146" s="20"/>
      <c r="U146" s="20"/>
      <c r="V146" s="20"/>
      <c r="W146" s="20"/>
      <c r="X146" s="20"/>
      <c r="Y146" s="20"/>
      <c r="Z146" s="20"/>
      <c r="AA146" s="20"/>
      <c r="AB146" s="20"/>
    </row>
    <row r="147" spans="1:28" x14ac:dyDescent="0.25">
      <c r="A147" s="214"/>
      <c r="D147" s="135"/>
      <c r="E147" s="135"/>
      <c r="G147" s="155"/>
      <c r="H147" s="155"/>
      <c r="I147" s="155" t="s">
        <v>505</v>
      </c>
      <c r="J147" s="155" t="s">
        <v>505</v>
      </c>
      <c r="K147" s="155"/>
      <c r="L147" s="155"/>
      <c r="M147" s="20"/>
      <c r="N147" s="20"/>
      <c r="O147" s="20"/>
      <c r="P147" s="20"/>
      <c r="Q147" s="20"/>
      <c r="R147" s="20"/>
      <c r="S147" s="20"/>
      <c r="T147" s="20"/>
      <c r="U147" s="20"/>
      <c r="V147" s="20"/>
      <c r="W147" s="20"/>
      <c r="X147" s="20"/>
      <c r="Y147" s="20"/>
      <c r="Z147" s="20"/>
      <c r="AA147" s="20"/>
      <c r="AB147" s="20"/>
    </row>
    <row r="148" spans="1:28" x14ac:dyDescent="0.25">
      <c r="A148" s="214"/>
      <c r="D148" s="135"/>
      <c r="E148" s="135"/>
      <c r="G148" s="155"/>
      <c r="H148" s="155"/>
      <c r="I148" s="155" t="s">
        <v>506</v>
      </c>
      <c r="J148" s="155" t="s">
        <v>506</v>
      </c>
      <c r="K148" s="155"/>
      <c r="L148" s="155"/>
      <c r="M148" s="20"/>
      <c r="N148" s="20"/>
      <c r="O148" s="20"/>
      <c r="P148" s="20"/>
      <c r="Q148" s="20"/>
      <c r="R148" s="20"/>
      <c r="S148" s="20"/>
      <c r="T148" s="20"/>
      <c r="U148" s="20"/>
      <c r="V148" s="20"/>
      <c r="W148" s="20"/>
      <c r="X148" s="20"/>
      <c r="Y148" s="20"/>
      <c r="Z148" s="20"/>
      <c r="AA148" s="20"/>
      <c r="AB148" s="20"/>
    </row>
    <row r="149" spans="1:28" x14ac:dyDescent="0.25">
      <c r="A149" s="214"/>
      <c r="D149" s="135"/>
      <c r="E149" s="135"/>
      <c r="G149" s="155"/>
      <c r="H149" s="155"/>
      <c r="I149" s="155">
        <v>14569</v>
      </c>
      <c r="J149" s="155">
        <v>14569</v>
      </c>
      <c r="K149" s="155"/>
      <c r="L149" s="155"/>
      <c r="M149" s="20"/>
      <c r="N149" s="20"/>
      <c r="O149" s="20"/>
      <c r="P149" s="20"/>
      <c r="Q149" s="20"/>
      <c r="R149" s="20"/>
      <c r="S149" s="20"/>
      <c r="T149" s="20"/>
      <c r="U149" s="20"/>
      <c r="V149" s="20"/>
      <c r="W149" s="20"/>
      <c r="X149" s="20"/>
      <c r="Y149" s="20"/>
      <c r="Z149" s="20"/>
      <c r="AA149" s="20"/>
      <c r="AB149" s="20"/>
    </row>
    <row r="150" spans="1:28" x14ac:dyDescent="0.25">
      <c r="A150" s="214"/>
      <c r="D150" s="135"/>
      <c r="E150" s="135"/>
      <c r="G150" s="155"/>
      <c r="H150" s="155"/>
      <c r="I150" s="155">
        <v>14574</v>
      </c>
      <c r="J150" s="155">
        <v>14574</v>
      </c>
      <c r="K150" s="155"/>
      <c r="L150" s="155"/>
      <c r="M150" s="20"/>
      <c r="N150" s="20"/>
      <c r="O150" s="20"/>
      <c r="P150" s="20"/>
      <c r="Q150" s="20"/>
      <c r="R150" s="20"/>
      <c r="S150" s="20"/>
      <c r="T150" s="20"/>
      <c r="U150" s="20"/>
      <c r="V150" s="20"/>
      <c r="W150" s="20"/>
      <c r="X150" s="20"/>
      <c r="Y150" s="20"/>
      <c r="Z150" s="20"/>
      <c r="AA150" s="20"/>
      <c r="AB150" s="20"/>
    </row>
    <row r="151" spans="1:28" x14ac:dyDescent="0.25">
      <c r="A151" s="214"/>
      <c r="D151" s="135"/>
      <c r="E151" s="135"/>
      <c r="G151" s="155"/>
      <c r="H151" s="155"/>
      <c r="I151" s="155">
        <v>14575</v>
      </c>
      <c r="J151" s="155">
        <v>14575</v>
      </c>
      <c r="K151" s="155"/>
      <c r="L151" s="155"/>
      <c r="M151" s="20"/>
      <c r="N151" s="20"/>
      <c r="O151" s="20"/>
      <c r="P151" s="20"/>
      <c r="Q151" s="20"/>
      <c r="R151" s="20"/>
      <c r="S151" s="20"/>
      <c r="T151" s="20"/>
      <c r="U151" s="20"/>
      <c r="V151" s="20"/>
      <c r="W151" s="20"/>
      <c r="X151" s="20"/>
      <c r="Y151" s="20"/>
      <c r="Z151" s="20"/>
      <c r="AA151" s="20"/>
      <c r="AB151" s="20"/>
    </row>
    <row r="152" spans="1:28" x14ac:dyDescent="0.25">
      <c r="A152" s="214"/>
      <c r="D152" s="135"/>
      <c r="E152" s="135"/>
      <c r="G152" s="155"/>
      <c r="H152" s="155"/>
      <c r="I152" s="155">
        <v>14578</v>
      </c>
      <c r="J152" s="155">
        <v>14578</v>
      </c>
      <c r="K152" s="155"/>
      <c r="L152" s="155"/>
      <c r="M152" s="20"/>
      <c r="N152" s="20"/>
      <c r="O152" s="20"/>
      <c r="P152" s="20"/>
      <c r="Q152" s="20"/>
      <c r="R152" s="20"/>
      <c r="S152" s="20"/>
      <c r="T152" s="20"/>
      <c r="U152" s="20"/>
      <c r="V152" s="20"/>
      <c r="W152" s="20"/>
      <c r="X152" s="20"/>
      <c r="Y152" s="20"/>
      <c r="Z152" s="20"/>
      <c r="AA152" s="20"/>
      <c r="AB152" s="20"/>
    </row>
    <row r="153" spans="1:28" x14ac:dyDescent="0.25">
      <c r="A153" s="214"/>
      <c r="D153" s="135"/>
      <c r="E153" s="135"/>
      <c r="G153" s="155"/>
      <c r="H153" s="155"/>
      <c r="I153" s="155" t="s">
        <v>530</v>
      </c>
      <c r="J153" s="155" t="s">
        <v>530</v>
      </c>
      <c r="K153" s="155"/>
      <c r="L153" s="155"/>
      <c r="M153" s="20"/>
      <c r="N153" s="20"/>
      <c r="O153" s="20"/>
      <c r="P153" s="20"/>
      <c r="Q153" s="20"/>
      <c r="R153" s="20"/>
      <c r="S153" s="20"/>
      <c r="T153" s="20"/>
      <c r="U153" s="20"/>
      <c r="V153" s="20"/>
      <c r="W153" s="20"/>
      <c r="X153" s="20"/>
      <c r="Y153" s="20"/>
      <c r="Z153" s="20"/>
      <c r="AA153" s="20"/>
      <c r="AB153" s="20"/>
    </row>
    <row r="154" spans="1:28" x14ac:dyDescent="0.25">
      <c r="A154" s="214"/>
      <c r="D154" s="135"/>
      <c r="E154" s="135"/>
      <c r="G154" s="155"/>
      <c r="H154" s="155"/>
      <c r="I154" s="155" t="s">
        <v>604</v>
      </c>
      <c r="J154" s="155" t="s">
        <v>604</v>
      </c>
      <c r="K154" s="155"/>
      <c r="L154" s="155"/>
      <c r="M154" s="20"/>
      <c r="N154" s="20"/>
      <c r="O154" s="20"/>
      <c r="P154" s="20"/>
      <c r="Q154" s="20"/>
      <c r="R154" s="20"/>
      <c r="S154" s="20"/>
      <c r="T154" s="20"/>
      <c r="U154" s="20"/>
      <c r="V154" s="20"/>
      <c r="W154" s="20"/>
      <c r="X154" s="20"/>
      <c r="Y154" s="20"/>
      <c r="Z154" s="20"/>
      <c r="AA154" s="20"/>
      <c r="AB154" s="20"/>
    </row>
    <row r="155" spans="1:28" x14ac:dyDescent="0.25">
      <c r="A155" s="214"/>
      <c r="D155" s="135"/>
      <c r="E155" s="135"/>
      <c r="G155" s="155"/>
      <c r="H155" s="155"/>
      <c r="I155" s="155" t="s">
        <v>605</v>
      </c>
      <c r="J155" s="155" t="s">
        <v>605</v>
      </c>
      <c r="K155" s="155"/>
      <c r="L155" s="155"/>
      <c r="M155" s="20"/>
      <c r="N155" s="20"/>
      <c r="O155" s="20"/>
      <c r="P155" s="20"/>
      <c r="Q155" s="20"/>
      <c r="R155" s="20"/>
      <c r="S155" s="20"/>
      <c r="T155" s="20"/>
      <c r="U155" s="20"/>
      <c r="V155" s="20"/>
      <c r="W155" s="20"/>
      <c r="X155" s="20"/>
      <c r="Y155" s="20"/>
      <c r="Z155" s="20"/>
      <c r="AA155" s="20"/>
      <c r="AB155" s="20"/>
    </row>
    <row r="156" spans="1:28" x14ac:dyDescent="0.25">
      <c r="A156" s="214"/>
      <c r="D156" s="135"/>
      <c r="E156" s="135"/>
      <c r="G156" s="155"/>
      <c r="H156" s="155"/>
      <c r="I156" s="155" t="s">
        <v>606</v>
      </c>
      <c r="J156" s="155" t="s">
        <v>606</v>
      </c>
      <c r="K156" s="155"/>
      <c r="L156" s="155"/>
      <c r="M156" s="20"/>
      <c r="N156" s="20"/>
      <c r="O156" s="20"/>
      <c r="P156" s="20"/>
      <c r="Q156" s="20"/>
      <c r="R156" s="20"/>
      <c r="S156" s="20"/>
      <c r="T156" s="20"/>
      <c r="U156" s="20"/>
      <c r="V156" s="20"/>
      <c r="W156" s="20"/>
      <c r="X156" s="20"/>
      <c r="Y156" s="20"/>
      <c r="Z156" s="20"/>
      <c r="AA156" s="20"/>
      <c r="AB156" s="20"/>
    </row>
    <row r="157" spans="1:28" x14ac:dyDescent="0.25">
      <c r="A157" s="214"/>
      <c r="D157" s="135"/>
      <c r="E157" s="135"/>
      <c r="G157" s="155"/>
      <c r="H157" s="155"/>
      <c r="I157" s="155" t="s">
        <v>607</v>
      </c>
      <c r="J157" s="155" t="s">
        <v>607</v>
      </c>
      <c r="K157" s="155"/>
      <c r="L157" s="155"/>
      <c r="M157" s="20"/>
      <c r="N157" s="20"/>
      <c r="O157" s="20"/>
      <c r="P157" s="20"/>
      <c r="Q157" s="20"/>
      <c r="R157" s="20"/>
      <c r="S157" s="20"/>
      <c r="T157" s="20"/>
      <c r="U157" s="20"/>
      <c r="V157" s="20"/>
      <c r="W157" s="20"/>
      <c r="X157" s="20"/>
      <c r="Y157" s="20"/>
      <c r="Z157" s="20"/>
      <c r="AA157" s="20"/>
      <c r="AB157" s="20"/>
    </row>
    <row r="158" spans="1:28" x14ac:dyDescent="0.25">
      <c r="A158" s="214"/>
      <c r="D158" s="135"/>
      <c r="E158" s="135"/>
      <c r="G158" s="155"/>
      <c r="H158" s="155"/>
      <c r="I158" s="155" t="s">
        <v>608</v>
      </c>
      <c r="J158" s="155" t="s">
        <v>608</v>
      </c>
      <c r="K158" s="155"/>
      <c r="L158" s="155"/>
      <c r="M158" s="20"/>
      <c r="N158" s="20"/>
      <c r="O158" s="20"/>
      <c r="P158" s="20"/>
      <c r="Q158" s="20"/>
      <c r="R158" s="20"/>
      <c r="S158" s="20"/>
      <c r="T158" s="20"/>
      <c r="U158" s="20"/>
      <c r="V158" s="20"/>
      <c r="W158" s="20"/>
      <c r="X158" s="20"/>
      <c r="Y158" s="20"/>
      <c r="Z158" s="20"/>
      <c r="AA158" s="20"/>
      <c r="AB158" s="20"/>
    </row>
    <row r="159" spans="1:28" x14ac:dyDescent="0.25">
      <c r="A159" s="214"/>
      <c r="D159" s="135"/>
      <c r="E159" s="135"/>
      <c r="G159" s="155"/>
      <c r="H159" s="155"/>
      <c r="I159" s="155">
        <v>14613</v>
      </c>
      <c r="J159" s="155">
        <v>14613</v>
      </c>
      <c r="K159" s="155"/>
      <c r="L159" s="155"/>
      <c r="M159" s="20"/>
      <c r="N159" s="20"/>
      <c r="O159" s="20"/>
      <c r="P159" s="20"/>
      <c r="Q159" s="20"/>
      <c r="R159" s="20"/>
      <c r="S159" s="20"/>
      <c r="T159" s="20"/>
      <c r="U159" s="20"/>
      <c r="V159" s="20"/>
      <c r="W159" s="20"/>
      <c r="X159" s="20"/>
      <c r="Y159" s="20"/>
      <c r="Z159" s="20"/>
      <c r="AA159" s="20"/>
      <c r="AB159" s="20"/>
    </row>
    <row r="160" spans="1:28" x14ac:dyDescent="0.25">
      <c r="A160" s="214"/>
      <c r="D160" s="135"/>
      <c r="E160" s="135"/>
      <c r="G160" s="155"/>
      <c r="H160" s="155"/>
      <c r="I160" s="155">
        <v>734</v>
      </c>
      <c r="J160" s="155">
        <v>734</v>
      </c>
      <c r="K160" s="155"/>
      <c r="L160" s="155"/>
      <c r="M160" s="20"/>
      <c r="N160" s="20"/>
      <c r="O160" s="20"/>
      <c r="P160" s="20"/>
      <c r="Q160" s="20"/>
      <c r="R160" s="20"/>
      <c r="S160" s="20"/>
      <c r="T160" s="20"/>
      <c r="U160" s="20"/>
      <c r="V160" s="20"/>
      <c r="W160" s="20"/>
      <c r="X160" s="20"/>
      <c r="Y160" s="20"/>
      <c r="Z160" s="20"/>
      <c r="AA160" s="20"/>
      <c r="AB160" s="20"/>
    </row>
    <row r="161" spans="1:28" x14ac:dyDescent="0.25">
      <c r="A161" s="214"/>
      <c r="D161" s="135"/>
      <c r="E161" s="135"/>
      <c r="G161" s="155"/>
      <c r="H161" s="155"/>
      <c r="I161" s="155">
        <v>14579</v>
      </c>
      <c r="J161" s="155">
        <v>14579</v>
      </c>
      <c r="K161" s="155"/>
      <c r="L161" s="155"/>
      <c r="M161" s="20"/>
      <c r="N161" s="20"/>
      <c r="O161" s="20"/>
      <c r="P161" s="20"/>
      <c r="Q161" s="20"/>
      <c r="R161" s="20"/>
      <c r="S161" s="20"/>
      <c r="T161" s="20"/>
      <c r="U161" s="20"/>
      <c r="V161" s="20"/>
      <c r="W161" s="20"/>
      <c r="X161" s="20"/>
      <c r="Y161" s="20"/>
      <c r="Z161" s="20"/>
      <c r="AA161" s="20"/>
      <c r="AB161" s="20"/>
    </row>
    <row r="162" spans="1:28" x14ac:dyDescent="0.25">
      <c r="A162" s="214"/>
      <c r="D162" s="135"/>
      <c r="E162" s="135"/>
      <c r="G162" s="155"/>
      <c r="H162" s="155"/>
      <c r="I162" s="155">
        <v>14580</v>
      </c>
      <c r="J162" s="155">
        <v>14580</v>
      </c>
      <c r="K162" s="155"/>
      <c r="L162" s="155"/>
      <c r="M162" s="20"/>
      <c r="N162" s="20"/>
      <c r="O162" s="20"/>
      <c r="P162" s="20"/>
      <c r="Q162" s="20"/>
      <c r="R162" s="20"/>
      <c r="S162" s="20"/>
      <c r="T162" s="20"/>
      <c r="U162" s="20"/>
      <c r="V162" s="20"/>
      <c r="W162" s="20"/>
      <c r="X162" s="20"/>
      <c r="Y162" s="20"/>
      <c r="Z162" s="20"/>
      <c r="AA162" s="20"/>
      <c r="AB162" s="20"/>
    </row>
    <row r="163" spans="1:28" x14ac:dyDescent="0.25">
      <c r="A163" s="214"/>
      <c r="D163" s="135"/>
      <c r="E163" s="135"/>
      <c r="G163" s="155"/>
      <c r="H163" s="155"/>
      <c r="I163" s="155" t="s">
        <v>507</v>
      </c>
      <c r="J163" s="155" t="s">
        <v>507</v>
      </c>
      <c r="K163" s="155"/>
      <c r="L163" s="155"/>
      <c r="M163" s="20"/>
      <c r="N163" s="20"/>
      <c r="O163" s="20"/>
      <c r="P163" s="20"/>
      <c r="Q163" s="20"/>
      <c r="R163" s="20"/>
      <c r="S163" s="20"/>
      <c r="T163" s="20"/>
      <c r="U163" s="20"/>
      <c r="V163" s="20"/>
      <c r="W163" s="20"/>
      <c r="X163" s="20"/>
      <c r="Y163" s="20"/>
      <c r="Z163" s="20"/>
      <c r="AA163" s="20"/>
      <c r="AB163" s="20"/>
    </row>
    <row r="164" spans="1:28" x14ac:dyDescent="0.25">
      <c r="A164" s="214"/>
      <c r="D164" s="135"/>
      <c r="E164" s="135"/>
      <c r="G164" s="155"/>
      <c r="H164" s="155"/>
      <c r="I164" s="155" t="s">
        <v>508</v>
      </c>
      <c r="J164" s="155" t="s">
        <v>508</v>
      </c>
      <c r="K164" s="155"/>
      <c r="L164" s="155"/>
      <c r="M164" s="20"/>
      <c r="N164" s="20"/>
      <c r="O164" s="20"/>
      <c r="P164" s="20"/>
      <c r="Q164" s="20"/>
      <c r="R164" s="20"/>
      <c r="S164" s="20"/>
      <c r="T164" s="20"/>
      <c r="U164" s="20"/>
      <c r="V164" s="20"/>
      <c r="W164" s="20"/>
      <c r="X164" s="20"/>
      <c r="Y164" s="20"/>
      <c r="Z164" s="20"/>
      <c r="AA164" s="20"/>
      <c r="AB164" s="20"/>
    </row>
    <row r="165" spans="1:28" x14ac:dyDescent="0.25">
      <c r="A165" s="214"/>
      <c r="D165" s="135"/>
      <c r="E165" s="135"/>
      <c r="G165" s="155"/>
      <c r="H165" s="155"/>
      <c r="I165" s="155">
        <v>14585</v>
      </c>
      <c r="J165" s="155">
        <v>14585</v>
      </c>
      <c r="K165" s="155"/>
      <c r="L165" s="155"/>
      <c r="M165" s="20"/>
      <c r="N165" s="20"/>
      <c r="O165" s="20"/>
      <c r="P165" s="20"/>
      <c r="Q165" s="20"/>
      <c r="R165" s="20"/>
      <c r="S165" s="20"/>
      <c r="T165" s="20"/>
      <c r="U165" s="20"/>
      <c r="V165" s="20"/>
      <c r="W165" s="20"/>
      <c r="X165" s="20"/>
      <c r="Y165" s="20"/>
      <c r="Z165" s="20"/>
      <c r="AA165" s="20"/>
      <c r="AB165" s="20"/>
    </row>
    <row r="166" spans="1:28" x14ac:dyDescent="0.25">
      <c r="A166" s="214"/>
      <c r="D166" s="135"/>
      <c r="E166" s="135"/>
      <c r="G166" s="155"/>
      <c r="H166" s="155"/>
      <c r="I166" s="155">
        <v>14589</v>
      </c>
      <c r="J166" s="155">
        <v>14589</v>
      </c>
      <c r="K166" s="155"/>
      <c r="L166" s="155"/>
      <c r="M166" s="20"/>
      <c r="N166" s="20"/>
      <c r="O166" s="20"/>
      <c r="P166" s="20"/>
      <c r="Q166" s="20"/>
      <c r="R166" s="20"/>
      <c r="S166" s="20"/>
      <c r="T166" s="20"/>
      <c r="U166" s="20"/>
      <c r="V166" s="20"/>
      <c r="W166" s="20"/>
      <c r="X166" s="20"/>
      <c r="Y166" s="20"/>
      <c r="Z166" s="20"/>
      <c r="AA166" s="20"/>
      <c r="AB166" s="20"/>
    </row>
    <row r="167" spans="1:28" x14ac:dyDescent="0.25">
      <c r="A167" s="214"/>
      <c r="D167" s="135"/>
      <c r="E167" s="135"/>
      <c r="G167" s="155"/>
      <c r="H167" s="155"/>
      <c r="I167" s="155">
        <v>26</v>
      </c>
      <c r="J167" s="155">
        <v>26</v>
      </c>
      <c r="K167" s="155"/>
      <c r="L167" s="155"/>
      <c r="M167" s="20"/>
      <c r="N167" s="20"/>
      <c r="O167" s="20"/>
      <c r="P167" s="20"/>
      <c r="Q167" s="20"/>
      <c r="R167" s="20"/>
      <c r="S167" s="20"/>
      <c r="T167" s="20"/>
      <c r="U167" s="20"/>
      <c r="V167" s="20"/>
      <c r="W167" s="20"/>
      <c r="X167" s="20"/>
      <c r="Y167" s="20"/>
      <c r="Z167" s="20"/>
      <c r="AA167" s="20"/>
      <c r="AB167" s="20"/>
    </row>
    <row r="168" spans="1:28" x14ac:dyDescent="0.25">
      <c r="A168" s="214"/>
      <c r="D168" s="135"/>
      <c r="E168" s="135"/>
      <c r="G168" s="155"/>
      <c r="H168" s="155"/>
      <c r="I168" s="155">
        <v>14584</v>
      </c>
      <c r="J168" s="155">
        <v>14584</v>
      </c>
      <c r="K168" s="155"/>
      <c r="L168" s="155"/>
      <c r="M168" s="20"/>
      <c r="N168" s="20"/>
      <c r="O168" s="20"/>
      <c r="P168" s="20"/>
      <c r="Q168" s="20"/>
      <c r="R168" s="20"/>
      <c r="S168" s="20"/>
      <c r="T168" s="20"/>
      <c r="U168" s="20"/>
      <c r="V168" s="20"/>
      <c r="W168" s="20"/>
      <c r="X168" s="20"/>
      <c r="Y168" s="20"/>
      <c r="Z168" s="20"/>
      <c r="AA168" s="20"/>
      <c r="AB168" s="20"/>
    </row>
    <row r="169" spans="1:28" x14ac:dyDescent="0.25">
      <c r="A169" s="214"/>
      <c r="D169" s="135"/>
      <c r="E169" s="135"/>
      <c r="G169" s="155"/>
      <c r="H169" s="155"/>
      <c r="I169" s="155" t="s">
        <v>531</v>
      </c>
      <c r="J169" s="155" t="s">
        <v>531</v>
      </c>
      <c r="K169" s="155"/>
      <c r="L169" s="155"/>
      <c r="M169" s="20"/>
      <c r="N169" s="20"/>
      <c r="O169" s="20"/>
      <c r="P169" s="20"/>
      <c r="Q169" s="20"/>
      <c r="R169" s="20"/>
      <c r="S169" s="20"/>
      <c r="T169" s="20"/>
      <c r="U169" s="20"/>
      <c r="V169" s="20"/>
      <c r="W169" s="20"/>
      <c r="X169" s="20"/>
      <c r="Y169" s="20"/>
      <c r="Z169" s="20"/>
      <c r="AA169" s="20"/>
      <c r="AB169" s="20"/>
    </row>
    <row r="170" spans="1:28" x14ac:dyDescent="0.25">
      <c r="A170" s="214"/>
      <c r="D170" s="135"/>
      <c r="E170" s="135"/>
      <c r="G170" s="155"/>
      <c r="H170" s="155"/>
      <c r="I170" s="155" t="s">
        <v>609</v>
      </c>
      <c r="J170" s="155" t="s">
        <v>609</v>
      </c>
      <c r="K170" s="155"/>
      <c r="L170" s="155"/>
      <c r="M170" s="20"/>
      <c r="N170" s="20"/>
      <c r="O170" s="20"/>
      <c r="P170" s="20"/>
      <c r="Q170" s="20"/>
      <c r="R170" s="20"/>
      <c r="S170" s="20"/>
      <c r="T170" s="20"/>
      <c r="U170" s="20"/>
      <c r="V170" s="20"/>
      <c r="W170" s="20"/>
      <c r="X170" s="20"/>
      <c r="Y170" s="20"/>
      <c r="Z170" s="20"/>
      <c r="AA170" s="20"/>
      <c r="AB170" s="20"/>
    </row>
    <row r="171" spans="1:28" x14ac:dyDescent="0.25">
      <c r="A171" s="214"/>
      <c r="D171" s="135"/>
      <c r="E171" s="135"/>
      <c r="G171" s="155"/>
      <c r="H171" s="155"/>
      <c r="I171" s="155" t="s">
        <v>610</v>
      </c>
      <c r="J171" s="155" t="s">
        <v>610</v>
      </c>
      <c r="K171" s="155"/>
      <c r="L171" s="155"/>
      <c r="M171" s="20"/>
      <c r="N171" s="20"/>
      <c r="O171" s="20"/>
      <c r="P171" s="20"/>
      <c r="Q171" s="20"/>
      <c r="R171" s="20"/>
      <c r="S171" s="20"/>
      <c r="T171" s="20"/>
      <c r="U171" s="20"/>
      <c r="V171" s="20"/>
      <c r="W171" s="20"/>
      <c r="X171" s="20"/>
      <c r="Y171" s="20"/>
      <c r="Z171" s="20"/>
      <c r="AA171" s="20"/>
      <c r="AB171" s="20"/>
    </row>
    <row r="172" spans="1:28" x14ac:dyDescent="0.25">
      <c r="A172" s="214"/>
      <c r="D172" s="135"/>
      <c r="E172" s="135"/>
      <c r="G172" s="155"/>
      <c r="H172" s="155"/>
      <c r="I172" s="155" t="s">
        <v>611</v>
      </c>
      <c r="J172" s="155" t="s">
        <v>611</v>
      </c>
      <c r="K172" s="155"/>
      <c r="L172" s="155"/>
      <c r="M172" s="20"/>
      <c r="N172" s="20"/>
      <c r="O172" s="20"/>
      <c r="P172" s="20"/>
      <c r="Q172" s="20"/>
      <c r="R172" s="20"/>
      <c r="S172" s="20"/>
      <c r="T172" s="20"/>
      <c r="U172" s="20"/>
      <c r="V172" s="20"/>
      <c r="W172" s="20"/>
      <c r="X172" s="20"/>
      <c r="Y172" s="20"/>
      <c r="Z172" s="20"/>
      <c r="AA172" s="20"/>
      <c r="AB172" s="20"/>
    </row>
    <row r="173" spans="1:28" x14ac:dyDescent="0.25">
      <c r="A173" s="214"/>
      <c r="D173" s="135"/>
      <c r="E173" s="135"/>
      <c r="G173" s="155"/>
      <c r="H173" s="155"/>
      <c r="I173" s="155" t="s">
        <v>612</v>
      </c>
      <c r="J173" s="155" t="s">
        <v>612</v>
      </c>
      <c r="K173" s="155"/>
      <c r="L173" s="155"/>
      <c r="M173" s="20"/>
      <c r="N173" s="20"/>
      <c r="O173" s="20"/>
      <c r="P173" s="20"/>
      <c r="Q173" s="20"/>
      <c r="R173" s="20"/>
      <c r="S173" s="20"/>
      <c r="T173" s="20"/>
      <c r="U173" s="20"/>
      <c r="V173" s="20"/>
      <c r="W173" s="20"/>
      <c r="X173" s="20"/>
      <c r="Y173" s="20"/>
      <c r="Z173" s="20"/>
      <c r="AA173" s="20"/>
      <c r="AB173" s="20"/>
    </row>
    <row r="174" spans="1:28" x14ac:dyDescent="0.25">
      <c r="A174" s="214"/>
      <c r="D174" s="135"/>
      <c r="E174" s="135"/>
      <c r="G174" s="155"/>
      <c r="H174" s="155"/>
      <c r="I174" s="155" t="s">
        <v>613</v>
      </c>
      <c r="J174" s="155" t="s">
        <v>613</v>
      </c>
      <c r="K174" s="155"/>
      <c r="L174" s="155"/>
      <c r="M174" s="20"/>
      <c r="N174" s="20"/>
      <c r="O174" s="20"/>
      <c r="P174" s="20"/>
      <c r="Q174" s="20"/>
      <c r="R174" s="20"/>
      <c r="S174" s="20"/>
      <c r="T174" s="20"/>
      <c r="U174" s="20"/>
      <c r="V174" s="20"/>
      <c r="W174" s="20"/>
      <c r="X174" s="20"/>
      <c r="Y174" s="20"/>
      <c r="Z174" s="20"/>
      <c r="AA174" s="20"/>
      <c r="AB174" s="20"/>
    </row>
    <row r="175" spans="1:28" x14ac:dyDescent="0.25">
      <c r="A175" s="214"/>
      <c r="D175" s="135"/>
      <c r="E175" s="135"/>
      <c r="G175" s="155"/>
      <c r="H175" s="155"/>
      <c r="I175" s="155" t="s">
        <v>614</v>
      </c>
      <c r="J175" s="155" t="s">
        <v>614</v>
      </c>
      <c r="K175" s="155"/>
      <c r="L175" s="155"/>
      <c r="M175" s="20"/>
      <c r="N175" s="20"/>
      <c r="O175" s="20"/>
      <c r="P175" s="20"/>
      <c r="Q175" s="20"/>
      <c r="R175" s="20"/>
      <c r="S175" s="20"/>
      <c r="T175" s="20"/>
      <c r="U175" s="20"/>
      <c r="V175" s="20"/>
      <c r="W175" s="20"/>
      <c r="X175" s="20"/>
      <c r="Y175" s="20"/>
      <c r="Z175" s="20"/>
      <c r="AA175" s="20"/>
      <c r="AB175" s="20"/>
    </row>
    <row r="176" spans="1:28" x14ac:dyDescent="0.25">
      <c r="A176" s="214"/>
      <c r="D176" s="135"/>
      <c r="E176" s="135"/>
      <c r="G176" s="155"/>
      <c r="H176" s="155"/>
      <c r="I176" s="155" t="s">
        <v>615</v>
      </c>
      <c r="J176" s="155" t="s">
        <v>615</v>
      </c>
      <c r="K176" s="155"/>
      <c r="L176" s="155"/>
      <c r="M176" s="20"/>
      <c r="N176" s="20"/>
      <c r="O176" s="20"/>
      <c r="P176" s="20"/>
      <c r="Q176" s="20"/>
      <c r="R176" s="20"/>
      <c r="S176" s="20"/>
      <c r="T176" s="20"/>
      <c r="U176" s="20"/>
      <c r="V176" s="20"/>
      <c r="W176" s="20"/>
      <c r="X176" s="20"/>
      <c r="Y176" s="20"/>
      <c r="Z176" s="20"/>
      <c r="AA176" s="20"/>
      <c r="AB176" s="20"/>
    </row>
    <row r="177" spans="1:28" x14ac:dyDescent="0.25">
      <c r="A177" s="214"/>
      <c r="D177" s="135"/>
      <c r="E177" s="135"/>
      <c r="G177" s="155"/>
      <c r="H177" s="155"/>
      <c r="I177" s="155" t="s">
        <v>509</v>
      </c>
      <c r="J177" s="155" t="s">
        <v>509</v>
      </c>
      <c r="K177" s="155"/>
      <c r="L177" s="155"/>
      <c r="M177" s="20"/>
      <c r="N177" s="20"/>
      <c r="O177" s="20"/>
      <c r="P177" s="20"/>
      <c r="Q177" s="20"/>
      <c r="R177" s="20"/>
      <c r="S177" s="20"/>
      <c r="T177" s="20"/>
      <c r="U177" s="20"/>
      <c r="V177" s="20"/>
      <c r="W177" s="20"/>
      <c r="X177" s="20"/>
      <c r="Y177" s="20"/>
      <c r="Z177" s="20"/>
      <c r="AA177" s="20"/>
      <c r="AB177" s="20"/>
    </row>
    <row r="178" spans="1:28" x14ac:dyDescent="0.25">
      <c r="A178" s="214"/>
      <c r="D178" s="135"/>
      <c r="E178" s="135"/>
      <c r="G178" s="155"/>
      <c r="H178" s="155"/>
      <c r="I178" s="155">
        <v>14581</v>
      </c>
      <c r="J178" s="155">
        <v>14581</v>
      </c>
      <c r="K178" s="155"/>
      <c r="L178" s="155"/>
      <c r="M178" s="20"/>
      <c r="N178" s="20"/>
      <c r="O178" s="20"/>
      <c r="P178" s="20"/>
      <c r="Q178" s="20"/>
      <c r="R178" s="20"/>
      <c r="S178" s="20"/>
      <c r="T178" s="20"/>
      <c r="U178" s="20"/>
      <c r="V178" s="20"/>
      <c r="W178" s="20"/>
      <c r="X178" s="20"/>
      <c r="Y178" s="20"/>
      <c r="Z178" s="20"/>
      <c r="AA178" s="20"/>
      <c r="AB178" s="20"/>
    </row>
    <row r="179" spans="1:28" x14ac:dyDescent="0.25">
      <c r="A179" s="214"/>
      <c r="D179" s="135"/>
      <c r="E179" s="135"/>
      <c r="G179" s="155"/>
      <c r="H179" s="155"/>
      <c r="I179" s="155">
        <v>14583</v>
      </c>
      <c r="J179" s="155">
        <v>14583</v>
      </c>
      <c r="K179" s="155"/>
      <c r="L179" s="155"/>
      <c r="M179" s="20"/>
      <c r="N179" s="20"/>
      <c r="O179" s="20"/>
      <c r="P179" s="20"/>
      <c r="Q179" s="20"/>
      <c r="R179" s="20"/>
      <c r="S179" s="20"/>
      <c r="T179" s="20"/>
      <c r="U179" s="20"/>
      <c r="V179" s="20"/>
      <c r="W179" s="20"/>
      <c r="X179" s="20"/>
      <c r="Y179" s="20"/>
      <c r="Z179" s="20"/>
      <c r="AA179" s="20"/>
      <c r="AB179" s="20"/>
    </row>
    <row r="180" spans="1:28" x14ac:dyDescent="0.25">
      <c r="A180" s="214"/>
      <c r="D180" s="135"/>
      <c r="E180" s="135"/>
      <c r="G180" s="155"/>
      <c r="H180" s="155"/>
      <c r="I180" s="155" t="s">
        <v>510</v>
      </c>
      <c r="J180" s="155" t="s">
        <v>510</v>
      </c>
      <c r="K180" s="155"/>
      <c r="L180" s="155"/>
      <c r="M180" s="20"/>
      <c r="N180" s="20"/>
      <c r="O180" s="20"/>
      <c r="P180" s="20"/>
      <c r="Q180" s="20"/>
      <c r="R180" s="20"/>
      <c r="S180" s="20"/>
      <c r="T180" s="20"/>
      <c r="U180" s="20"/>
      <c r="V180" s="20"/>
      <c r="W180" s="20"/>
      <c r="X180" s="20"/>
      <c r="Y180" s="20"/>
      <c r="Z180" s="20"/>
      <c r="AA180" s="20"/>
      <c r="AB180" s="20"/>
    </row>
    <row r="181" spans="1:28" x14ac:dyDescent="0.25">
      <c r="A181" s="214"/>
      <c r="D181" s="135"/>
      <c r="E181" s="135"/>
      <c r="G181" s="155"/>
      <c r="H181" s="155"/>
      <c r="I181" s="155" t="s">
        <v>511</v>
      </c>
      <c r="J181" s="155" t="s">
        <v>511</v>
      </c>
      <c r="K181" s="155"/>
      <c r="L181" s="155"/>
      <c r="M181" s="20"/>
      <c r="N181" s="20"/>
      <c r="O181" s="20"/>
      <c r="P181" s="20"/>
      <c r="Q181" s="20"/>
      <c r="R181" s="20"/>
      <c r="S181" s="20"/>
      <c r="T181" s="20"/>
      <c r="U181" s="20"/>
      <c r="V181" s="20"/>
      <c r="W181" s="20"/>
      <c r="X181" s="20"/>
      <c r="Y181" s="20"/>
      <c r="Z181" s="20"/>
      <c r="AA181" s="20"/>
      <c r="AB181" s="20"/>
    </row>
    <row r="182" spans="1:28" x14ac:dyDescent="0.25">
      <c r="A182" s="214"/>
      <c r="D182" s="135"/>
      <c r="E182" s="135"/>
      <c r="G182" s="155"/>
      <c r="H182" s="155"/>
      <c r="I182" s="155" t="s">
        <v>515</v>
      </c>
      <c r="J182" s="155" t="s">
        <v>515</v>
      </c>
      <c r="K182" s="155"/>
      <c r="L182" s="155"/>
      <c r="M182" s="20"/>
      <c r="N182" s="20"/>
      <c r="O182" s="20"/>
      <c r="P182" s="20"/>
      <c r="Q182" s="20"/>
      <c r="R182" s="20"/>
      <c r="S182" s="20"/>
      <c r="T182" s="20"/>
      <c r="U182" s="20"/>
      <c r="V182" s="20"/>
      <c r="W182" s="20"/>
      <c r="X182" s="20"/>
      <c r="Y182" s="20"/>
      <c r="Z182" s="20"/>
      <c r="AA182" s="20"/>
      <c r="AB182" s="20"/>
    </row>
    <row r="183" spans="1:28" x14ac:dyDescent="0.25">
      <c r="A183" s="214"/>
      <c r="D183" s="135"/>
      <c r="E183" s="135"/>
      <c r="G183" s="155"/>
      <c r="H183" s="155"/>
      <c r="I183" s="155" t="s">
        <v>516</v>
      </c>
      <c r="J183" s="155" t="s">
        <v>516</v>
      </c>
      <c r="K183" s="155"/>
      <c r="L183" s="155"/>
      <c r="M183" s="20"/>
      <c r="N183" s="20"/>
      <c r="O183" s="20"/>
      <c r="P183" s="20"/>
      <c r="Q183" s="20"/>
      <c r="R183" s="20"/>
      <c r="S183" s="20"/>
      <c r="T183" s="20"/>
      <c r="U183" s="20"/>
      <c r="V183" s="20"/>
      <c r="W183" s="20"/>
      <c r="X183" s="20"/>
      <c r="Y183" s="20"/>
      <c r="Z183" s="20"/>
      <c r="AA183" s="20"/>
      <c r="AB183" s="20"/>
    </row>
    <row r="184" spans="1:28" x14ac:dyDescent="0.25">
      <c r="A184" s="214"/>
      <c r="D184" s="135"/>
      <c r="E184" s="135"/>
      <c r="G184" s="155"/>
      <c r="H184" s="155"/>
      <c r="I184" s="155" t="s">
        <v>518</v>
      </c>
      <c r="J184" s="155" t="s">
        <v>518</v>
      </c>
      <c r="K184" s="155"/>
      <c r="L184" s="155"/>
      <c r="M184" s="20"/>
      <c r="N184" s="20"/>
      <c r="O184" s="20"/>
      <c r="P184" s="20"/>
      <c r="Q184" s="20"/>
      <c r="R184" s="20"/>
      <c r="S184" s="20"/>
      <c r="T184" s="20"/>
      <c r="U184" s="20"/>
      <c r="V184" s="20"/>
      <c r="W184" s="20"/>
      <c r="X184" s="20"/>
      <c r="Y184" s="20"/>
      <c r="Z184" s="20"/>
      <c r="AA184" s="20"/>
      <c r="AB184" s="20"/>
    </row>
    <row r="185" spans="1:28" x14ac:dyDescent="0.25">
      <c r="A185" s="214"/>
      <c r="D185" s="135"/>
      <c r="E185" s="135"/>
      <c r="G185" s="155"/>
      <c r="H185" s="155"/>
      <c r="I185" s="155" t="s">
        <v>520</v>
      </c>
      <c r="J185" s="155" t="s">
        <v>520</v>
      </c>
      <c r="K185" s="155"/>
      <c r="L185" s="155"/>
      <c r="M185" s="20"/>
      <c r="N185" s="20"/>
      <c r="O185" s="20"/>
      <c r="P185" s="20"/>
      <c r="Q185" s="20"/>
      <c r="R185" s="20"/>
      <c r="S185" s="20"/>
      <c r="T185" s="20"/>
      <c r="U185" s="20"/>
      <c r="V185" s="20"/>
      <c r="W185" s="20"/>
      <c r="X185" s="20"/>
      <c r="Y185" s="20"/>
      <c r="Z185" s="20"/>
      <c r="AA185" s="20"/>
      <c r="AB185" s="20"/>
    </row>
    <row r="186" spans="1:28" x14ac:dyDescent="0.25">
      <c r="A186" s="214"/>
      <c r="D186" s="135"/>
      <c r="E186" s="135"/>
      <c r="G186" s="155"/>
      <c r="H186" s="155"/>
      <c r="I186" s="155" t="s">
        <v>616</v>
      </c>
      <c r="J186" s="155" t="s">
        <v>616</v>
      </c>
      <c r="K186" s="155"/>
      <c r="L186" s="155"/>
      <c r="M186" s="20"/>
      <c r="N186" s="20"/>
      <c r="O186" s="20"/>
      <c r="P186" s="20"/>
      <c r="Q186" s="20"/>
      <c r="R186" s="20"/>
      <c r="S186" s="20"/>
      <c r="T186" s="20"/>
      <c r="U186" s="20"/>
      <c r="V186" s="20"/>
      <c r="W186" s="20"/>
      <c r="X186" s="20"/>
      <c r="Y186" s="20"/>
      <c r="Z186" s="20"/>
      <c r="AA186" s="20"/>
      <c r="AB186" s="20"/>
    </row>
    <row r="187" spans="1:28" x14ac:dyDescent="0.25">
      <c r="A187" s="214"/>
      <c r="D187" s="135"/>
      <c r="E187" s="135"/>
      <c r="G187" s="155"/>
      <c r="H187" s="155"/>
      <c r="I187" s="155" t="s">
        <v>617</v>
      </c>
      <c r="J187" s="155" t="s">
        <v>617</v>
      </c>
      <c r="K187" s="155"/>
      <c r="L187" s="155"/>
      <c r="M187" s="20"/>
      <c r="N187" s="20"/>
      <c r="O187" s="20"/>
      <c r="P187" s="20"/>
      <c r="Q187" s="20"/>
      <c r="R187" s="20"/>
      <c r="S187" s="20"/>
      <c r="T187" s="20"/>
      <c r="U187" s="20"/>
      <c r="V187" s="20"/>
      <c r="W187" s="20"/>
      <c r="X187" s="20"/>
      <c r="Y187" s="20"/>
      <c r="Z187" s="20"/>
      <c r="AA187" s="20"/>
      <c r="AB187" s="20"/>
    </row>
    <row r="188" spans="1:28" x14ac:dyDescent="0.25">
      <c r="A188" s="214"/>
      <c r="D188" s="135"/>
      <c r="E188" s="135"/>
      <c r="G188" s="155"/>
      <c r="H188" s="155"/>
      <c r="I188" s="155" t="s">
        <v>618</v>
      </c>
      <c r="J188" s="155" t="s">
        <v>618</v>
      </c>
      <c r="K188" s="155"/>
      <c r="L188" s="155"/>
      <c r="M188" s="20"/>
      <c r="N188" s="20"/>
      <c r="O188" s="20"/>
      <c r="P188" s="20"/>
      <c r="Q188" s="20"/>
      <c r="R188" s="20"/>
      <c r="S188" s="20"/>
      <c r="T188" s="20"/>
      <c r="U188" s="20"/>
      <c r="V188" s="20"/>
      <c r="W188" s="20"/>
      <c r="X188" s="20"/>
      <c r="Y188" s="20"/>
      <c r="Z188" s="20"/>
      <c r="AA188" s="20"/>
      <c r="AB188" s="20"/>
    </row>
    <row r="189" spans="1:28" x14ac:dyDescent="0.25">
      <c r="A189" s="214"/>
      <c r="D189" s="135"/>
      <c r="E189" s="135"/>
      <c r="G189" s="155"/>
      <c r="H189" s="155"/>
      <c r="I189" s="155" t="s">
        <v>619</v>
      </c>
      <c r="J189" s="155" t="s">
        <v>619</v>
      </c>
      <c r="K189" s="155"/>
      <c r="L189" s="155"/>
      <c r="M189" s="20"/>
      <c r="N189" s="20"/>
      <c r="O189" s="20"/>
      <c r="P189" s="20"/>
      <c r="Q189" s="20"/>
      <c r="R189" s="20"/>
      <c r="S189" s="20"/>
      <c r="T189" s="20"/>
      <c r="U189" s="20"/>
      <c r="V189" s="20"/>
      <c r="W189" s="20"/>
      <c r="X189" s="20"/>
      <c r="Y189" s="20"/>
      <c r="Z189" s="20"/>
      <c r="AA189" s="20"/>
      <c r="AB189" s="20"/>
    </row>
    <row r="190" spans="1:28" x14ac:dyDescent="0.25">
      <c r="A190" s="214"/>
      <c r="D190" s="135"/>
      <c r="E190" s="135"/>
      <c r="G190" s="155"/>
      <c r="H190" s="155"/>
      <c r="I190" s="155" t="s">
        <v>620</v>
      </c>
      <c r="J190" s="155" t="s">
        <v>620</v>
      </c>
      <c r="K190" s="155"/>
      <c r="L190" s="155"/>
      <c r="M190" s="20"/>
      <c r="N190" s="20"/>
      <c r="O190" s="20"/>
      <c r="P190" s="20"/>
      <c r="Q190" s="20"/>
      <c r="R190" s="20"/>
      <c r="S190" s="20"/>
      <c r="T190" s="20"/>
      <c r="U190" s="20"/>
      <c r="V190" s="20"/>
      <c r="W190" s="20"/>
      <c r="X190" s="20"/>
      <c r="Y190" s="20"/>
      <c r="Z190" s="20"/>
      <c r="AA190" s="20"/>
      <c r="AB190" s="20"/>
    </row>
    <row r="191" spans="1:28" x14ac:dyDescent="0.25">
      <c r="A191" s="214"/>
      <c r="D191" s="135"/>
      <c r="E191" s="135"/>
      <c r="G191" s="155"/>
      <c r="H191" s="155"/>
      <c r="I191" s="155" t="s">
        <v>621</v>
      </c>
      <c r="J191" s="155" t="s">
        <v>621</v>
      </c>
      <c r="K191" s="155"/>
      <c r="L191" s="155"/>
      <c r="M191" s="20"/>
      <c r="N191" s="20"/>
      <c r="O191" s="20"/>
      <c r="P191" s="20"/>
      <c r="Q191" s="20"/>
      <c r="R191" s="20"/>
      <c r="S191" s="20"/>
      <c r="T191" s="20"/>
      <c r="U191" s="20"/>
      <c r="V191" s="20"/>
      <c r="W191" s="20"/>
      <c r="X191" s="20"/>
      <c r="Y191" s="20"/>
      <c r="Z191" s="20"/>
      <c r="AA191" s="20"/>
      <c r="AB191" s="20"/>
    </row>
    <row r="192" spans="1:28" x14ac:dyDescent="0.25">
      <c r="A192" s="214"/>
      <c r="D192" s="135"/>
      <c r="E192" s="135"/>
      <c r="G192" s="155"/>
      <c r="H192" s="155"/>
      <c r="I192" s="155" t="s">
        <v>622</v>
      </c>
      <c r="J192" s="155" t="s">
        <v>622</v>
      </c>
      <c r="K192" s="155"/>
      <c r="L192" s="155"/>
      <c r="M192" s="20"/>
      <c r="N192" s="20"/>
      <c r="O192" s="20"/>
      <c r="P192" s="20"/>
      <c r="Q192" s="20"/>
      <c r="R192" s="20"/>
      <c r="S192" s="20"/>
      <c r="T192" s="20"/>
      <c r="U192" s="20"/>
      <c r="V192" s="20"/>
      <c r="W192" s="20"/>
      <c r="X192" s="20"/>
      <c r="Y192" s="20"/>
      <c r="Z192" s="20"/>
      <c r="AA192" s="20"/>
      <c r="AB192" s="20"/>
    </row>
    <row r="193" spans="1:28" x14ac:dyDescent="0.25">
      <c r="A193" s="214"/>
      <c r="D193" s="135"/>
      <c r="E193" s="135"/>
      <c r="G193" s="155"/>
      <c r="H193" s="155"/>
      <c r="I193" s="155" t="s">
        <v>623</v>
      </c>
      <c r="J193" s="155" t="s">
        <v>623</v>
      </c>
      <c r="K193" s="155"/>
      <c r="L193" s="155"/>
      <c r="M193" s="20"/>
      <c r="N193" s="20"/>
      <c r="O193" s="20"/>
      <c r="P193" s="20"/>
      <c r="Q193" s="20"/>
      <c r="R193" s="20"/>
      <c r="S193" s="20"/>
      <c r="T193" s="20"/>
      <c r="U193" s="20"/>
      <c r="V193" s="20"/>
      <c r="W193" s="20"/>
      <c r="X193" s="20"/>
      <c r="Y193" s="20"/>
      <c r="Z193" s="20"/>
      <c r="AA193" s="20"/>
      <c r="AB193" s="20"/>
    </row>
    <row r="194" spans="1:28" x14ac:dyDescent="0.25">
      <c r="A194" s="214"/>
      <c r="D194" s="135"/>
      <c r="E194" s="135"/>
      <c r="G194" s="155"/>
      <c r="H194" s="155"/>
      <c r="I194" s="155" t="s">
        <v>624</v>
      </c>
      <c r="J194" s="155" t="s">
        <v>624</v>
      </c>
      <c r="K194" s="155"/>
      <c r="L194" s="155"/>
      <c r="M194" s="20"/>
      <c r="N194" s="20"/>
      <c r="O194" s="20"/>
      <c r="P194" s="20"/>
      <c r="Q194" s="20"/>
      <c r="R194" s="20"/>
      <c r="S194" s="20"/>
      <c r="T194" s="20"/>
      <c r="U194" s="20"/>
      <c r="V194" s="20"/>
      <c r="W194" s="20"/>
      <c r="X194" s="20"/>
      <c r="Y194" s="20"/>
      <c r="Z194" s="20"/>
      <c r="AA194" s="20"/>
      <c r="AB194" s="20"/>
    </row>
    <row r="195" spans="1:28" x14ac:dyDescent="0.25">
      <c r="A195" s="214"/>
      <c r="D195" s="135"/>
      <c r="E195" s="135"/>
      <c r="G195" s="155"/>
      <c r="H195" s="155"/>
      <c r="I195" s="155" t="s">
        <v>625</v>
      </c>
      <c r="J195" s="155" t="s">
        <v>625</v>
      </c>
      <c r="K195" s="155"/>
      <c r="L195" s="155"/>
      <c r="M195" s="20"/>
      <c r="N195" s="20"/>
      <c r="O195" s="20"/>
      <c r="P195" s="20"/>
      <c r="Q195" s="20"/>
      <c r="R195" s="20"/>
      <c r="S195" s="20"/>
      <c r="T195" s="20"/>
      <c r="U195" s="20"/>
      <c r="V195" s="20"/>
      <c r="W195" s="20"/>
      <c r="X195" s="20"/>
      <c r="Y195" s="20"/>
      <c r="Z195" s="20"/>
      <c r="AA195" s="20"/>
      <c r="AB195" s="20"/>
    </row>
    <row r="196" spans="1:28" x14ac:dyDescent="0.25">
      <c r="A196" s="214"/>
      <c r="D196" s="135"/>
      <c r="E196" s="135"/>
      <c r="G196" s="155"/>
      <c r="H196" s="155"/>
      <c r="I196" s="155" t="s">
        <v>626</v>
      </c>
      <c r="J196" s="155" t="s">
        <v>626</v>
      </c>
      <c r="K196" s="155"/>
      <c r="L196" s="155"/>
      <c r="M196" s="20"/>
      <c r="N196" s="20"/>
      <c r="O196" s="20"/>
      <c r="P196" s="20"/>
      <c r="Q196" s="20"/>
      <c r="R196" s="20"/>
      <c r="S196" s="20"/>
      <c r="T196" s="20"/>
      <c r="U196" s="20"/>
      <c r="V196" s="20"/>
      <c r="W196" s="20"/>
      <c r="X196" s="20"/>
      <c r="Y196" s="20"/>
      <c r="Z196" s="20"/>
      <c r="AA196" s="20"/>
      <c r="AB196" s="20"/>
    </row>
    <row r="197" spans="1:28" x14ac:dyDescent="0.25">
      <c r="A197" s="214"/>
      <c r="D197" s="135"/>
      <c r="E197" s="135"/>
      <c r="G197" s="155"/>
      <c r="H197" s="155"/>
      <c r="I197" s="155" t="s">
        <v>627</v>
      </c>
      <c r="J197" s="155" t="s">
        <v>627</v>
      </c>
      <c r="K197" s="155"/>
      <c r="L197" s="155"/>
      <c r="M197" s="20"/>
      <c r="N197" s="20"/>
      <c r="O197" s="20"/>
      <c r="P197" s="20"/>
      <c r="Q197" s="20"/>
      <c r="R197" s="20"/>
      <c r="S197" s="20"/>
      <c r="T197" s="20"/>
      <c r="U197" s="20"/>
      <c r="V197" s="20"/>
      <c r="W197" s="20"/>
      <c r="X197" s="20"/>
      <c r="Y197" s="20"/>
      <c r="Z197" s="20"/>
      <c r="AA197" s="20"/>
      <c r="AB197" s="20"/>
    </row>
    <row r="198" spans="1:28" x14ac:dyDescent="0.25">
      <c r="A198" s="214"/>
      <c r="D198" s="135"/>
      <c r="E198" s="135"/>
      <c r="G198" s="155"/>
      <c r="H198" s="155"/>
      <c r="I198" s="155">
        <v>14592</v>
      </c>
      <c r="J198" s="155">
        <v>14592</v>
      </c>
      <c r="K198" s="155"/>
      <c r="L198" s="155"/>
      <c r="M198" s="20"/>
      <c r="N198" s="20"/>
      <c r="O198" s="20"/>
      <c r="P198" s="20"/>
      <c r="Q198" s="20"/>
      <c r="R198" s="20"/>
      <c r="S198" s="20"/>
      <c r="T198" s="20"/>
      <c r="U198" s="20"/>
      <c r="V198" s="20"/>
      <c r="W198" s="20"/>
      <c r="X198" s="20"/>
      <c r="Y198" s="20"/>
      <c r="Z198" s="20"/>
      <c r="AA198" s="20"/>
      <c r="AB198" s="20"/>
    </row>
    <row r="199" spans="1:28" x14ac:dyDescent="0.25">
      <c r="A199" s="214"/>
      <c r="D199" s="135"/>
      <c r="E199" s="135"/>
      <c r="G199" s="155"/>
      <c r="H199" s="155"/>
      <c r="I199" s="155">
        <v>14594</v>
      </c>
      <c r="J199" s="155">
        <v>14594</v>
      </c>
      <c r="K199" s="155"/>
      <c r="L199" s="155"/>
      <c r="M199" s="20"/>
      <c r="N199" s="20"/>
      <c r="O199" s="20"/>
      <c r="P199" s="20"/>
      <c r="Q199" s="20"/>
      <c r="R199" s="20"/>
      <c r="S199" s="20"/>
      <c r="T199" s="20"/>
      <c r="U199" s="20"/>
      <c r="V199" s="20"/>
      <c r="W199" s="20"/>
      <c r="X199" s="20"/>
      <c r="Y199" s="20"/>
      <c r="Z199" s="20"/>
      <c r="AA199" s="20"/>
      <c r="AB199" s="20"/>
    </row>
    <row r="200" spans="1:28" x14ac:dyDescent="0.25">
      <c r="A200" s="214"/>
      <c r="D200" s="135"/>
      <c r="E200" s="135"/>
      <c r="G200" s="155"/>
      <c r="H200" s="155"/>
      <c r="I200" s="155">
        <v>780803</v>
      </c>
      <c r="J200" s="155">
        <v>780803</v>
      </c>
      <c r="K200" s="155"/>
      <c r="L200" s="155"/>
      <c r="M200" s="20"/>
      <c r="N200" s="20"/>
      <c r="O200" s="20"/>
      <c r="P200" s="20"/>
      <c r="Q200" s="20"/>
      <c r="R200" s="20"/>
      <c r="S200" s="20"/>
      <c r="T200" s="20"/>
      <c r="U200" s="20"/>
      <c r="V200" s="20"/>
      <c r="W200" s="20"/>
      <c r="X200" s="20"/>
      <c r="Y200" s="20"/>
      <c r="Z200" s="20"/>
      <c r="AA200" s="20"/>
      <c r="AB200" s="20"/>
    </row>
    <row r="201" spans="1:28" x14ac:dyDescent="0.25">
      <c r="A201" s="214"/>
      <c r="D201" s="135"/>
      <c r="E201" s="135"/>
      <c r="G201" s="155"/>
      <c r="H201" s="155"/>
      <c r="I201" s="155" t="s">
        <v>514</v>
      </c>
      <c r="J201" s="155" t="s">
        <v>514</v>
      </c>
      <c r="K201" s="155"/>
      <c r="L201" s="155"/>
      <c r="M201" s="20"/>
      <c r="N201" s="20"/>
      <c r="O201" s="20"/>
      <c r="P201" s="20"/>
      <c r="Q201" s="20"/>
      <c r="R201" s="20"/>
      <c r="S201" s="20"/>
      <c r="T201" s="20"/>
      <c r="U201" s="20"/>
      <c r="V201" s="20"/>
      <c r="W201" s="20"/>
      <c r="X201" s="20"/>
      <c r="Y201" s="20"/>
      <c r="Z201" s="20"/>
      <c r="AA201" s="20"/>
      <c r="AB201" s="20"/>
    </row>
    <row r="202" spans="1:28" x14ac:dyDescent="0.25">
      <c r="A202" s="214"/>
      <c r="D202" s="135"/>
      <c r="E202" s="135"/>
      <c r="G202" s="155"/>
      <c r="H202" s="155"/>
      <c r="I202" s="155">
        <v>1584</v>
      </c>
      <c r="J202" s="155">
        <v>1584</v>
      </c>
      <c r="K202" s="155"/>
      <c r="L202" s="155"/>
      <c r="M202" s="20"/>
      <c r="N202" s="20"/>
      <c r="O202" s="20"/>
      <c r="P202" s="20"/>
      <c r="Q202" s="20"/>
      <c r="R202" s="20"/>
      <c r="S202" s="20"/>
      <c r="T202" s="20"/>
      <c r="U202" s="20"/>
      <c r="V202" s="20"/>
      <c r="W202" s="20"/>
      <c r="X202" s="20"/>
      <c r="Y202" s="20"/>
      <c r="Z202" s="20"/>
      <c r="AA202" s="20"/>
      <c r="AB202" s="20"/>
    </row>
    <row r="203" spans="1:28" x14ac:dyDescent="0.25">
      <c r="A203" s="214"/>
      <c r="D203" s="135"/>
      <c r="E203" s="135"/>
      <c r="G203" s="155"/>
      <c r="H203" s="155"/>
      <c r="I203" s="155" t="s">
        <v>519</v>
      </c>
      <c r="J203" s="155" t="s">
        <v>519</v>
      </c>
      <c r="K203" s="155"/>
      <c r="L203" s="155"/>
      <c r="M203" s="20"/>
      <c r="N203" s="20"/>
      <c r="O203" s="20"/>
      <c r="P203" s="20"/>
      <c r="Q203" s="20"/>
      <c r="R203" s="20"/>
      <c r="S203" s="20"/>
      <c r="T203" s="20"/>
      <c r="U203" s="20"/>
      <c r="V203" s="20"/>
      <c r="W203" s="20"/>
      <c r="X203" s="20"/>
      <c r="Y203" s="20"/>
      <c r="Z203" s="20"/>
      <c r="AA203" s="20"/>
      <c r="AB203" s="20"/>
    </row>
    <row r="204" spans="1:28" x14ac:dyDescent="0.25">
      <c r="A204" s="214"/>
      <c r="D204" s="135"/>
      <c r="E204" s="135"/>
      <c r="G204" s="155"/>
      <c r="H204" s="155"/>
      <c r="I204" s="155">
        <v>14596</v>
      </c>
      <c r="J204" s="155">
        <v>14596</v>
      </c>
      <c r="K204" s="155"/>
      <c r="L204" s="155"/>
      <c r="M204" s="20"/>
      <c r="N204" s="20"/>
      <c r="O204" s="20"/>
      <c r="P204" s="20"/>
      <c r="Q204" s="20"/>
      <c r="R204" s="20"/>
      <c r="S204" s="20"/>
      <c r="T204" s="20"/>
      <c r="U204" s="20"/>
      <c r="V204" s="20"/>
      <c r="W204" s="20"/>
      <c r="X204" s="20"/>
      <c r="Y204" s="20"/>
      <c r="Z204" s="20"/>
      <c r="AA204" s="20"/>
      <c r="AB204" s="20"/>
    </row>
    <row r="205" spans="1:28" x14ac:dyDescent="0.25">
      <c r="A205" s="214"/>
      <c r="D205" s="135"/>
      <c r="E205" s="135"/>
      <c r="G205" s="155"/>
      <c r="H205" s="155"/>
      <c r="I205" s="155">
        <v>14597</v>
      </c>
      <c r="J205" s="155">
        <v>14597</v>
      </c>
      <c r="K205" s="155"/>
      <c r="L205" s="155"/>
      <c r="M205" s="20"/>
      <c r="N205" s="20"/>
      <c r="O205" s="20"/>
      <c r="P205" s="20"/>
      <c r="Q205" s="20"/>
      <c r="R205" s="20"/>
      <c r="S205" s="20"/>
      <c r="T205" s="20"/>
      <c r="U205" s="20"/>
      <c r="V205" s="20"/>
      <c r="W205" s="20"/>
      <c r="X205" s="20"/>
      <c r="Y205" s="20"/>
      <c r="Z205" s="20"/>
      <c r="AA205" s="20"/>
      <c r="AB205" s="20"/>
    </row>
    <row r="206" spans="1:28" x14ac:dyDescent="0.25">
      <c r="A206" s="214"/>
      <c r="D206" s="135"/>
      <c r="E206" s="135"/>
      <c r="G206" s="155"/>
      <c r="H206" s="155"/>
      <c r="I206" s="155">
        <v>14598</v>
      </c>
      <c r="J206" s="155">
        <v>14598</v>
      </c>
      <c r="K206" s="155"/>
      <c r="L206" s="155"/>
      <c r="M206" s="20"/>
      <c r="N206" s="20"/>
      <c r="O206" s="20"/>
      <c r="P206" s="20"/>
      <c r="Q206" s="20"/>
      <c r="R206" s="20"/>
      <c r="S206" s="20"/>
      <c r="T206" s="20"/>
      <c r="U206" s="20"/>
      <c r="V206" s="20"/>
      <c r="W206" s="20"/>
      <c r="X206" s="20"/>
      <c r="Y206" s="20"/>
      <c r="Z206" s="20"/>
      <c r="AA206" s="20"/>
      <c r="AB206" s="20"/>
    </row>
    <row r="207" spans="1:28" x14ac:dyDescent="0.25">
      <c r="A207" s="214"/>
      <c r="D207" s="135"/>
      <c r="E207" s="135"/>
      <c r="G207" s="155"/>
      <c r="H207" s="155"/>
      <c r="I207" s="155">
        <v>14599</v>
      </c>
      <c r="J207" s="155">
        <v>14599</v>
      </c>
      <c r="K207" s="155"/>
      <c r="L207" s="155"/>
      <c r="M207" s="20"/>
      <c r="N207" s="20"/>
      <c r="O207" s="20"/>
      <c r="P207" s="20"/>
      <c r="Q207" s="20"/>
      <c r="R207" s="20"/>
      <c r="S207" s="20"/>
      <c r="T207" s="20"/>
      <c r="U207" s="20"/>
      <c r="V207" s="20"/>
      <c r="W207" s="20"/>
      <c r="X207" s="20"/>
      <c r="Y207" s="20"/>
      <c r="Z207" s="20"/>
      <c r="AA207" s="20"/>
      <c r="AB207" s="20"/>
    </row>
    <row r="208" spans="1:28" x14ac:dyDescent="0.25">
      <c r="A208" s="214"/>
      <c r="D208" s="135"/>
      <c r="E208" s="135"/>
      <c r="G208" s="155"/>
      <c r="H208" s="155"/>
      <c r="I208" s="155" t="s">
        <v>521</v>
      </c>
      <c r="J208" s="155" t="s">
        <v>521</v>
      </c>
      <c r="K208" s="155"/>
      <c r="L208" s="155"/>
      <c r="M208" s="20"/>
      <c r="N208" s="20"/>
      <c r="O208" s="20"/>
      <c r="P208" s="20"/>
      <c r="Q208" s="20"/>
      <c r="R208" s="20"/>
      <c r="S208" s="20"/>
      <c r="T208" s="20"/>
      <c r="U208" s="20"/>
      <c r="V208" s="20"/>
      <c r="W208" s="20"/>
      <c r="X208" s="20"/>
      <c r="Y208" s="20"/>
      <c r="Z208" s="20"/>
      <c r="AA208" s="20"/>
      <c r="AB208" s="20"/>
    </row>
    <row r="209" spans="1:28" x14ac:dyDescent="0.25">
      <c r="A209" s="214"/>
      <c r="D209" s="135"/>
      <c r="E209" s="135"/>
      <c r="G209" s="155"/>
      <c r="H209" s="155"/>
      <c r="I209" s="155">
        <v>729</v>
      </c>
      <c r="J209" s="155">
        <v>729</v>
      </c>
      <c r="K209" s="155"/>
      <c r="L209" s="155"/>
      <c r="M209" s="20"/>
      <c r="N209" s="20"/>
      <c r="O209" s="20"/>
      <c r="P209" s="20"/>
      <c r="Q209" s="20"/>
      <c r="R209" s="20"/>
      <c r="S209" s="20"/>
      <c r="T209" s="20"/>
      <c r="U209" s="20"/>
      <c r="V209" s="20"/>
      <c r="W209" s="20"/>
      <c r="X209" s="20"/>
      <c r="Y209" s="20"/>
      <c r="Z209" s="20"/>
      <c r="AA209" s="20"/>
      <c r="AB209" s="20"/>
    </row>
    <row r="210" spans="1:28" x14ac:dyDescent="0.25">
      <c r="A210" s="214"/>
      <c r="D210" s="135"/>
      <c r="E210" s="135"/>
      <c r="G210" s="155"/>
      <c r="H210" s="155"/>
      <c r="I210" s="155" t="s">
        <v>628</v>
      </c>
      <c r="J210" s="155" t="s">
        <v>628</v>
      </c>
      <c r="K210" s="155"/>
      <c r="L210" s="155"/>
      <c r="M210" s="20"/>
      <c r="N210" s="20"/>
      <c r="O210" s="20"/>
      <c r="P210" s="20"/>
      <c r="Q210" s="20"/>
      <c r="R210" s="20"/>
      <c r="S210" s="20"/>
      <c r="T210" s="20"/>
      <c r="U210" s="20"/>
      <c r="V210" s="20"/>
      <c r="W210" s="20"/>
      <c r="X210" s="20"/>
      <c r="Y210" s="20"/>
      <c r="Z210" s="20"/>
      <c r="AA210" s="20"/>
      <c r="AB210" s="20"/>
    </row>
    <row r="211" spans="1:28" x14ac:dyDescent="0.25">
      <c r="A211" s="214"/>
      <c r="D211" s="135"/>
      <c r="E211" s="135"/>
      <c r="G211" s="155"/>
      <c r="H211" s="155"/>
      <c r="I211" s="155" t="s">
        <v>629</v>
      </c>
      <c r="J211" s="155" t="s">
        <v>629</v>
      </c>
      <c r="K211" s="155"/>
      <c r="L211" s="155"/>
      <c r="M211" s="20"/>
      <c r="N211" s="20"/>
      <c r="O211" s="20"/>
      <c r="P211" s="20"/>
      <c r="Q211" s="20"/>
      <c r="R211" s="20"/>
      <c r="S211" s="20"/>
      <c r="T211" s="20"/>
      <c r="U211" s="20"/>
      <c r="V211" s="20"/>
      <c r="W211" s="20"/>
      <c r="X211" s="20"/>
      <c r="Y211" s="20"/>
      <c r="Z211" s="20"/>
      <c r="AA211" s="20"/>
      <c r="AB211" s="20"/>
    </row>
    <row r="212" spans="1:28" x14ac:dyDescent="0.25">
      <c r="A212" s="214"/>
      <c r="D212" s="135"/>
      <c r="E212" s="135"/>
      <c r="G212" s="155"/>
      <c r="H212" s="155"/>
      <c r="I212" s="155" t="s">
        <v>630</v>
      </c>
      <c r="J212" s="155" t="s">
        <v>630</v>
      </c>
      <c r="K212" s="155"/>
      <c r="L212" s="155"/>
      <c r="M212" s="20"/>
      <c r="N212" s="20"/>
      <c r="O212" s="20"/>
      <c r="P212" s="20"/>
      <c r="Q212" s="20"/>
      <c r="R212" s="20"/>
      <c r="S212" s="20"/>
      <c r="T212" s="20"/>
      <c r="U212" s="20"/>
      <c r="V212" s="20"/>
      <c r="W212" s="20"/>
      <c r="X212" s="20"/>
      <c r="Y212" s="20"/>
      <c r="Z212" s="20"/>
      <c r="AA212" s="20"/>
      <c r="AB212" s="20"/>
    </row>
    <row r="213" spans="1:28" x14ac:dyDescent="0.25">
      <c r="A213" s="214"/>
      <c r="D213" s="135"/>
      <c r="E213" s="135"/>
      <c r="G213" s="155"/>
      <c r="H213" s="155"/>
      <c r="I213" s="155">
        <v>14600</v>
      </c>
      <c r="J213" s="155">
        <v>14600</v>
      </c>
      <c r="K213" s="155"/>
      <c r="L213" s="155"/>
      <c r="M213" s="20"/>
      <c r="N213" s="20"/>
      <c r="O213" s="20"/>
      <c r="P213" s="20"/>
      <c r="Q213" s="20"/>
      <c r="R213" s="20"/>
      <c r="S213" s="20"/>
      <c r="T213" s="20"/>
      <c r="U213" s="20"/>
      <c r="V213" s="20"/>
      <c r="W213" s="20"/>
      <c r="X213" s="20"/>
      <c r="Y213" s="20"/>
      <c r="Z213" s="20"/>
      <c r="AA213" s="20"/>
      <c r="AB213" s="20"/>
    </row>
    <row r="214" spans="1:28" x14ac:dyDescent="0.25">
      <c r="A214" s="214"/>
      <c r="D214" s="135"/>
      <c r="E214" s="135"/>
      <c r="G214" s="155"/>
      <c r="H214" s="155"/>
      <c r="I214" s="155" t="s">
        <v>522</v>
      </c>
      <c r="J214" s="155" t="s">
        <v>522</v>
      </c>
      <c r="K214" s="155"/>
      <c r="L214" s="155"/>
      <c r="M214" s="20"/>
      <c r="N214" s="20"/>
      <c r="O214" s="20"/>
      <c r="P214" s="20"/>
      <c r="Q214" s="20"/>
      <c r="R214" s="20"/>
      <c r="S214" s="20"/>
      <c r="T214" s="20"/>
      <c r="U214" s="20"/>
      <c r="V214" s="20"/>
      <c r="W214" s="20"/>
      <c r="X214" s="20"/>
      <c r="Y214" s="20"/>
      <c r="Z214" s="20"/>
      <c r="AA214" s="20"/>
      <c r="AB214" s="20"/>
    </row>
    <row r="215" spans="1:28" x14ac:dyDescent="0.25">
      <c r="A215" s="214"/>
      <c r="D215" s="135"/>
      <c r="E215" s="135"/>
      <c r="G215" s="155"/>
      <c r="H215" s="155"/>
      <c r="I215" s="155" t="s">
        <v>523</v>
      </c>
      <c r="J215" s="155" t="s">
        <v>523</v>
      </c>
      <c r="K215" s="155"/>
      <c r="L215" s="155"/>
      <c r="M215" s="20"/>
      <c r="N215" s="20"/>
      <c r="O215" s="20"/>
      <c r="P215" s="20"/>
      <c r="Q215" s="20"/>
      <c r="R215" s="20"/>
      <c r="S215" s="20"/>
      <c r="T215" s="20"/>
      <c r="U215" s="20"/>
      <c r="V215" s="20"/>
      <c r="W215" s="20"/>
      <c r="X215" s="20"/>
      <c r="Y215" s="20"/>
      <c r="Z215" s="20"/>
      <c r="AA215" s="20"/>
      <c r="AB215" s="20"/>
    </row>
    <row r="216" spans="1:28" x14ac:dyDescent="0.25">
      <c r="A216" s="214"/>
      <c r="D216" s="135"/>
      <c r="E216" s="135"/>
      <c r="G216" s="155"/>
      <c r="H216" s="155"/>
      <c r="I216" s="155" t="s">
        <v>524</v>
      </c>
      <c r="J216" s="155" t="s">
        <v>524</v>
      </c>
      <c r="K216" s="155"/>
      <c r="L216" s="155"/>
      <c r="M216" s="20"/>
      <c r="N216" s="20"/>
      <c r="O216" s="20"/>
      <c r="P216" s="20"/>
      <c r="Q216" s="20"/>
      <c r="R216" s="20"/>
      <c r="S216" s="20"/>
      <c r="T216" s="20"/>
      <c r="U216" s="20"/>
      <c r="V216" s="20"/>
      <c r="W216" s="20"/>
      <c r="X216" s="20"/>
      <c r="Y216" s="20"/>
      <c r="Z216" s="20"/>
      <c r="AA216" s="20"/>
      <c r="AB216" s="20"/>
    </row>
    <row r="217" spans="1:28" x14ac:dyDescent="0.25">
      <c r="A217" s="214"/>
      <c r="G217" s="155"/>
      <c r="H217" s="155"/>
      <c r="I217" s="155">
        <v>14697</v>
      </c>
      <c r="J217" s="155">
        <v>14697</v>
      </c>
      <c r="K217" s="155"/>
      <c r="L217" s="155"/>
      <c r="M217" s="20"/>
      <c r="N217" s="20"/>
      <c r="O217" s="20"/>
      <c r="P217" s="20"/>
      <c r="Q217" s="20"/>
      <c r="R217" s="20"/>
      <c r="S217" s="20"/>
      <c r="T217" s="20"/>
      <c r="U217" s="20"/>
      <c r="V217" s="20"/>
      <c r="W217" s="20"/>
      <c r="X217" s="20"/>
      <c r="Y217" s="20"/>
      <c r="Z217" s="20"/>
      <c r="AA217" s="20"/>
      <c r="AB217" s="20"/>
    </row>
    <row r="218" spans="1:28" x14ac:dyDescent="0.25">
      <c r="A218" s="214"/>
      <c r="G218" s="155"/>
      <c r="H218" s="155"/>
      <c r="I218" s="155" t="s">
        <v>631</v>
      </c>
      <c r="J218" s="155" t="s">
        <v>631</v>
      </c>
      <c r="K218" s="155"/>
      <c r="L218" s="155"/>
      <c r="M218" s="20"/>
      <c r="N218" s="20"/>
      <c r="O218" s="20"/>
      <c r="P218" s="20"/>
      <c r="Q218" s="20"/>
      <c r="R218" s="20"/>
      <c r="S218" s="20"/>
      <c r="T218" s="20"/>
      <c r="U218" s="20"/>
      <c r="V218" s="20"/>
      <c r="W218" s="20"/>
      <c r="X218" s="20"/>
      <c r="Y218" s="20"/>
      <c r="Z218" s="20"/>
      <c r="AA218" s="20"/>
      <c r="AB218" s="20"/>
    </row>
    <row r="219" spans="1:28" x14ac:dyDescent="0.25">
      <c r="A219" s="214"/>
      <c r="G219" s="155"/>
      <c r="H219" s="155"/>
      <c r="I219" s="155" t="s">
        <v>632</v>
      </c>
      <c r="J219" s="155" t="s">
        <v>632</v>
      </c>
      <c r="K219" s="155"/>
      <c r="L219" s="155"/>
      <c r="M219" s="20"/>
      <c r="N219" s="20"/>
      <c r="O219" s="20"/>
      <c r="P219" s="20"/>
      <c r="Q219" s="20"/>
      <c r="R219" s="20"/>
      <c r="S219" s="20"/>
      <c r="T219" s="20"/>
      <c r="U219" s="20"/>
      <c r="V219" s="20"/>
      <c r="W219" s="20"/>
      <c r="X219" s="20"/>
      <c r="Y219" s="20"/>
      <c r="Z219" s="20"/>
      <c r="AA219" s="20"/>
      <c r="AB219" s="20"/>
    </row>
    <row r="220" spans="1:28" x14ac:dyDescent="0.25">
      <c r="A220" s="214"/>
      <c r="G220" s="155"/>
      <c r="H220" s="155"/>
      <c r="I220" s="155" t="s">
        <v>633</v>
      </c>
      <c r="J220" s="155" t="s">
        <v>633</v>
      </c>
      <c r="K220" s="155"/>
      <c r="L220" s="155"/>
      <c r="M220" s="20"/>
      <c r="N220" s="20"/>
      <c r="O220" s="20"/>
      <c r="P220" s="20"/>
      <c r="Q220" s="20"/>
      <c r="R220" s="20"/>
      <c r="S220" s="20"/>
      <c r="T220" s="20"/>
      <c r="U220" s="20"/>
      <c r="V220" s="20"/>
      <c r="W220" s="20"/>
      <c r="X220" s="20"/>
      <c r="Y220" s="20"/>
      <c r="Z220" s="20"/>
      <c r="AA220" s="20"/>
      <c r="AB220" s="20"/>
    </row>
    <row r="221" spans="1:28" x14ac:dyDescent="0.25">
      <c r="A221" s="214"/>
      <c r="G221" s="155"/>
      <c r="H221" s="155"/>
      <c r="I221" s="155" t="s">
        <v>634</v>
      </c>
      <c r="J221" s="155" t="s">
        <v>634</v>
      </c>
      <c r="K221" s="155"/>
      <c r="L221" s="155"/>
      <c r="M221" s="20"/>
      <c r="N221" s="20"/>
      <c r="O221" s="20"/>
      <c r="P221" s="20"/>
      <c r="Q221" s="20"/>
      <c r="R221" s="20"/>
      <c r="S221" s="20"/>
      <c r="T221" s="20"/>
      <c r="U221" s="20"/>
      <c r="V221" s="20"/>
      <c r="W221" s="20"/>
      <c r="X221" s="20"/>
      <c r="Y221" s="20"/>
      <c r="Z221" s="20"/>
      <c r="AA221" s="20"/>
      <c r="AB221" s="20"/>
    </row>
    <row r="222" spans="1:28" x14ac:dyDescent="0.25">
      <c r="A222" s="214"/>
      <c r="G222" s="155"/>
      <c r="H222" s="155"/>
      <c r="I222" s="155" t="s">
        <v>635</v>
      </c>
      <c r="J222" s="155" t="s">
        <v>635</v>
      </c>
      <c r="K222" s="155"/>
      <c r="L222" s="155"/>
      <c r="M222" s="20"/>
      <c r="N222" s="20"/>
      <c r="O222" s="20"/>
      <c r="P222" s="20"/>
      <c r="Q222" s="20"/>
      <c r="R222" s="20"/>
      <c r="S222" s="20"/>
      <c r="T222" s="20"/>
      <c r="U222" s="20"/>
      <c r="V222" s="20"/>
      <c r="W222" s="20"/>
      <c r="X222" s="20"/>
      <c r="Y222" s="20"/>
      <c r="Z222" s="20"/>
      <c r="AA222" s="20"/>
      <c r="AB222" s="20"/>
    </row>
    <row r="223" spans="1:28" x14ac:dyDescent="0.25">
      <c r="A223" s="214"/>
      <c r="G223" s="155"/>
      <c r="H223" s="155"/>
      <c r="I223" s="155" t="s">
        <v>636</v>
      </c>
      <c r="J223" s="155" t="s">
        <v>636</v>
      </c>
      <c r="K223" s="155"/>
      <c r="L223" s="155"/>
      <c r="M223" s="20"/>
      <c r="N223" s="20"/>
      <c r="O223" s="20"/>
      <c r="P223" s="20"/>
      <c r="Q223" s="20"/>
      <c r="R223" s="20"/>
      <c r="S223" s="20"/>
      <c r="T223" s="20"/>
      <c r="U223" s="20"/>
      <c r="V223" s="20"/>
      <c r="W223" s="20"/>
      <c r="X223" s="20"/>
      <c r="Y223" s="20"/>
      <c r="Z223" s="20"/>
      <c r="AA223" s="20"/>
      <c r="AB223" s="20"/>
    </row>
    <row r="224" spans="1:28" x14ac:dyDescent="0.25">
      <c r="A224" s="214"/>
      <c r="G224" s="155"/>
      <c r="H224" s="155"/>
      <c r="I224" s="155" t="s">
        <v>637</v>
      </c>
      <c r="J224" s="155" t="s">
        <v>637</v>
      </c>
      <c r="K224" s="155"/>
      <c r="L224" s="155"/>
      <c r="M224" s="20"/>
      <c r="N224" s="20"/>
      <c r="O224" s="20"/>
      <c r="P224" s="20"/>
      <c r="Q224" s="20"/>
      <c r="R224" s="20"/>
      <c r="S224" s="20"/>
      <c r="T224" s="20"/>
      <c r="U224" s="20"/>
      <c r="V224" s="20"/>
      <c r="W224" s="20"/>
      <c r="X224" s="20"/>
      <c r="Y224" s="20"/>
      <c r="Z224" s="20"/>
      <c r="AA224" s="20"/>
      <c r="AB224" s="20"/>
    </row>
    <row r="225" spans="1:28" x14ac:dyDescent="0.25">
      <c r="A225" s="214"/>
      <c r="G225" s="155"/>
      <c r="H225" s="155"/>
      <c r="I225" s="155" t="s">
        <v>638</v>
      </c>
      <c r="J225" s="155" t="s">
        <v>638</v>
      </c>
      <c r="K225" s="155"/>
      <c r="L225" s="155"/>
      <c r="M225" s="20"/>
      <c r="N225" s="20"/>
      <c r="O225" s="20"/>
      <c r="P225" s="20"/>
      <c r="Q225" s="20"/>
      <c r="R225" s="20"/>
      <c r="S225" s="20"/>
      <c r="T225" s="20"/>
      <c r="U225" s="20"/>
      <c r="V225" s="20"/>
      <c r="W225" s="20"/>
      <c r="X225" s="20"/>
      <c r="Y225" s="20"/>
      <c r="Z225" s="20"/>
      <c r="AA225" s="20"/>
      <c r="AB225" s="20"/>
    </row>
    <row r="226" spans="1:28" x14ac:dyDescent="0.25">
      <c r="A226" s="214"/>
      <c r="G226" s="155"/>
      <c r="H226" s="155"/>
      <c r="I226" s="155" t="s">
        <v>639</v>
      </c>
      <c r="J226" s="155" t="s">
        <v>639</v>
      </c>
      <c r="K226" s="155"/>
      <c r="L226" s="155"/>
      <c r="M226" s="20"/>
      <c r="N226" s="20"/>
      <c r="O226" s="20"/>
      <c r="P226" s="20"/>
      <c r="Q226" s="20"/>
      <c r="R226" s="20"/>
      <c r="S226" s="20"/>
      <c r="T226" s="20"/>
      <c r="U226" s="20"/>
      <c r="V226" s="20"/>
      <c r="W226" s="20"/>
      <c r="X226" s="20"/>
      <c r="Y226" s="20"/>
      <c r="Z226" s="20"/>
      <c r="AA226" s="20"/>
      <c r="AB226" s="20"/>
    </row>
    <row r="227" spans="1:28" x14ac:dyDescent="0.25">
      <c r="A227" s="214"/>
      <c r="G227" s="155"/>
      <c r="H227" s="155"/>
      <c r="I227" s="155">
        <v>128964</v>
      </c>
      <c r="J227" s="155">
        <v>128964</v>
      </c>
      <c r="K227" s="155"/>
      <c r="L227" s="155"/>
      <c r="M227" s="20"/>
      <c r="N227" s="20"/>
      <c r="O227" s="20"/>
      <c r="P227" s="20"/>
      <c r="Q227" s="20"/>
      <c r="R227" s="20"/>
      <c r="S227" s="20"/>
      <c r="T227" s="20"/>
      <c r="U227" s="20"/>
      <c r="V227" s="20"/>
      <c r="W227" s="20"/>
      <c r="X227" s="20"/>
      <c r="Y227" s="20"/>
      <c r="Z227" s="20"/>
      <c r="AA227" s="20"/>
      <c r="AB227" s="20"/>
    </row>
    <row r="228" spans="1:28" x14ac:dyDescent="0.25">
      <c r="A228" s="214"/>
      <c r="G228" s="155"/>
      <c r="H228" s="155"/>
      <c r="I228" s="155">
        <v>1586</v>
      </c>
      <c r="J228" s="155">
        <v>1586</v>
      </c>
      <c r="K228" s="155"/>
      <c r="L228" s="155"/>
      <c r="M228" s="20"/>
      <c r="N228" s="20"/>
      <c r="O228" s="20"/>
      <c r="P228" s="20"/>
      <c r="Q228" s="20"/>
      <c r="R228" s="20"/>
      <c r="S228" s="20"/>
      <c r="T228" s="20"/>
      <c r="U228" s="20"/>
      <c r="V228" s="20"/>
      <c r="W228" s="20"/>
      <c r="X228" s="20"/>
      <c r="Y228" s="20"/>
      <c r="Z228" s="20"/>
      <c r="AA228" s="20"/>
      <c r="AB228" s="20"/>
    </row>
    <row r="229" spans="1:28" x14ac:dyDescent="0.25">
      <c r="A229" s="214"/>
      <c r="G229" s="155"/>
      <c r="H229" s="155"/>
      <c r="I229" s="155" t="s">
        <v>525</v>
      </c>
      <c r="J229" s="155" t="s">
        <v>525</v>
      </c>
      <c r="K229" s="155"/>
      <c r="L229" s="155"/>
      <c r="M229" s="20"/>
      <c r="N229" s="20"/>
      <c r="O229" s="20"/>
      <c r="P229" s="20"/>
      <c r="Q229" s="20"/>
      <c r="R229" s="20"/>
      <c r="S229" s="20"/>
      <c r="T229" s="20"/>
      <c r="U229" s="20"/>
      <c r="V229" s="20"/>
      <c r="W229" s="20"/>
      <c r="X229" s="20"/>
      <c r="Y229" s="20"/>
      <c r="Z229" s="20"/>
      <c r="AA229" s="20"/>
      <c r="AB229" s="20"/>
    </row>
    <row r="230" spans="1:28" x14ac:dyDescent="0.25">
      <c r="A230" s="214"/>
      <c r="G230" s="155"/>
      <c r="H230" s="155"/>
      <c r="I230" s="155" t="s">
        <v>526</v>
      </c>
      <c r="J230" s="155" t="s">
        <v>526</v>
      </c>
      <c r="K230" s="155"/>
      <c r="L230" s="155"/>
      <c r="M230" s="20"/>
      <c r="N230" s="20"/>
      <c r="O230" s="20"/>
      <c r="P230" s="20"/>
      <c r="Q230" s="20"/>
      <c r="R230" s="20"/>
      <c r="S230" s="20"/>
      <c r="T230" s="20"/>
      <c r="U230" s="20"/>
      <c r="V230" s="20"/>
      <c r="W230" s="20"/>
      <c r="X230" s="20"/>
      <c r="Y230" s="20"/>
      <c r="Z230" s="20"/>
      <c r="AA230" s="20"/>
      <c r="AB230" s="20"/>
    </row>
    <row r="231" spans="1:28" x14ac:dyDescent="0.25">
      <c r="A231" s="214"/>
      <c r="G231" s="155"/>
      <c r="H231" s="155"/>
      <c r="I231" s="155" t="s">
        <v>640</v>
      </c>
      <c r="J231" s="155" t="s">
        <v>640</v>
      </c>
      <c r="K231" s="155"/>
      <c r="L231" s="155"/>
      <c r="M231" s="20"/>
      <c r="N231" s="20"/>
      <c r="O231" s="20"/>
      <c r="P231" s="20"/>
      <c r="Q231" s="20"/>
      <c r="R231" s="20"/>
      <c r="S231" s="20"/>
      <c r="T231" s="20"/>
      <c r="U231" s="20"/>
      <c r="V231" s="20"/>
      <c r="W231" s="20"/>
      <c r="X231" s="20"/>
      <c r="Y231" s="20"/>
      <c r="Z231" s="20"/>
      <c r="AA231" s="20"/>
      <c r="AB231" s="20"/>
    </row>
    <row r="232" spans="1:28" x14ac:dyDescent="0.25">
      <c r="A232" s="214"/>
      <c r="G232" s="155"/>
      <c r="H232" s="155"/>
      <c r="I232" s="155" t="s">
        <v>641</v>
      </c>
      <c r="J232" s="155" t="s">
        <v>641</v>
      </c>
      <c r="K232" s="155"/>
      <c r="L232" s="155"/>
      <c r="M232" s="20"/>
      <c r="N232" s="20"/>
      <c r="O232" s="20"/>
      <c r="P232" s="20"/>
      <c r="Q232" s="20"/>
      <c r="R232" s="20"/>
      <c r="S232" s="20"/>
      <c r="T232" s="20"/>
      <c r="U232" s="20"/>
      <c r="V232" s="20"/>
      <c r="W232" s="20"/>
      <c r="X232" s="20"/>
      <c r="Y232" s="20"/>
      <c r="Z232" s="20"/>
      <c r="AA232" s="20"/>
      <c r="AB232" s="20"/>
    </row>
    <row r="233" spans="1:28" x14ac:dyDescent="0.25">
      <c r="A233" s="214"/>
      <c r="G233" s="155"/>
      <c r="H233" s="155"/>
      <c r="I233" s="155" t="s">
        <v>642</v>
      </c>
      <c r="J233" s="155" t="s">
        <v>642</v>
      </c>
      <c r="K233" s="155"/>
      <c r="L233" s="155"/>
      <c r="M233" s="20"/>
      <c r="N233" s="20"/>
      <c r="O233" s="20"/>
      <c r="P233" s="20"/>
      <c r="Q233" s="20"/>
      <c r="R233" s="20"/>
      <c r="S233" s="20"/>
      <c r="T233" s="20"/>
      <c r="U233" s="20"/>
      <c r="V233" s="20"/>
      <c r="W233" s="20"/>
      <c r="X233" s="20"/>
      <c r="Y233" s="20"/>
      <c r="Z233" s="20"/>
      <c r="AA233" s="20"/>
      <c r="AB233" s="20"/>
    </row>
    <row r="234" spans="1:28" x14ac:dyDescent="0.25">
      <c r="A234" s="214"/>
      <c r="G234" s="155"/>
      <c r="H234" s="155"/>
      <c r="I234" s="155" t="s">
        <v>643</v>
      </c>
      <c r="J234" s="155" t="s">
        <v>643</v>
      </c>
      <c r="K234" s="155"/>
      <c r="L234" s="155"/>
      <c r="M234" s="20"/>
      <c r="N234" s="20"/>
      <c r="O234" s="20"/>
      <c r="P234" s="20"/>
      <c r="Q234" s="20"/>
      <c r="R234" s="20"/>
      <c r="S234" s="20"/>
      <c r="T234" s="20"/>
      <c r="U234" s="20"/>
      <c r="V234" s="20"/>
      <c r="W234" s="20"/>
      <c r="X234" s="20"/>
      <c r="Y234" s="20"/>
      <c r="Z234" s="20"/>
      <c r="AA234" s="20"/>
      <c r="AB234" s="20"/>
    </row>
    <row r="235" spans="1:28" x14ac:dyDescent="0.25">
      <c r="A235" s="214"/>
      <c r="G235" s="155"/>
      <c r="H235" s="155"/>
      <c r="I235" s="155" t="s">
        <v>644</v>
      </c>
      <c r="J235" s="155" t="s">
        <v>644</v>
      </c>
      <c r="K235" s="155"/>
      <c r="L235" s="155"/>
      <c r="M235" s="20"/>
      <c r="N235" s="20"/>
      <c r="O235" s="20"/>
      <c r="P235" s="20"/>
      <c r="Q235" s="20"/>
      <c r="R235" s="20"/>
      <c r="S235" s="20"/>
      <c r="T235" s="20"/>
      <c r="U235" s="20"/>
      <c r="V235" s="20"/>
      <c r="W235" s="20"/>
      <c r="X235" s="20"/>
      <c r="Y235" s="20"/>
      <c r="Z235" s="20"/>
      <c r="AA235" s="20"/>
      <c r="AB235" s="20"/>
    </row>
    <row r="236" spans="1:28" x14ac:dyDescent="0.25">
      <c r="A236" s="214"/>
      <c r="G236" s="155"/>
      <c r="H236" s="155"/>
      <c r="I236" s="155">
        <v>782603</v>
      </c>
      <c r="J236" s="155">
        <v>782603</v>
      </c>
      <c r="K236" s="155"/>
      <c r="L236" s="155"/>
      <c r="M236" s="20"/>
      <c r="N236" s="20"/>
      <c r="O236" s="20"/>
      <c r="P236" s="20"/>
      <c r="Q236" s="20"/>
      <c r="R236" s="20"/>
      <c r="S236" s="20"/>
      <c r="T236" s="20"/>
      <c r="U236" s="20"/>
      <c r="V236" s="20"/>
      <c r="W236" s="20"/>
      <c r="X236" s="20"/>
      <c r="Y236" s="20"/>
      <c r="Z236" s="20"/>
      <c r="AA236" s="20"/>
      <c r="AB236" s="20"/>
    </row>
    <row r="237" spans="1:28" x14ac:dyDescent="0.25">
      <c r="A237" s="214"/>
      <c r="G237" s="155"/>
      <c r="H237" s="155"/>
      <c r="I237" s="155">
        <v>14611</v>
      </c>
      <c r="J237" s="155">
        <v>14611</v>
      </c>
      <c r="K237" s="155"/>
      <c r="L237" s="155"/>
      <c r="M237" s="20"/>
      <c r="N237" s="20"/>
      <c r="O237" s="20"/>
      <c r="P237" s="20"/>
      <c r="Q237" s="20"/>
      <c r="R237" s="20"/>
      <c r="S237" s="20"/>
      <c r="T237" s="20"/>
      <c r="U237" s="20"/>
      <c r="V237" s="20"/>
      <c r="W237" s="20"/>
      <c r="X237" s="20"/>
      <c r="Y237" s="20"/>
      <c r="Z237" s="20"/>
      <c r="AA237" s="20"/>
      <c r="AB237" s="20"/>
    </row>
    <row r="238" spans="1:28" x14ac:dyDescent="0.25">
      <c r="A238" s="214"/>
      <c r="G238" s="155"/>
      <c r="H238" s="155"/>
      <c r="I238" s="155" t="s">
        <v>532</v>
      </c>
      <c r="J238" s="155" t="s">
        <v>532</v>
      </c>
      <c r="K238" s="155"/>
      <c r="L238" s="155"/>
      <c r="M238" s="20"/>
      <c r="N238" s="20"/>
      <c r="O238" s="20"/>
      <c r="P238" s="20"/>
      <c r="Q238" s="20"/>
      <c r="R238" s="20"/>
      <c r="S238" s="20"/>
      <c r="T238" s="20"/>
      <c r="U238" s="20"/>
      <c r="V238" s="20"/>
      <c r="W238" s="20"/>
      <c r="X238" s="20"/>
      <c r="Y238" s="20"/>
      <c r="Z238" s="20"/>
      <c r="AA238" s="20"/>
      <c r="AB238" s="20"/>
    </row>
    <row r="239" spans="1:28" x14ac:dyDescent="0.25">
      <c r="A239" s="214"/>
      <c r="G239" s="155"/>
      <c r="H239" s="155"/>
      <c r="I239" s="155">
        <v>2509</v>
      </c>
      <c r="J239" s="155">
        <v>2509</v>
      </c>
      <c r="K239" s="155"/>
      <c r="L239" s="155"/>
      <c r="M239" s="20"/>
      <c r="N239" s="20"/>
      <c r="O239" s="20"/>
      <c r="P239" s="20"/>
      <c r="Q239" s="20"/>
      <c r="R239" s="20"/>
      <c r="S239" s="20"/>
      <c r="T239" s="20"/>
      <c r="U239" s="20"/>
      <c r="V239" s="20"/>
      <c r="W239" s="20"/>
      <c r="X239" s="20"/>
      <c r="Y239" s="20"/>
      <c r="Z239" s="20"/>
      <c r="AA239" s="20"/>
      <c r="AB239" s="20"/>
    </row>
    <row r="240" spans="1:28" x14ac:dyDescent="0.25">
      <c r="A240" s="214"/>
      <c r="G240" s="155"/>
      <c r="H240" s="155"/>
      <c r="I240" s="155" t="s">
        <v>645</v>
      </c>
      <c r="J240" s="155" t="s">
        <v>645</v>
      </c>
      <c r="K240" s="155"/>
      <c r="L240" s="155"/>
      <c r="M240" s="20"/>
      <c r="N240" s="20"/>
      <c r="O240" s="20"/>
      <c r="P240" s="20"/>
      <c r="Q240" s="20"/>
      <c r="R240" s="20"/>
      <c r="S240" s="20"/>
      <c r="T240" s="20"/>
      <c r="U240" s="20"/>
      <c r="V240" s="20"/>
      <c r="W240" s="20"/>
      <c r="X240" s="20"/>
      <c r="Y240" s="20"/>
      <c r="Z240" s="20"/>
      <c r="AA240" s="20"/>
      <c r="AB240" s="20"/>
    </row>
    <row r="241" spans="1:28" x14ac:dyDescent="0.25">
      <c r="A241" s="214"/>
      <c r="G241" s="155"/>
      <c r="H241" s="155"/>
      <c r="I241" s="155" t="s">
        <v>646</v>
      </c>
      <c r="J241" s="155" t="s">
        <v>646</v>
      </c>
      <c r="K241" s="155"/>
      <c r="L241" s="155"/>
      <c r="M241" s="20"/>
      <c r="N241" s="20"/>
      <c r="O241" s="20"/>
      <c r="P241" s="20"/>
      <c r="Q241" s="20"/>
      <c r="R241" s="20"/>
      <c r="S241" s="20"/>
      <c r="T241" s="20"/>
      <c r="U241" s="20"/>
      <c r="V241" s="20"/>
      <c r="W241" s="20"/>
      <c r="X241" s="20"/>
      <c r="Y241" s="20"/>
      <c r="Z241" s="20"/>
      <c r="AA241" s="20"/>
      <c r="AB241" s="20"/>
    </row>
    <row r="242" spans="1:28" x14ac:dyDescent="0.25">
      <c r="A242" s="214"/>
      <c r="G242" s="155"/>
      <c r="H242" s="155"/>
      <c r="I242" s="155" t="s">
        <v>647</v>
      </c>
      <c r="J242" s="155" t="s">
        <v>647</v>
      </c>
      <c r="K242" s="155"/>
      <c r="L242" s="155"/>
      <c r="M242" s="20"/>
      <c r="N242" s="20"/>
      <c r="O242" s="20"/>
      <c r="P242" s="20"/>
      <c r="Q242" s="20"/>
      <c r="R242" s="20"/>
      <c r="S242" s="20"/>
      <c r="T242" s="20"/>
      <c r="U242" s="20"/>
      <c r="V242" s="20"/>
      <c r="W242" s="20"/>
      <c r="X242" s="20"/>
      <c r="Y242" s="20"/>
      <c r="Z242" s="20"/>
      <c r="AA242" s="20"/>
      <c r="AB242" s="20"/>
    </row>
    <row r="243" spans="1:28" x14ac:dyDescent="0.25">
      <c r="A243" s="214"/>
      <c r="G243" s="155"/>
      <c r="H243" s="155"/>
      <c r="I243" s="155" t="s">
        <v>648</v>
      </c>
      <c r="J243" s="155" t="s">
        <v>648</v>
      </c>
      <c r="K243" s="155"/>
      <c r="L243" s="155"/>
      <c r="M243" s="20"/>
      <c r="N243" s="20"/>
      <c r="O243" s="20"/>
      <c r="P243" s="20"/>
      <c r="Q243" s="20"/>
      <c r="R243" s="20"/>
      <c r="S243" s="20"/>
      <c r="T243" s="20"/>
      <c r="U243" s="20"/>
      <c r="V243" s="20"/>
      <c r="W243" s="20"/>
      <c r="X243" s="20"/>
      <c r="Y243" s="20"/>
      <c r="Z243" s="20"/>
      <c r="AA243" s="20"/>
      <c r="AB243" s="20"/>
    </row>
    <row r="244" spans="1:28" x14ac:dyDescent="0.25">
      <c r="A244" s="214"/>
      <c r="G244" s="155"/>
      <c r="H244" s="155"/>
      <c r="I244" s="155" t="s">
        <v>649</v>
      </c>
      <c r="J244" s="155" t="s">
        <v>649</v>
      </c>
      <c r="K244" s="155"/>
      <c r="L244" s="155"/>
      <c r="M244" s="20"/>
      <c r="N244" s="20"/>
      <c r="O244" s="20"/>
      <c r="P244" s="20"/>
      <c r="Q244" s="20"/>
      <c r="R244" s="20"/>
      <c r="S244" s="20"/>
      <c r="T244" s="20"/>
      <c r="U244" s="20"/>
      <c r="V244" s="20"/>
      <c r="W244" s="20"/>
      <c r="X244" s="20"/>
      <c r="Y244" s="20"/>
      <c r="Z244" s="20"/>
      <c r="AA244" s="20"/>
      <c r="AB244" s="20"/>
    </row>
    <row r="245" spans="1:28" x14ac:dyDescent="0.25">
      <c r="A245" s="214"/>
      <c r="G245" s="155"/>
      <c r="H245" s="155"/>
      <c r="I245" s="155" t="s">
        <v>650</v>
      </c>
      <c r="J245" s="155" t="s">
        <v>650</v>
      </c>
      <c r="K245" s="155"/>
      <c r="L245" s="155"/>
      <c r="M245" s="20"/>
      <c r="N245" s="20"/>
      <c r="O245" s="20"/>
      <c r="P245" s="20"/>
      <c r="Q245" s="20"/>
      <c r="R245" s="20"/>
      <c r="S245" s="20"/>
      <c r="T245" s="20"/>
      <c r="U245" s="20"/>
      <c r="V245" s="20"/>
      <c r="W245" s="20"/>
      <c r="X245" s="20"/>
      <c r="Y245" s="20"/>
      <c r="Z245" s="20"/>
      <c r="AA245" s="20"/>
      <c r="AB245" s="20"/>
    </row>
    <row r="246" spans="1:28" x14ac:dyDescent="0.25">
      <c r="A246" s="214"/>
      <c r="G246" s="155"/>
      <c r="H246" s="155"/>
      <c r="I246" s="155">
        <v>14617</v>
      </c>
      <c r="J246" s="155">
        <v>14617</v>
      </c>
      <c r="K246" s="155"/>
      <c r="L246" s="155"/>
      <c r="M246" s="20"/>
      <c r="N246" s="20"/>
      <c r="O246" s="20"/>
      <c r="P246" s="20"/>
      <c r="Q246" s="20"/>
      <c r="R246" s="20"/>
      <c r="S246" s="20"/>
      <c r="T246" s="20"/>
      <c r="U246" s="20"/>
      <c r="V246" s="20"/>
      <c r="W246" s="20"/>
      <c r="X246" s="20"/>
      <c r="Y246" s="20"/>
      <c r="Z246" s="20"/>
      <c r="AA246" s="20"/>
      <c r="AB246" s="20"/>
    </row>
    <row r="247" spans="1:28" x14ac:dyDescent="0.25">
      <c r="A247" s="214"/>
      <c r="G247" s="155"/>
      <c r="H247" s="155"/>
      <c r="I247" s="155" t="s">
        <v>527</v>
      </c>
      <c r="J247" s="155" t="s">
        <v>527</v>
      </c>
      <c r="K247" s="155"/>
      <c r="L247" s="155"/>
      <c r="M247" s="20"/>
      <c r="N247" s="20"/>
      <c r="O247" s="20"/>
      <c r="P247" s="20"/>
      <c r="Q247" s="20"/>
      <c r="R247" s="20"/>
      <c r="S247" s="20"/>
      <c r="T247" s="20"/>
      <c r="U247" s="20"/>
      <c r="V247" s="20"/>
      <c r="W247" s="20"/>
      <c r="X247" s="20"/>
      <c r="Y247" s="20"/>
      <c r="Z247" s="20"/>
      <c r="AA247" s="20"/>
      <c r="AB247" s="20"/>
    </row>
    <row r="248" spans="1:28" x14ac:dyDescent="0.25">
      <c r="A248" s="214"/>
      <c r="G248" s="155"/>
      <c r="H248" s="155"/>
      <c r="I248" s="155">
        <v>783010</v>
      </c>
      <c r="J248" s="155">
        <v>783010</v>
      </c>
      <c r="K248" s="155"/>
      <c r="L248" s="155"/>
      <c r="M248" s="20"/>
      <c r="N248" s="20"/>
      <c r="O248" s="20"/>
      <c r="P248" s="20"/>
      <c r="Q248" s="20"/>
      <c r="R248" s="20"/>
      <c r="S248" s="20"/>
      <c r="T248" s="20"/>
      <c r="U248" s="20"/>
      <c r="V248" s="20"/>
      <c r="W248" s="20"/>
      <c r="X248" s="20"/>
      <c r="Y248" s="20"/>
      <c r="Z248" s="20"/>
      <c r="AA248" s="20"/>
      <c r="AB248" s="20"/>
    </row>
    <row r="249" spans="1:28" x14ac:dyDescent="0.25">
      <c r="A249" s="214"/>
      <c r="G249" s="155"/>
      <c r="H249" s="155"/>
      <c r="I249" s="155" t="s">
        <v>528</v>
      </c>
      <c r="J249" s="155" t="s">
        <v>528</v>
      </c>
      <c r="K249" s="155"/>
      <c r="L249" s="155"/>
      <c r="M249" s="20"/>
      <c r="N249" s="20"/>
      <c r="O249" s="20"/>
      <c r="P249" s="20"/>
      <c r="Q249" s="20"/>
      <c r="R249" s="20"/>
      <c r="S249" s="20"/>
      <c r="T249" s="20"/>
      <c r="U249" s="20"/>
      <c r="V249" s="20"/>
      <c r="W249" s="20"/>
      <c r="X249" s="20"/>
      <c r="Y249" s="20"/>
      <c r="Z249" s="20"/>
      <c r="AA249" s="20"/>
      <c r="AB249" s="20"/>
    </row>
    <row r="250" spans="1:28" x14ac:dyDescent="0.25">
      <c r="A250" s="214"/>
      <c r="G250" s="155"/>
      <c r="H250" s="155"/>
      <c r="I250" s="155" t="s">
        <v>529</v>
      </c>
      <c r="J250" s="155" t="s">
        <v>529</v>
      </c>
      <c r="K250" s="155"/>
      <c r="L250" s="155"/>
      <c r="M250" s="20"/>
      <c r="N250" s="20"/>
      <c r="O250" s="20"/>
      <c r="P250" s="20"/>
      <c r="Q250" s="20"/>
      <c r="R250" s="20"/>
      <c r="S250" s="20"/>
      <c r="T250" s="20"/>
      <c r="U250" s="20"/>
      <c r="V250" s="20"/>
      <c r="W250" s="20"/>
      <c r="X250" s="20"/>
      <c r="Y250" s="20"/>
      <c r="Z250" s="20"/>
      <c r="AA250" s="20"/>
      <c r="AB250" s="20"/>
    </row>
    <row r="251" spans="1:28" x14ac:dyDescent="0.25">
      <c r="A251" s="214"/>
      <c r="G251" s="155"/>
      <c r="H251" s="155"/>
      <c r="I251" s="155">
        <v>14719</v>
      </c>
      <c r="J251" s="155">
        <v>14719</v>
      </c>
      <c r="K251" s="155"/>
      <c r="L251" s="155"/>
      <c r="M251" s="20"/>
      <c r="N251" s="20"/>
      <c r="O251" s="20"/>
      <c r="P251" s="20"/>
      <c r="Q251" s="20"/>
      <c r="R251" s="20"/>
      <c r="S251" s="20"/>
      <c r="T251" s="20"/>
      <c r="U251" s="20"/>
      <c r="V251" s="20"/>
      <c r="W251" s="20"/>
      <c r="X251" s="20"/>
      <c r="Y251" s="20"/>
      <c r="Z251" s="20"/>
      <c r="AA251" s="20"/>
      <c r="AB251" s="20"/>
    </row>
    <row r="252" spans="1:28" x14ac:dyDescent="0.25">
      <c r="A252" s="214"/>
      <c r="G252" s="155"/>
      <c r="H252" s="155"/>
      <c r="I252" s="155" t="s">
        <v>533</v>
      </c>
      <c r="J252" s="155" t="s">
        <v>533</v>
      </c>
      <c r="K252" s="155"/>
      <c r="L252" s="155"/>
      <c r="M252" s="20"/>
      <c r="N252" s="20"/>
      <c r="O252" s="20"/>
      <c r="P252" s="20"/>
      <c r="Q252" s="20"/>
      <c r="R252" s="20"/>
      <c r="S252" s="20"/>
      <c r="T252" s="20"/>
      <c r="U252" s="20"/>
      <c r="V252" s="20"/>
      <c r="W252" s="20"/>
      <c r="X252" s="20"/>
      <c r="Y252" s="20"/>
      <c r="Z252" s="20"/>
      <c r="AA252" s="20"/>
      <c r="AB252" s="20"/>
    </row>
    <row r="253" spans="1:28" x14ac:dyDescent="0.25">
      <c r="A253" s="214"/>
      <c r="G253" s="155"/>
      <c r="H253" s="155"/>
      <c r="I253" s="155">
        <v>14758</v>
      </c>
      <c r="J253" s="155">
        <v>14758</v>
      </c>
      <c r="K253" s="155"/>
      <c r="L253" s="155"/>
      <c r="M253" s="20"/>
      <c r="N253" s="20"/>
      <c r="O253" s="20"/>
      <c r="P253" s="20"/>
      <c r="Q253" s="20"/>
      <c r="R253" s="20"/>
      <c r="S253" s="20"/>
      <c r="T253" s="20"/>
      <c r="U253" s="20"/>
      <c r="V253" s="20"/>
      <c r="W253" s="20"/>
      <c r="X253" s="20"/>
      <c r="Y253" s="20"/>
      <c r="Z253" s="20"/>
      <c r="AA253" s="20"/>
      <c r="AB253" s="20"/>
    </row>
    <row r="254" spans="1:28" x14ac:dyDescent="0.25">
      <c r="A254" s="214"/>
      <c r="G254" s="155"/>
      <c r="H254" s="155"/>
      <c r="I254" s="155">
        <v>14763</v>
      </c>
      <c r="J254" s="155">
        <v>14763</v>
      </c>
      <c r="K254" s="155"/>
      <c r="L254" s="155"/>
      <c r="M254" s="20"/>
      <c r="N254" s="20"/>
      <c r="O254" s="20"/>
      <c r="P254" s="20"/>
      <c r="Q254" s="20"/>
      <c r="R254" s="20"/>
      <c r="S254" s="20"/>
      <c r="T254" s="20"/>
      <c r="U254" s="20"/>
      <c r="V254" s="20"/>
      <c r="W254" s="20"/>
      <c r="X254" s="20"/>
      <c r="Y254" s="20"/>
      <c r="Z254" s="20"/>
      <c r="AA254" s="20"/>
      <c r="AB254" s="20"/>
    </row>
    <row r="255" spans="1:28" x14ac:dyDescent="0.25">
      <c r="A255" s="214"/>
      <c r="G255" s="155"/>
      <c r="H255" s="155"/>
      <c r="I255" s="155" t="s">
        <v>534</v>
      </c>
      <c r="J255" s="155" t="s">
        <v>534</v>
      </c>
      <c r="K255" s="155"/>
      <c r="L255" s="155"/>
      <c r="M255" s="20"/>
      <c r="N255" s="20"/>
      <c r="O255" s="20"/>
      <c r="P255" s="20"/>
      <c r="Q255" s="20"/>
      <c r="R255" s="20"/>
      <c r="S255" s="20"/>
      <c r="T255" s="20"/>
      <c r="U255" s="20"/>
      <c r="V255" s="20"/>
      <c r="W255" s="20"/>
      <c r="X255" s="20"/>
      <c r="Y255" s="20"/>
      <c r="Z255" s="20"/>
      <c r="AA255" s="20"/>
      <c r="AB255" s="20"/>
    </row>
    <row r="256" spans="1:28" x14ac:dyDescent="0.25">
      <c r="A256" s="214"/>
      <c r="G256" s="155"/>
      <c r="H256" s="155"/>
      <c r="I256" s="155" t="s">
        <v>535</v>
      </c>
      <c r="J256" s="155" t="s">
        <v>535</v>
      </c>
      <c r="K256" s="155"/>
      <c r="L256" s="155"/>
      <c r="M256" s="20"/>
      <c r="N256" s="20"/>
      <c r="O256" s="20"/>
      <c r="P256" s="20"/>
      <c r="Q256" s="20"/>
      <c r="R256" s="20"/>
      <c r="S256" s="20"/>
      <c r="T256" s="20"/>
      <c r="U256" s="20"/>
      <c r="V256" s="20"/>
      <c r="W256" s="20"/>
      <c r="X256" s="20"/>
      <c r="Y256" s="20"/>
      <c r="Z256" s="20"/>
      <c r="AA256" s="20"/>
      <c r="AB256" s="20"/>
    </row>
    <row r="257" spans="1:28" x14ac:dyDescent="0.25">
      <c r="A257" s="214"/>
      <c r="G257" s="155"/>
      <c r="H257" s="155"/>
      <c r="I257" s="155" t="s">
        <v>537</v>
      </c>
      <c r="J257" s="155" t="s">
        <v>537</v>
      </c>
      <c r="K257" s="155"/>
      <c r="L257" s="155"/>
      <c r="M257" s="20"/>
      <c r="N257" s="20"/>
      <c r="O257" s="20"/>
      <c r="P257" s="20"/>
      <c r="Q257" s="20"/>
      <c r="R257" s="20"/>
      <c r="S257" s="20"/>
      <c r="T257" s="20"/>
      <c r="U257" s="20"/>
      <c r="V257" s="20"/>
      <c r="W257" s="20"/>
      <c r="X257" s="20"/>
      <c r="Y257" s="20"/>
      <c r="Z257" s="20"/>
      <c r="AA257" s="20"/>
      <c r="AB257" s="20"/>
    </row>
    <row r="258" spans="1:28" x14ac:dyDescent="0.25">
      <c r="A258" s="214"/>
      <c r="G258" s="155"/>
      <c r="H258" s="155"/>
      <c r="I258" s="155" t="s">
        <v>651</v>
      </c>
      <c r="J258" s="155" t="s">
        <v>651</v>
      </c>
      <c r="K258" s="155"/>
      <c r="L258" s="155"/>
      <c r="M258" s="20"/>
      <c r="N258" s="20"/>
      <c r="O258" s="20"/>
      <c r="P258" s="20"/>
      <c r="Q258" s="20"/>
      <c r="R258" s="20"/>
      <c r="S258" s="20"/>
      <c r="T258" s="20"/>
      <c r="U258" s="20"/>
      <c r="V258" s="20"/>
      <c r="W258" s="20"/>
      <c r="X258" s="20"/>
      <c r="Y258" s="20"/>
      <c r="Z258" s="20"/>
      <c r="AA258" s="20"/>
      <c r="AB258" s="20"/>
    </row>
    <row r="259" spans="1:28" x14ac:dyDescent="0.25">
      <c r="A259" s="214"/>
      <c r="G259" s="155"/>
      <c r="H259" s="155"/>
      <c r="I259" s="155" t="s">
        <v>652</v>
      </c>
      <c r="J259" s="155" t="s">
        <v>652</v>
      </c>
      <c r="K259" s="155"/>
      <c r="L259" s="155"/>
      <c r="M259" s="20"/>
      <c r="N259" s="20"/>
      <c r="O259" s="20"/>
      <c r="P259" s="20"/>
      <c r="Q259" s="20"/>
      <c r="R259" s="20"/>
      <c r="S259" s="20"/>
      <c r="T259" s="20"/>
      <c r="U259" s="20"/>
      <c r="V259" s="20"/>
      <c r="W259" s="20"/>
      <c r="X259" s="20"/>
      <c r="Y259" s="20"/>
      <c r="Z259" s="20"/>
      <c r="AA259" s="20"/>
      <c r="AB259" s="20"/>
    </row>
    <row r="260" spans="1:28" x14ac:dyDescent="0.25">
      <c r="A260" s="214"/>
      <c r="G260" s="155"/>
      <c r="H260" s="155"/>
      <c r="I260" s="155" t="s">
        <v>653</v>
      </c>
      <c r="J260" s="155" t="s">
        <v>653</v>
      </c>
      <c r="K260" s="155"/>
      <c r="L260" s="155"/>
      <c r="M260" s="20"/>
      <c r="N260" s="20"/>
      <c r="O260" s="20"/>
      <c r="P260" s="20"/>
      <c r="Q260" s="20"/>
      <c r="R260" s="20"/>
      <c r="S260" s="20"/>
      <c r="T260" s="20"/>
      <c r="U260" s="20"/>
      <c r="V260" s="20"/>
      <c r="W260" s="20"/>
      <c r="X260" s="20"/>
      <c r="Y260" s="20"/>
      <c r="Z260" s="20"/>
      <c r="AA260" s="20"/>
      <c r="AB260" s="20"/>
    </row>
    <row r="261" spans="1:28" x14ac:dyDescent="0.25">
      <c r="A261" s="214"/>
      <c r="G261" s="155"/>
      <c r="H261" s="155"/>
      <c r="I261" s="155" t="s">
        <v>654</v>
      </c>
      <c r="J261" s="155" t="s">
        <v>654</v>
      </c>
      <c r="K261" s="155"/>
      <c r="L261" s="155"/>
      <c r="M261" s="20"/>
      <c r="N261" s="20"/>
      <c r="O261" s="20"/>
      <c r="P261" s="20"/>
      <c r="Q261" s="20"/>
      <c r="R261" s="20"/>
      <c r="S261" s="20"/>
      <c r="T261" s="20"/>
      <c r="U261" s="20"/>
      <c r="V261" s="20"/>
      <c r="W261" s="20"/>
      <c r="X261" s="20"/>
      <c r="Y261" s="20"/>
      <c r="Z261" s="20"/>
      <c r="AA261" s="20"/>
      <c r="AB261" s="20"/>
    </row>
    <row r="262" spans="1:28" x14ac:dyDescent="0.25">
      <c r="A262" s="214"/>
      <c r="G262" s="155"/>
      <c r="H262" s="155"/>
      <c r="I262" s="155" t="s">
        <v>655</v>
      </c>
      <c r="J262" s="155" t="s">
        <v>655</v>
      </c>
      <c r="K262" s="155"/>
      <c r="L262" s="155"/>
      <c r="M262" s="20"/>
      <c r="N262" s="20"/>
      <c r="O262" s="20"/>
      <c r="P262" s="20"/>
      <c r="Q262" s="20"/>
      <c r="R262" s="20"/>
      <c r="S262" s="20"/>
      <c r="T262" s="20"/>
      <c r="U262" s="20"/>
      <c r="V262" s="20"/>
      <c r="W262" s="20"/>
      <c r="X262" s="20"/>
      <c r="Y262" s="20"/>
      <c r="Z262" s="20"/>
      <c r="AA262" s="20"/>
      <c r="AB262" s="20"/>
    </row>
    <row r="263" spans="1:28" x14ac:dyDescent="0.25">
      <c r="A263" s="214"/>
      <c r="G263" s="155"/>
      <c r="H263" s="155"/>
      <c r="I263" s="155" t="s">
        <v>656</v>
      </c>
      <c r="J263" s="155" t="s">
        <v>656</v>
      </c>
      <c r="K263" s="155"/>
      <c r="L263" s="155"/>
      <c r="M263" s="20"/>
      <c r="N263" s="20"/>
      <c r="O263" s="20"/>
      <c r="P263" s="20"/>
      <c r="Q263" s="20"/>
      <c r="R263" s="20"/>
      <c r="S263" s="20"/>
      <c r="T263" s="20"/>
      <c r="U263" s="20"/>
      <c r="V263" s="20"/>
      <c r="W263" s="20"/>
      <c r="X263" s="20"/>
      <c r="Y263" s="20"/>
      <c r="Z263" s="20"/>
      <c r="AA263" s="20"/>
      <c r="AB263" s="20"/>
    </row>
    <row r="264" spans="1:28" x14ac:dyDescent="0.25">
      <c r="A264" s="214"/>
      <c r="G264" s="155"/>
      <c r="H264" s="155"/>
      <c r="I264" s="155" t="s">
        <v>657</v>
      </c>
      <c r="J264" s="155" t="s">
        <v>657</v>
      </c>
      <c r="K264" s="155"/>
      <c r="L264" s="155"/>
      <c r="M264" s="20"/>
      <c r="N264" s="20"/>
      <c r="O264" s="20"/>
      <c r="P264" s="20"/>
      <c r="Q264" s="20"/>
      <c r="R264" s="20"/>
      <c r="S264" s="20"/>
      <c r="T264" s="20"/>
      <c r="U264" s="20"/>
      <c r="V264" s="20"/>
      <c r="W264" s="20"/>
      <c r="X264" s="20"/>
      <c r="Y264" s="20"/>
      <c r="Z264" s="20"/>
      <c r="AA264" s="20"/>
      <c r="AB264" s="20"/>
    </row>
    <row r="265" spans="1:28" x14ac:dyDescent="0.25">
      <c r="A265" s="214"/>
      <c r="G265" s="155"/>
      <c r="H265" s="155"/>
      <c r="I265" s="155" t="s">
        <v>658</v>
      </c>
      <c r="J265" s="155" t="s">
        <v>658</v>
      </c>
      <c r="K265" s="155"/>
      <c r="L265" s="155"/>
      <c r="M265" s="20"/>
      <c r="N265" s="20"/>
      <c r="O265" s="20"/>
      <c r="P265" s="20"/>
      <c r="Q265" s="20"/>
      <c r="R265" s="20"/>
      <c r="S265" s="20"/>
      <c r="T265" s="20"/>
      <c r="U265" s="20"/>
      <c r="V265" s="20"/>
      <c r="W265" s="20"/>
      <c r="X265" s="20"/>
      <c r="Y265" s="20"/>
      <c r="Z265" s="20"/>
      <c r="AA265" s="20"/>
      <c r="AB265" s="20"/>
    </row>
    <row r="266" spans="1:28" x14ac:dyDescent="0.25">
      <c r="A266" s="214"/>
      <c r="G266" s="155"/>
      <c r="H266" s="155"/>
      <c r="I266" s="155" t="s">
        <v>659</v>
      </c>
      <c r="J266" s="155" t="s">
        <v>659</v>
      </c>
      <c r="K266" s="155"/>
      <c r="L266" s="155"/>
      <c r="M266" s="20"/>
      <c r="N266" s="20"/>
      <c r="O266" s="20"/>
      <c r="P266" s="20"/>
      <c r="Q266" s="20"/>
      <c r="R266" s="20"/>
      <c r="S266" s="20"/>
      <c r="T266" s="20"/>
      <c r="U266" s="20"/>
      <c r="V266" s="20"/>
      <c r="W266" s="20"/>
      <c r="X266" s="20"/>
      <c r="Y266" s="20"/>
      <c r="Z266" s="20"/>
      <c r="AA266" s="20"/>
      <c r="AB266" s="20"/>
    </row>
    <row r="267" spans="1:28" x14ac:dyDescent="0.25">
      <c r="A267" s="214"/>
      <c r="G267" s="155"/>
      <c r="H267" s="155"/>
      <c r="I267" s="155" t="s">
        <v>660</v>
      </c>
      <c r="J267" s="155" t="s">
        <v>660</v>
      </c>
      <c r="K267" s="155"/>
      <c r="L267" s="155"/>
      <c r="M267" s="20"/>
      <c r="N267" s="20"/>
      <c r="O267" s="20"/>
      <c r="P267" s="20"/>
      <c r="Q267" s="20"/>
      <c r="R267" s="20"/>
      <c r="S267" s="20"/>
      <c r="T267" s="20"/>
      <c r="U267" s="20"/>
      <c r="V267" s="20"/>
      <c r="W267" s="20"/>
      <c r="X267" s="20"/>
      <c r="Y267" s="20"/>
      <c r="Z267" s="20"/>
      <c r="AA267" s="20"/>
      <c r="AB267" s="20"/>
    </row>
    <row r="268" spans="1:28" x14ac:dyDescent="0.25">
      <c r="A268" s="214"/>
      <c r="G268" s="155"/>
      <c r="H268" s="155"/>
      <c r="I268" s="155">
        <v>14627</v>
      </c>
      <c r="J268" s="155">
        <v>14627</v>
      </c>
      <c r="K268" s="155"/>
      <c r="L268" s="155"/>
      <c r="M268" s="20"/>
      <c r="N268" s="20"/>
      <c r="O268" s="20"/>
      <c r="P268" s="20"/>
      <c r="Q268" s="20"/>
      <c r="R268" s="20"/>
      <c r="S268" s="20"/>
      <c r="T268" s="20"/>
      <c r="U268" s="20"/>
      <c r="V268" s="20"/>
      <c r="W268" s="20"/>
      <c r="X268" s="20"/>
      <c r="Y268" s="20"/>
      <c r="Z268" s="20"/>
      <c r="AA268" s="20"/>
      <c r="AB268" s="20"/>
    </row>
    <row r="269" spans="1:28" x14ac:dyDescent="0.25">
      <c r="A269" s="214"/>
      <c r="G269" s="155"/>
      <c r="H269" s="155"/>
      <c r="I269" s="155" t="s">
        <v>536</v>
      </c>
      <c r="J269" s="155" t="s">
        <v>536</v>
      </c>
      <c r="K269" s="155"/>
      <c r="L269" s="155"/>
      <c r="M269" s="20"/>
      <c r="N269" s="20"/>
      <c r="O269" s="20"/>
      <c r="P269" s="20"/>
      <c r="Q269" s="20"/>
      <c r="R269" s="20"/>
      <c r="S269" s="20"/>
      <c r="T269" s="20"/>
      <c r="U269" s="20"/>
      <c r="V269" s="20"/>
      <c r="W269" s="20"/>
      <c r="X269" s="20"/>
      <c r="Y269" s="20"/>
      <c r="Z269" s="20"/>
      <c r="AA269" s="20"/>
      <c r="AB269" s="20"/>
    </row>
    <row r="270" spans="1:28" x14ac:dyDescent="0.25">
      <c r="A270" s="214"/>
      <c r="G270" s="155"/>
      <c r="H270" s="155"/>
      <c r="I270" s="155">
        <v>14621</v>
      </c>
      <c r="J270" s="155">
        <v>14621</v>
      </c>
      <c r="K270" s="155"/>
      <c r="L270" s="155"/>
      <c r="M270" s="20"/>
      <c r="N270" s="20"/>
      <c r="O270" s="20"/>
      <c r="P270" s="20"/>
      <c r="Q270" s="20"/>
      <c r="R270" s="20"/>
      <c r="S270" s="20"/>
      <c r="T270" s="20"/>
      <c r="U270" s="20"/>
      <c r="V270" s="20"/>
      <c r="W270" s="20"/>
      <c r="X270" s="20"/>
      <c r="Y270" s="20"/>
      <c r="Z270" s="20"/>
      <c r="AA270" s="20"/>
      <c r="AB270" s="20"/>
    </row>
    <row r="271" spans="1:28" x14ac:dyDescent="0.25">
      <c r="A271" s="214"/>
      <c r="G271" s="155"/>
      <c r="H271" s="155"/>
      <c r="I271" s="155" t="s">
        <v>538</v>
      </c>
      <c r="J271" s="155" t="s">
        <v>538</v>
      </c>
      <c r="K271" s="155"/>
      <c r="L271" s="155"/>
      <c r="M271" s="20"/>
      <c r="N271" s="20"/>
      <c r="O271" s="20"/>
      <c r="P271" s="20"/>
      <c r="Q271" s="20"/>
      <c r="R271" s="20"/>
      <c r="S271" s="20"/>
      <c r="T271" s="20"/>
      <c r="U271" s="20"/>
      <c r="V271" s="20"/>
      <c r="W271" s="20"/>
      <c r="X271" s="20"/>
      <c r="Y271" s="20"/>
      <c r="Z271" s="20"/>
      <c r="AA271" s="20"/>
      <c r="AB271" s="20"/>
    </row>
    <row r="272" spans="1:28" x14ac:dyDescent="0.25">
      <c r="A272" s="214"/>
      <c r="G272" s="155"/>
      <c r="H272" s="155"/>
      <c r="I272" s="155">
        <v>14628</v>
      </c>
      <c r="J272" s="155">
        <v>14628</v>
      </c>
      <c r="K272" s="155"/>
      <c r="L272" s="155"/>
      <c r="M272" s="20"/>
      <c r="N272" s="20"/>
      <c r="O272" s="20"/>
      <c r="P272" s="20"/>
      <c r="Q272" s="20"/>
      <c r="R272" s="20"/>
      <c r="S272" s="20"/>
      <c r="T272" s="20"/>
      <c r="U272" s="20"/>
      <c r="V272" s="20"/>
      <c r="W272" s="20"/>
      <c r="X272" s="20"/>
      <c r="Y272" s="20"/>
      <c r="Z272" s="20"/>
      <c r="AA272" s="20"/>
      <c r="AB272" s="20"/>
    </row>
    <row r="273" spans="1:28" x14ac:dyDescent="0.25">
      <c r="A273" s="214"/>
      <c r="G273" s="155"/>
      <c r="H273" s="155"/>
      <c r="I273" s="155">
        <v>14608</v>
      </c>
      <c r="J273" s="155">
        <v>14608</v>
      </c>
      <c r="K273" s="155"/>
      <c r="L273" s="155"/>
      <c r="M273" s="20"/>
      <c r="N273" s="20"/>
      <c r="O273" s="20"/>
      <c r="P273" s="20"/>
      <c r="Q273" s="20"/>
      <c r="R273" s="20"/>
      <c r="S273" s="20"/>
      <c r="T273" s="20"/>
      <c r="U273" s="20"/>
      <c r="V273" s="20"/>
      <c r="W273" s="20"/>
      <c r="X273" s="20"/>
      <c r="Y273" s="20"/>
      <c r="Z273" s="20"/>
      <c r="AA273" s="20"/>
      <c r="AB273" s="20"/>
    </row>
    <row r="274" spans="1:28" x14ac:dyDescent="0.25">
      <c r="A274" s="214"/>
      <c r="G274" s="155"/>
      <c r="H274" s="155"/>
      <c r="I274" s="155" t="s">
        <v>541</v>
      </c>
      <c r="J274" s="155" t="s">
        <v>541</v>
      </c>
      <c r="K274" s="155"/>
      <c r="L274" s="155"/>
      <c r="M274" s="20"/>
      <c r="N274" s="20"/>
      <c r="O274" s="20"/>
      <c r="P274" s="20"/>
      <c r="Q274" s="20"/>
      <c r="R274" s="20"/>
      <c r="S274" s="20"/>
      <c r="T274" s="20"/>
      <c r="U274" s="20"/>
      <c r="V274" s="20"/>
      <c r="W274" s="20"/>
      <c r="X274" s="20"/>
      <c r="Y274" s="20"/>
      <c r="Z274" s="20"/>
      <c r="AA274" s="20"/>
      <c r="AB274" s="20"/>
    </row>
    <row r="275" spans="1:28" x14ac:dyDescent="0.25">
      <c r="A275" s="214"/>
      <c r="G275" s="155"/>
      <c r="H275" s="155"/>
      <c r="I275" s="155" t="s">
        <v>661</v>
      </c>
      <c r="J275" s="155" t="s">
        <v>661</v>
      </c>
      <c r="K275" s="155"/>
      <c r="L275" s="155"/>
      <c r="M275" s="20"/>
      <c r="N275" s="20"/>
      <c r="O275" s="20"/>
      <c r="P275" s="20"/>
      <c r="Q275" s="20"/>
      <c r="R275" s="20"/>
      <c r="S275" s="20"/>
      <c r="T275" s="20"/>
      <c r="U275" s="20"/>
      <c r="V275" s="20"/>
      <c r="W275" s="20"/>
      <c r="X275" s="20"/>
      <c r="Y275" s="20"/>
      <c r="Z275" s="20"/>
      <c r="AA275" s="20"/>
      <c r="AB275" s="20"/>
    </row>
    <row r="276" spans="1:28" x14ac:dyDescent="0.25">
      <c r="A276" s="214"/>
      <c r="G276" s="155"/>
      <c r="H276" s="155"/>
      <c r="I276" s="155" t="s">
        <v>662</v>
      </c>
      <c r="J276" s="155" t="s">
        <v>662</v>
      </c>
      <c r="K276" s="155"/>
      <c r="L276" s="155"/>
      <c r="M276" s="20"/>
      <c r="N276" s="20"/>
      <c r="O276" s="20"/>
      <c r="P276" s="20"/>
      <c r="Q276" s="20"/>
      <c r="R276" s="20"/>
      <c r="S276" s="20"/>
      <c r="T276" s="20"/>
      <c r="U276" s="20"/>
      <c r="V276" s="20"/>
      <c r="W276" s="20"/>
      <c r="X276" s="20"/>
      <c r="Y276" s="20"/>
      <c r="Z276" s="20"/>
      <c r="AA276" s="20"/>
      <c r="AB276" s="20"/>
    </row>
    <row r="277" spans="1:28" x14ac:dyDescent="0.25">
      <c r="A277" s="214"/>
      <c r="G277" s="155"/>
      <c r="H277" s="155"/>
      <c r="I277" s="155" t="s">
        <v>663</v>
      </c>
      <c r="J277" s="155" t="s">
        <v>663</v>
      </c>
      <c r="K277" s="155"/>
      <c r="L277" s="155"/>
      <c r="M277" s="20"/>
      <c r="N277" s="20"/>
      <c r="O277" s="20"/>
      <c r="P277" s="20"/>
      <c r="Q277" s="20"/>
      <c r="R277" s="20"/>
      <c r="S277" s="20"/>
      <c r="T277" s="20"/>
      <c r="U277" s="20"/>
      <c r="V277" s="20"/>
      <c r="W277" s="20"/>
      <c r="X277" s="20"/>
      <c r="Y277" s="20"/>
      <c r="Z277" s="20"/>
      <c r="AA277" s="20"/>
      <c r="AB277" s="20"/>
    </row>
    <row r="278" spans="1:28" x14ac:dyDescent="0.25">
      <c r="A278" s="214"/>
      <c r="G278" s="155"/>
      <c r="H278" s="155"/>
      <c r="I278" s="155" t="s">
        <v>664</v>
      </c>
      <c r="J278" s="155" t="s">
        <v>664</v>
      </c>
      <c r="K278" s="155"/>
      <c r="L278" s="155"/>
      <c r="M278" s="20"/>
      <c r="N278" s="20"/>
      <c r="O278" s="20"/>
      <c r="P278" s="20"/>
      <c r="Q278" s="20"/>
      <c r="R278" s="20"/>
      <c r="S278" s="20"/>
      <c r="T278" s="20"/>
      <c r="U278" s="20"/>
      <c r="V278" s="20"/>
      <c r="W278" s="20"/>
      <c r="X278" s="20"/>
      <c r="Y278" s="20"/>
      <c r="Z278" s="20"/>
      <c r="AA278" s="20"/>
      <c r="AB278" s="20"/>
    </row>
    <row r="279" spans="1:28" x14ac:dyDescent="0.25">
      <c r="A279" s="214"/>
      <c r="G279" s="155"/>
      <c r="H279" s="155"/>
      <c r="I279" s="155">
        <v>14636</v>
      </c>
      <c r="J279" s="155">
        <v>14636</v>
      </c>
      <c r="K279" s="155"/>
      <c r="L279" s="155"/>
      <c r="M279" s="20"/>
      <c r="N279" s="20"/>
      <c r="O279" s="20"/>
      <c r="P279" s="20"/>
      <c r="Q279" s="20"/>
      <c r="R279" s="20"/>
      <c r="S279" s="20"/>
      <c r="T279" s="20"/>
      <c r="U279" s="20"/>
      <c r="V279" s="20"/>
      <c r="W279" s="20"/>
      <c r="X279" s="20"/>
      <c r="Y279" s="20"/>
      <c r="Z279" s="20"/>
      <c r="AA279" s="20"/>
      <c r="AB279" s="20"/>
    </row>
    <row r="280" spans="1:28" x14ac:dyDescent="0.25">
      <c r="A280" s="214"/>
      <c r="G280" s="155"/>
      <c r="H280" s="155"/>
      <c r="I280" s="155">
        <v>14633</v>
      </c>
      <c r="J280" s="155">
        <v>14633</v>
      </c>
      <c r="K280" s="155"/>
      <c r="L280" s="155"/>
      <c r="M280" s="20"/>
      <c r="N280" s="20"/>
      <c r="O280" s="20"/>
      <c r="P280" s="20"/>
      <c r="Q280" s="20"/>
      <c r="R280" s="20"/>
      <c r="S280" s="20"/>
      <c r="T280" s="20"/>
      <c r="U280" s="20"/>
      <c r="V280" s="20"/>
      <c r="W280" s="20"/>
      <c r="X280" s="20"/>
      <c r="Y280" s="20"/>
      <c r="Z280" s="20"/>
      <c r="AA280" s="20"/>
      <c r="AB280" s="20"/>
    </row>
    <row r="281" spans="1:28" x14ac:dyDescent="0.25">
      <c r="A281" s="214"/>
      <c r="G281" s="155"/>
      <c r="H281" s="155"/>
      <c r="I281" s="155" t="s">
        <v>539</v>
      </c>
      <c r="J281" s="155" t="s">
        <v>539</v>
      </c>
      <c r="K281" s="155"/>
      <c r="L281" s="155"/>
      <c r="M281" s="20"/>
      <c r="N281" s="20"/>
      <c r="O281" s="20"/>
      <c r="P281" s="20"/>
      <c r="Q281" s="20"/>
      <c r="R281" s="20"/>
      <c r="S281" s="20"/>
      <c r="T281" s="20"/>
      <c r="U281" s="20"/>
      <c r="V281" s="20"/>
      <c r="W281" s="20"/>
      <c r="X281" s="20"/>
      <c r="Y281" s="20"/>
      <c r="Z281" s="20"/>
      <c r="AA281" s="20"/>
      <c r="AB281" s="20"/>
    </row>
    <row r="282" spans="1:28" x14ac:dyDescent="0.25">
      <c r="A282" s="214"/>
      <c r="G282" s="155"/>
      <c r="H282" s="155"/>
      <c r="I282" s="155">
        <v>14736</v>
      </c>
      <c r="J282" s="155">
        <v>14736</v>
      </c>
      <c r="K282" s="155"/>
      <c r="L282" s="155"/>
      <c r="M282" s="20"/>
      <c r="N282" s="20"/>
      <c r="O282" s="20"/>
      <c r="P282" s="20"/>
      <c r="Q282" s="20"/>
      <c r="R282" s="20"/>
      <c r="S282" s="20"/>
      <c r="T282" s="20"/>
      <c r="U282" s="20"/>
      <c r="V282" s="20"/>
      <c r="W282" s="20"/>
      <c r="X282" s="20"/>
      <c r="Y282" s="20"/>
      <c r="Z282" s="20"/>
      <c r="AA282" s="20"/>
      <c r="AB282" s="20"/>
    </row>
    <row r="283" spans="1:28" x14ac:dyDescent="0.25">
      <c r="A283" s="214"/>
      <c r="G283" s="155"/>
      <c r="H283" s="155"/>
      <c r="I283" s="155">
        <v>14634</v>
      </c>
      <c r="J283" s="155">
        <v>14634</v>
      </c>
      <c r="K283" s="155"/>
      <c r="L283" s="155"/>
      <c r="M283" s="20"/>
      <c r="N283" s="20"/>
      <c r="O283" s="20"/>
      <c r="P283" s="20"/>
      <c r="Q283" s="20"/>
      <c r="R283" s="20"/>
      <c r="S283" s="20"/>
      <c r="T283" s="20"/>
      <c r="U283" s="20"/>
      <c r="V283" s="20"/>
      <c r="W283" s="20"/>
      <c r="X283" s="20"/>
      <c r="Y283" s="20"/>
      <c r="Z283" s="20"/>
      <c r="AA283" s="20"/>
      <c r="AB283" s="20"/>
    </row>
    <row r="284" spans="1:28" x14ac:dyDescent="0.25">
      <c r="A284" s="214"/>
      <c r="G284" s="155"/>
      <c r="H284" s="155"/>
      <c r="I284" s="155">
        <v>14632</v>
      </c>
      <c r="J284" s="155">
        <v>14632</v>
      </c>
      <c r="K284" s="155"/>
      <c r="L284" s="155"/>
      <c r="M284" s="20"/>
      <c r="N284" s="20"/>
      <c r="O284" s="20"/>
      <c r="P284" s="20"/>
      <c r="Q284" s="20"/>
      <c r="R284" s="20"/>
      <c r="S284" s="20"/>
      <c r="T284" s="20"/>
      <c r="U284" s="20"/>
      <c r="V284" s="20"/>
      <c r="W284" s="20"/>
      <c r="X284" s="20"/>
      <c r="Y284" s="20"/>
      <c r="Z284" s="20"/>
      <c r="AA284" s="20"/>
      <c r="AB284" s="20"/>
    </row>
    <row r="285" spans="1:28" x14ac:dyDescent="0.25">
      <c r="A285" s="214"/>
      <c r="G285" s="155"/>
      <c r="H285" s="155"/>
      <c r="I285" s="155">
        <v>19933</v>
      </c>
      <c r="J285" s="155">
        <v>19933</v>
      </c>
      <c r="K285" s="155"/>
      <c r="L285" s="155"/>
      <c r="M285" s="20"/>
      <c r="N285" s="20"/>
      <c r="O285" s="20"/>
      <c r="P285" s="20"/>
      <c r="Q285" s="20"/>
      <c r="R285" s="20"/>
      <c r="S285" s="20"/>
      <c r="T285" s="20"/>
      <c r="U285" s="20"/>
      <c r="V285" s="20"/>
      <c r="W285" s="20"/>
      <c r="X285" s="20"/>
      <c r="Y285" s="20"/>
      <c r="Z285" s="20"/>
      <c r="AA285" s="20"/>
      <c r="AB285" s="20"/>
    </row>
    <row r="286" spans="1:28" x14ac:dyDescent="0.25">
      <c r="A286" s="214"/>
      <c r="G286" s="155"/>
      <c r="H286" s="155"/>
      <c r="I286" s="155">
        <v>5749</v>
      </c>
      <c r="J286" s="155">
        <v>5749</v>
      </c>
      <c r="K286" s="155"/>
      <c r="L286" s="155"/>
      <c r="M286" s="20"/>
      <c r="N286" s="20"/>
      <c r="O286" s="20"/>
      <c r="P286" s="20"/>
      <c r="Q286" s="20"/>
      <c r="R286" s="20"/>
      <c r="S286" s="20"/>
      <c r="T286" s="20"/>
      <c r="U286" s="20"/>
      <c r="V286" s="20"/>
      <c r="W286" s="20"/>
      <c r="X286" s="20"/>
      <c r="Y286" s="20"/>
      <c r="Z286" s="20"/>
      <c r="AA286" s="20"/>
      <c r="AB286" s="20"/>
    </row>
    <row r="287" spans="1:28" x14ac:dyDescent="0.25">
      <c r="A287" s="214"/>
      <c r="G287" s="155"/>
      <c r="H287" s="155"/>
      <c r="I287" s="155">
        <v>5748</v>
      </c>
      <c r="J287" s="155">
        <v>5748</v>
      </c>
      <c r="K287" s="155"/>
      <c r="L287" s="155"/>
      <c r="M287" s="20"/>
      <c r="N287" s="20"/>
      <c r="O287" s="20"/>
      <c r="P287" s="20"/>
      <c r="Q287" s="20"/>
      <c r="R287" s="20"/>
      <c r="S287" s="20"/>
      <c r="T287" s="20"/>
      <c r="U287" s="20"/>
      <c r="V287" s="20"/>
      <c r="W287" s="20"/>
      <c r="X287" s="20"/>
      <c r="Y287" s="20"/>
      <c r="Z287" s="20"/>
      <c r="AA287" s="20"/>
      <c r="AB287" s="20"/>
    </row>
    <row r="288" spans="1:28" x14ac:dyDescent="0.25">
      <c r="A288" s="214"/>
      <c r="G288" s="155"/>
      <c r="H288" s="155"/>
      <c r="I288" s="155" t="s">
        <v>665</v>
      </c>
      <c r="J288" s="155" t="s">
        <v>665</v>
      </c>
      <c r="K288" s="155"/>
      <c r="L288" s="155"/>
      <c r="M288" s="20"/>
      <c r="N288" s="20"/>
      <c r="O288" s="20"/>
      <c r="P288" s="20"/>
      <c r="Q288" s="20"/>
      <c r="R288" s="20"/>
      <c r="S288" s="20"/>
      <c r="T288" s="20"/>
      <c r="U288" s="20"/>
      <c r="V288" s="20"/>
      <c r="W288" s="20"/>
      <c r="X288" s="20"/>
      <c r="Y288" s="20"/>
      <c r="Z288" s="20"/>
      <c r="AA288" s="20"/>
      <c r="AB288" s="20"/>
    </row>
    <row r="289" spans="1:28" x14ac:dyDescent="0.25">
      <c r="A289" s="214"/>
      <c r="G289" s="155"/>
      <c r="H289" s="155"/>
      <c r="I289" s="155" t="s">
        <v>666</v>
      </c>
      <c r="J289" s="155" t="s">
        <v>666</v>
      </c>
      <c r="K289" s="155"/>
      <c r="L289" s="155"/>
      <c r="M289" s="20"/>
      <c r="N289" s="20"/>
      <c r="O289" s="20"/>
      <c r="P289" s="20"/>
      <c r="Q289" s="20"/>
      <c r="R289" s="20"/>
      <c r="S289" s="20"/>
      <c r="T289" s="20"/>
      <c r="U289" s="20"/>
      <c r="V289" s="20"/>
      <c r="W289" s="20"/>
      <c r="X289" s="20"/>
      <c r="Y289" s="20"/>
      <c r="Z289" s="20"/>
      <c r="AA289" s="20"/>
      <c r="AB289" s="20"/>
    </row>
    <row r="290" spans="1:28" x14ac:dyDescent="0.25">
      <c r="A290" s="214"/>
      <c r="G290" s="155"/>
      <c r="H290" s="155"/>
      <c r="I290" s="155" t="s">
        <v>667</v>
      </c>
      <c r="J290" s="155" t="s">
        <v>667</v>
      </c>
      <c r="K290" s="155"/>
      <c r="L290" s="155"/>
      <c r="M290" s="20"/>
      <c r="N290" s="20"/>
      <c r="O290" s="20"/>
      <c r="P290" s="20"/>
      <c r="Q290" s="20"/>
      <c r="R290" s="20"/>
      <c r="S290" s="20"/>
      <c r="T290" s="20"/>
      <c r="U290" s="20"/>
      <c r="V290" s="20"/>
      <c r="W290" s="20"/>
      <c r="X290" s="20"/>
      <c r="Y290" s="20"/>
      <c r="Z290" s="20"/>
      <c r="AA290" s="20"/>
      <c r="AB290" s="20"/>
    </row>
    <row r="291" spans="1:28" x14ac:dyDescent="0.25">
      <c r="A291" s="214"/>
      <c r="G291" s="155"/>
      <c r="H291" s="155"/>
      <c r="I291" s="155" t="s">
        <v>668</v>
      </c>
      <c r="J291" s="155" t="s">
        <v>668</v>
      </c>
      <c r="K291" s="155"/>
      <c r="L291" s="155"/>
      <c r="M291" s="20"/>
      <c r="N291" s="20"/>
      <c r="O291" s="20"/>
      <c r="P291" s="20"/>
      <c r="Q291" s="20"/>
      <c r="R291" s="20"/>
      <c r="S291" s="20"/>
      <c r="T291" s="20"/>
      <c r="U291" s="20"/>
      <c r="V291" s="20"/>
      <c r="W291" s="20"/>
      <c r="X291" s="20"/>
      <c r="Y291" s="20"/>
      <c r="Z291" s="20"/>
      <c r="AA291" s="20"/>
      <c r="AB291" s="20"/>
    </row>
    <row r="292" spans="1:28" x14ac:dyDescent="0.25">
      <c r="A292" s="214"/>
      <c r="G292" s="155"/>
      <c r="H292" s="155"/>
      <c r="I292" s="155" t="s">
        <v>540</v>
      </c>
      <c r="J292" s="155" t="s">
        <v>540</v>
      </c>
      <c r="K292" s="155"/>
      <c r="L292" s="155"/>
      <c r="M292" s="20"/>
      <c r="N292" s="20"/>
      <c r="O292" s="20"/>
      <c r="P292" s="20"/>
      <c r="Q292" s="20"/>
      <c r="R292" s="20"/>
      <c r="S292" s="20"/>
      <c r="T292" s="20"/>
      <c r="U292" s="20"/>
      <c r="V292" s="20"/>
      <c r="W292" s="20"/>
      <c r="X292" s="20"/>
      <c r="Y292" s="20"/>
      <c r="Z292" s="20"/>
      <c r="AA292" s="20"/>
      <c r="AB292" s="20"/>
    </row>
    <row r="293" spans="1:28" x14ac:dyDescent="0.25">
      <c r="A293" s="214"/>
      <c r="G293" s="155"/>
      <c r="H293" s="155"/>
      <c r="I293" s="155" t="s">
        <v>542</v>
      </c>
      <c r="J293" s="155" t="s">
        <v>542</v>
      </c>
      <c r="K293" s="155"/>
      <c r="L293" s="155"/>
      <c r="M293" s="20"/>
      <c r="N293" s="20"/>
      <c r="O293" s="20"/>
      <c r="P293" s="20"/>
      <c r="Q293" s="20"/>
      <c r="R293" s="20"/>
      <c r="S293" s="20"/>
      <c r="T293" s="20"/>
      <c r="U293" s="20"/>
      <c r="V293" s="20"/>
      <c r="W293" s="20"/>
      <c r="X293" s="20"/>
      <c r="Y293" s="20"/>
      <c r="Z293" s="20"/>
      <c r="AA293" s="20"/>
      <c r="AB293" s="20"/>
    </row>
    <row r="294" spans="1:28" x14ac:dyDescent="0.25">
      <c r="A294" s="214"/>
      <c r="G294" s="155"/>
      <c r="H294" s="155"/>
      <c r="I294" s="155" t="s">
        <v>543</v>
      </c>
      <c r="J294" s="155" t="s">
        <v>543</v>
      </c>
      <c r="K294" s="155"/>
      <c r="L294" s="155"/>
      <c r="M294" s="20"/>
      <c r="N294" s="20"/>
      <c r="O294" s="20"/>
      <c r="P294" s="20"/>
      <c r="Q294" s="20"/>
      <c r="R294" s="20"/>
      <c r="S294" s="20"/>
      <c r="T294" s="20"/>
      <c r="U294" s="20"/>
      <c r="V294" s="20"/>
      <c r="W294" s="20"/>
      <c r="X294" s="20"/>
      <c r="Y294" s="20"/>
      <c r="Z294" s="20"/>
      <c r="AA294" s="20"/>
      <c r="AB294" s="20"/>
    </row>
    <row r="295" spans="1:28" x14ac:dyDescent="0.25">
      <c r="A295" s="214"/>
      <c r="G295" s="155"/>
      <c r="H295" s="155"/>
      <c r="I295" s="155" t="s">
        <v>669</v>
      </c>
      <c r="J295" s="155" t="s">
        <v>669</v>
      </c>
      <c r="K295" s="155"/>
      <c r="L295" s="155"/>
      <c r="M295" s="20"/>
      <c r="N295" s="20"/>
      <c r="O295" s="20"/>
      <c r="P295" s="20"/>
      <c r="Q295" s="20"/>
      <c r="R295" s="20"/>
      <c r="S295" s="20"/>
      <c r="T295" s="20"/>
      <c r="U295" s="20"/>
      <c r="V295" s="20"/>
      <c r="W295" s="20"/>
      <c r="X295" s="20"/>
      <c r="Y295" s="20"/>
      <c r="Z295" s="20"/>
      <c r="AA295" s="20"/>
      <c r="AB295" s="20"/>
    </row>
    <row r="296" spans="1:28" x14ac:dyDescent="0.25">
      <c r="A296" s="214"/>
      <c r="G296" s="155"/>
      <c r="H296" s="155"/>
      <c r="I296" s="155" t="s">
        <v>670</v>
      </c>
      <c r="J296" s="155" t="s">
        <v>670</v>
      </c>
      <c r="K296" s="155"/>
      <c r="L296" s="155"/>
      <c r="M296" s="20"/>
      <c r="N296" s="20"/>
      <c r="O296" s="20"/>
      <c r="P296" s="20"/>
      <c r="Q296" s="20"/>
      <c r="R296" s="20"/>
      <c r="S296" s="20"/>
      <c r="T296" s="20"/>
      <c r="U296" s="20"/>
      <c r="V296" s="20"/>
      <c r="W296" s="20"/>
      <c r="X296" s="20"/>
      <c r="Y296" s="20"/>
      <c r="Z296" s="20"/>
      <c r="AA296" s="20"/>
      <c r="AB296" s="20"/>
    </row>
    <row r="297" spans="1:28" x14ac:dyDescent="0.25">
      <c r="A297" s="214"/>
      <c r="G297" s="155"/>
      <c r="H297" s="155"/>
      <c r="I297" s="155" t="s">
        <v>671</v>
      </c>
      <c r="J297" s="155" t="s">
        <v>671</v>
      </c>
      <c r="K297" s="155"/>
      <c r="L297" s="155"/>
      <c r="M297" s="20"/>
      <c r="N297" s="20"/>
      <c r="O297" s="20"/>
      <c r="P297" s="20"/>
      <c r="Q297" s="20"/>
      <c r="R297" s="20"/>
      <c r="S297" s="20"/>
      <c r="T297" s="20"/>
      <c r="U297" s="20"/>
      <c r="V297" s="20"/>
      <c r="W297" s="20"/>
      <c r="X297" s="20"/>
      <c r="Y297" s="20"/>
      <c r="Z297" s="20"/>
      <c r="AA297" s="20"/>
      <c r="AB297" s="20"/>
    </row>
    <row r="298" spans="1:28" x14ac:dyDescent="0.25">
      <c r="A298" s="214"/>
      <c r="G298" s="155"/>
      <c r="H298" s="155"/>
      <c r="I298" s="155" t="s">
        <v>517</v>
      </c>
      <c r="J298" s="155" t="s">
        <v>517</v>
      </c>
      <c r="K298" s="155"/>
      <c r="L298" s="155"/>
      <c r="M298" s="20"/>
      <c r="N298" s="20"/>
      <c r="O298" s="20"/>
      <c r="P298" s="20"/>
      <c r="Q298" s="20"/>
      <c r="R298" s="20"/>
      <c r="S298" s="20"/>
      <c r="T298" s="20"/>
      <c r="U298" s="20"/>
      <c r="V298" s="20"/>
      <c r="W298" s="20"/>
      <c r="X298" s="20"/>
      <c r="Y298" s="20"/>
      <c r="Z298" s="20"/>
      <c r="AA298" s="20"/>
      <c r="AB298" s="20"/>
    </row>
    <row r="299" spans="1:28" x14ac:dyDescent="0.25">
      <c r="A299" s="214"/>
      <c r="G299" s="155"/>
      <c r="H299" s="155"/>
      <c r="I299" s="155" t="s">
        <v>544</v>
      </c>
      <c r="J299" s="155" t="s">
        <v>544</v>
      </c>
      <c r="K299" s="155"/>
      <c r="L299" s="155"/>
      <c r="M299" s="20"/>
      <c r="N299" s="20"/>
      <c r="O299" s="20"/>
      <c r="P299" s="20"/>
      <c r="Q299" s="20"/>
      <c r="R299" s="20"/>
      <c r="S299" s="20"/>
      <c r="T299" s="20"/>
      <c r="U299" s="20"/>
      <c r="V299" s="20"/>
      <c r="W299" s="20"/>
      <c r="X299" s="20"/>
      <c r="Y299" s="20"/>
      <c r="Z299" s="20"/>
      <c r="AA299" s="20"/>
      <c r="AB299" s="20"/>
    </row>
    <row r="300" spans="1:28" x14ac:dyDescent="0.25">
      <c r="A300" s="214"/>
      <c r="G300" s="155"/>
      <c r="H300" s="155"/>
      <c r="I300" s="155" t="s">
        <v>672</v>
      </c>
      <c r="J300" s="155" t="s">
        <v>672</v>
      </c>
      <c r="K300" s="155"/>
      <c r="L300" s="155"/>
      <c r="M300" s="20"/>
      <c r="N300" s="20"/>
      <c r="O300" s="20"/>
      <c r="P300" s="20"/>
      <c r="Q300" s="20"/>
      <c r="R300" s="20"/>
      <c r="S300" s="20"/>
      <c r="T300" s="20"/>
      <c r="U300" s="20"/>
      <c r="V300" s="20"/>
      <c r="W300" s="20"/>
      <c r="X300" s="20"/>
      <c r="Y300" s="20"/>
      <c r="Z300" s="20"/>
      <c r="AA300" s="20"/>
      <c r="AB300" s="20"/>
    </row>
    <row r="301" spans="1:28" x14ac:dyDescent="0.25">
      <c r="A301" s="214"/>
      <c r="G301" s="155"/>
      <c r="H301" s="155"/>
      <c r="I301" s="155" t="s">
        <v>673</v>
      </c>
      <c r="J301" s="155" t="s">
        <v>673</v>
      </c>
      <c r="K301" s="155"/>
      <c r="L301" s="155"/>
      <c r="M301" s="20"/>
      <c r="N301" s="20"/>
      <c r="O301" s="20"/>
      <c r="P301" s="20"/>
      <c r="Q301" s="20"/>
      <c r="R301" s="20"/>
      <c r="S301" s="20"/>
      <c r="T301" s="20"/>
      <c r="U301" s="20"/>
      <c r="V301" s="20"/>
      <c r="W301" s="20"/>
      <c r="X301" s="20"/>
      <c r="Y301" s="20"/>
      <c r="Z301" s="20"/>
      <c r="AA301" s="20"/>
      <c r="AB301" s="20"/>
    </row>
    <row r="302" spans="1:28" x14ac:dyDescent="0.25">
      <c r="A302" s="214"/>
      <c r="G302" s="155"/>
      <c r="H302" s="155"/>
      <c r="I302" s="155" t="s">
        <v>674</v>
      </c>
      <c r="J302" s="155" t="s">
        <v>674</v>
      </c>
      <c r="K302" s="155"/>
      <c r="L302" s="155"/>
      <c r="M302" s="20"/>
      <c r="N302" s="20"/>
      <c r="O302" s="20"/>
      <c r="P302" s="20"/>
      <c r="Q302" s="20"/>
      <c r="R302" s="20"/>
      <c r="S302" s="20"/>
      <c r="T302" s="20"/>
      <c r="U302" s="20"/>
      <c r="V302" s="20"/>
      <c r="W302" s="20"/>
      <c r="X302" s="20"/>
      <c r="Y302" s="20"/>
      <c r="Z302" s="20"/>
      <c r="AA302" s="20"/>
      <c r="AB302" s="20"/>
    </row>
    <row r="303" spans="1:28" x14ac:dyDescent="0.25">
      <c r="A303" s="214"/>
      <c r="G303" s="155"/>
      <c r="H303" s="155"/>
      <c r="I303" s="155" t="s">
        <v>675</v>
      </c>
      <c r="J303" s="155" t="s">
        <v>675</v>
      </c>
      <c r="K303" s="155"/>
      <c r="L303" s="155"/>
      <c r="M303" s="20"/>
      <c r="N303" s="20"/>
      <c r="O303" s="20"/>
      <c r="P303" s="20"/>
      <c r="Q303" s="20"/>
      <c r="R303" s="20"/>
      <c r="S303" s="20"/>
      <c r="T303" s="20"/>
      <c r="U303" s="20"/>
      <c r="V303" s="20"/>
      <c r="W303" s="20"/>
      <c r="X303" s="20"/>
      <c r="Y303" s="20"/>
      <c r="Z303" s="20"/>
      <c r="AA303" s="20"/>
      <c r="AB303" s="20"/>
    </row>
    <row r="304" spans="1:28" x14ac:dyDescent="0.25">
      <c r="A304" s="214"/>
      <c r="G304" s="155"/>
      <c r="H304" s="155"/>
      <c r="I304" s="155" t="s">
        <v>676</v>
      </c>
      <c r="J304" s="155" t="s">
        <v>676</v>
      </c>
      <c r="K304" s="155"/>
      <c r="L304" s="155"/>
      <c r="M304" s="20"/>
      <c r="N304" s="20"/>
      <c r="O304" s="20"/>
      <c r="P304" s="20"/>
      <c r="Q304" s="20"/>
      <c r="R304" s="20"/>
      <c r="S304" s="20"/>
      <c r="T304" s="20"/>
      <c r="U304" s="20"/>
      <c r="V304" s="20"/>
      <c r="W304" s="20"/>
      <c r="X304" s="20"/>
      <c r="Y304" s="20"/>
      <c r="Z304" s="20"/>
      <c r="AA304" s="20"/>
      <c r="AB304" s="20"/>
    </row>
    <row r="305" spans="1:28" x14ac:dyDescent="0.25">
      <c r="A305" s="214"/>
      <c r="G305" s="155"/>
      <c r="H305" s="155"/>
      <c r="I305" s="155">
        <v>14494</v>
      </c>
      <c r="J305" s="155">
        <v>14494</v>
      </c>
      <c r="K305" s="155"/>
      <c r="L305" s="155"/>
      <c r="M305" s="20"/>
      <c r="N305" s="20"/>
      <c r="O305" s="20"/>
      <c r="P305" s="20"/>
      <c r="Q305" s="20"/>
      <c r="R305" s="20"/>
      <c r="S305" s="20"/>
      <c r="T305" s="20"/>
      <c r="U305" s="20"/>
      <c r="V305" s="20"/>
      <c r="W305" s="20"/>
      <c r="X305" s="20"/>
      <c r="Y305" s="20"/>
      <c r="Z305" s="20"/>
      <c r="AA305" s="20"/>
      <c r="AB305" s="20"/>
    </row>
    <row r="306" spans="1:28" x14ac:dyDescent="0.25">
      <c r="A306" s="214"/>
      <c r="G306" s="155"/>
      <c r="H306" s="155"/>
      <c r="I306" s="155">
        <v>554384</v>
      </c>
      <c r="J306" s="155">
        <v>554384</v>
      </c>
      <c r="K306" s="155"/>
      <c r="L306" s="155"/>
      <c r="M306" s="20"/>
      <c r="N306" s="20"/>
      <c r="O306" s="20"/>
      <c r="P306" s="20"/>
      <c r="Q306" s="20"/>
      <c r="R306" s="20"/>
      <c r="S306" s="20"/>
      <c r="T306" s="20"/>
      <c r="U306" s="20"/>
      <c r="V306" s="20"/>
      <c r="W306" s="20"/>
      <c r="X306" s="20"/>
      <c r="Y306" s="20"/>
      <c r="Z306" s="20"/>
      <c r="AA306" s="20"/>
      <c r="AB306" s="20"/>
    </row>
    <row r="307" spans="1:28" x14ac:dyDescent="0.25">
      <c r="A307" s="214"/>
      <c r="G307" s="155"/>
      <c r="H307" s="155"/>
      <c r="I307" s="155" t="s">
        <v>545</v>
      </c>
      <c r="J307" s="155" t="s">
        <v>545</v>
      </c>
      <c r="K307" s="155"/>
      <c r="L307" s="155"/>
      <c r="M307" s="20"/>
      <c r="N307" s="20"/>
      <c r="O307" s="20"/>
      <c r="P307" s="20"/>
      <c r="Q307" s="20"/>
      <c r="R307" s="20"/>
      <c r="S307" s="20"/>
      <c r="T307" s="20"/>
      <c r="U307" s="20"/>
      <c r="V307" s="20"/>
      <c r="W307" s="20"/>
      <c r="X307" s="20"/>
      <c r="Y307" s="20"/>
      <c r="Z307" s="20"/>
      <c r="AA307" s="20"/>
      <c r="AB307" s="20"/>
    </row>
    <row r="308" spans="1:28" x14ac:dyDescent="0.25">
      <c r="A308" s="214"/>
      <c r="G308" s="155"/>
      <c r="H308" s="155"/>
      <c r="I308" s="155" t="s">
        <v>546</v>
      </c>
      <c r="J308" s="155" t="s">
        <v>546</v>
      </c>
      <c r="K308" s="155"/>
      <c r="L308" s="155"/>
      <c r="M308" s="20"/>
      <c r="N308" s="20"/>
      <c r="O308" s="20"/>
      <c r="P308" s="20"/>
      <c r="Q308" s="20"/>
      <c r="R308" s="20"/>
      <c r="S308" s="20"/>
      <c r="T308" s="20"/>
      <c r="U308" s="20"/>
      <c r="V308" s="20"/>
      <c r="W308" s="20"/>
      <c r="X308" s="20"/>
      <c r="Y308" s="20"/>
      <c r="Z308" s="20"/>
      <c r="AA308" s="20"/>
      <c r="AB308" s="20"/>
    </row>
    <row r="309" spans="1:28" x14ac:dyDescent="0.25">
      <c r="A309" s="214"/>
      <c r="G309" s="155"/>
      <c r="H309" s="155"/>
      <c r="I309" s="155" t="s">
        <v>547</v>
      </c>
      <c r="J309" s="155" t="s">
        <v>547</v>
      </c>
      <c r="K309" s="155"/>
      <c r="L309" s="155"/>
      <c r="M309" s="20"/>
      <c r="N309" s="20"/>
      <c r="O309" s="20"/>
      <c r="P309" s="20"/>
      <c r="Q309" s="20"/>
      <c r="R309" s="20"/>
      <c r="S309" s="20"/>
      <c r="T309" s="20"/>
      <c r="U309" s="20"/>
      <c r="V309" s="20"/>
      <c r="W309" s="20"/>
      <c r="X309" s="20"/>
      <c r="Y309" s="20"/>
      <c r="Z309" s="20"/>
      <c r="AA309" s="20"/>
      <c r="AB309" s="20"/>
    </row>
    <row r="310" spans="1:28" x14ac:dyDescent="0.25">
      <c r="A310" s="214"/>
      <c r="G310" s="155"/>
      <c r="H310" s="155"/>
      <c r="I310" s="155" t="s">
        <v>548</v>
      </c>
      <c r="J310" s="155" t="s">
        <v>548</v>
      </c>
      <c r="K310" s="155"/>
      <c r="L310" s="155"/>
      <c r="M310" s="20"/>
      <c r="N310" s="20"/>
      <c r="O310" s="20"/>
      <c r="P310" s="20"/>
      <c r="Q310" s="20"/>
      <c r="R310" s="20"/>
      <c r="S310" s="20"/>
      <c r="T310" s="20"/>
      <c r="U310" s="20"/>
      <c r="V310" s="20"/>
      <c r="W310" s="20"/>
      <c r="X310" s="20"/>
      <c r="Y310" s="20"/>
      <c r="Z310" s="20"/>
      <c r="AA310" s="20"/>
      <c r="AB310" s="20"/>
    </row>
    <row r="311" spans="1:28" x14ac:dyDescent="0.25">
      <c r="A311" s="214"/>
      <c r="G311" s="155"/>
      <c r="H311" s="155"/>
      <c r="I311" s="155">
        <v>14641</v>
      </c>
      <c r="J311" s="155">
        <v>14641</v>
      </c>
      <c r="K311" s="155"/>
      <c r="L311" s="155"/>
      <c r="M311" s="20"/>
      <c r="N311" s="20"/>
      <c r="O311" s="20"/>
      <c r="P311" s="20"/>
      <c r="Q311" s="20"/>
      <c r="R311" s="20"/>
      <c r="S311" s="20"/>
      <c r="T311" s="20"/>
      <c r="U311" s="20"/>
      <c r="V311" s="20"/>
      <c r="W311" s="20"/>
      <c r="X311" s="20"/>
      <c r="Y311" s="20"/>
      <c r="Z311" s="20"/>
      <c r="AA311" s="20"/>
      <c r="AB311" s="20"/>
    </row>
    <row r="312" spans="1:28" x14ac:dyDescent="0.25">
      <c r="A312" s="214"/>
      <c r="G312" s="155"/>
      <c r="H312" s="155"/>
      <c r="I312" s="155">
        <v>14644</v>
      </c>
      <c r="J312" s="155">
        <v>14644</v>
      </c>
      <c r="K312" s="155"/>
      <c r="L312" s="155"/>
      <c r="M312" s="20"/>
      <c r="N312" s="20"/>
      <c r="O312" s="20"/>
      <c r="P312" s="20"/>
      <c r="Q312" s="20"/>
      <c r="R312" s="20"/>
      <c r="S312" s="20"/>
      <c r="T312" s="20"/>
      <c r="U312" s="20"/>
      <c r="V312" s="20"/>
      <c r="W312" s="20"/>
      <c r="X312" s="20"/>
      <c r="Y312" s="20"/>
      <c r="Z312" s="20"/>
      <c r="AA312" s="20"/>
      <c r="AB312" s="20"/>
    </row>
    <row r="313" spans="1:28" x14ac:dyDescent="0.25">
      <c r="A313" s="214"/>
      <c r="G313" s="155"/>
      <c r="H313" s="155"/>
      <c r="I313" s="155">
        <v>14723</v>
      </c>
      <c r="J313" s="155">
        <v>14723</v>
      </c>
      <c r="K313" s="155"/>
      <c r="L313" s="155"/>
      <c r="M313" s="20"/>
      <c r="N313" s="20"/>
      <c r="O313" s="20"/>
      <c r="P313" s="20"/>
      <c r="Q313" s="20"/>
      <c r="R313" s="20"/>
      <c r="S313" s="20"/>
      <c r="T313" s="20"/>
      <c r="U313" s="20"/>
      <c r="V313" s="20"/>
      <c r="W313" s="20"/>
      <c r="X313" s="20"/>
      <c r="Y313" s="20"/>
      <c r="Z313" s="20"/>
      <c r="AA313" s="20"/>
      <c r="AB313" s="20"/>
    </row>
    <row r="314" spans="1:28" x14ac:dyDescent="0.25">
      <c r="A314" s="214"/>
      <c r="G314" s="155"/>
      <c r="H314" s="155"/>
      <c r="I314" s="155" t="s">
        <v>550</v>
      </c>
      <c r="J314" s="155" t="s">
        <v>550</v>
      </c>
      <c r="K314" s="155"/>
      <c r="L314" s="155"/>
      <c r="M314" s="20"/>
      <c r="N314" s="20"/>
      <c r="O314" s="20"/>
      <c r="P314" s="20"/>
      <c r="Q314" s="20"/>
      <c r="R314" s="20"/>
      <c r="S314" s="20"/>
      <c r="T314" s="20"/>
      <c r="U314" s="20"/>
      <c r="V314" s="20"/>
      <c r="W314" s="20"/>
      <c r="X314" s="20"/>
      <c r="Y314" s="20"/>
      <c r="Z314" s="20"/>
      <c r="AA314" s="20"/>
      <c r="AB314" s="20"/>
    </row>
    <row r="315" spans="1:28" x14ac:dyDescent="0.25">
      <c r="A315" s="214"/>
      <c r="G315" s="155"/>
      <c r="H315" s="155"/>
      <c r="I315" s="155">
        <v>14499</v>
      </c>
      <c r="J315" s="155">
        <v>14499</v>
      </c>
      <c r="K315" s="155"/>
      <c r="L315" s="155"/>
      <c r="M315" s="20"/>
      <c r="N315" s="20"/>
      <c r="O315" s="20"/>
      <c r="P315" s="20"/>
      <c r="Q315" s="20"/>
      <c r="R315" s="20"/>
      <c r="S315" s="20"/>
      <c r="T315" s="20"/>
      <c r="U315" s="20"/>
      <c r="V315" s="20"/>
      <c r="W315" s="20"/>
      <c r="X315" s="20"/>
      <c r="Y315" s="20"/>
      <c r="Z315" s="20"/>
      <c r="AA315" s="20"/>
      <c r="AB315" s="20"/>
    </row>
    <row r="316" spans="1:28" x14ac:dyDescent="0.25">
      <c r="A316" s="214"/>
      <c r="G316" s="155"/>
      <c r="H316" s="155"/>
      <c r="I316" s="155" t="s">
        <v>551</v>
      </c>
      <c r="J316" s="155" t="s">
        <v>551</v>
      </c>
      <c r="K316" s="155"/>
      <c r="L316" s="155"/>
      <c r="M316" s="20"/>
      <c r="N316" s="20"/>
      <c r="O316" s="20"/>
      <c r="P316" s="20"/>
      <c r="Q316" s="20"/>
      <c r="R316" s="20"/>
      <c r="S316" s="20"/>
      <c r="T316" s="20"/>
      <c r="U316" s="20"/>
      <c r="V316" s="20"/>
      <c r="W316" s="20"/>
      <c r="X316" s="20"/>
      <c r="Y316" s="20"/>
      <c r="Z316" s="20"/>
      <c r="AA316" s="20"/>
      <c r="AB316" s="20"/>
    </row>
    <row r="317" spans="1:28" x14ac:dyDescent="0.25">
      <c r="A317" s="214"/>
      <c r="G317" s="155"/>
      <c r="H317" s="155"/>
      <c r="I317" s="155" t="s">
        <v>677</v>
      </c>
      <c r="J317" s="155" t="s">
        <v>677</v>
      </c>
      <c r="K317" s="155"/>
      <c r="L317" s="155"/>
      <c r="M317" s="20"/>
      <c r="N317" s="20"/>
      <c r="O317" s="20"/>
      <c r="P317" s="20"/>
      <c r="Q317" s="20"/>
      <c r="R317" s="20"/>
      <c r="S317" s="20"/>
      <c r="T317" s="20"/>
      <c r="U317" s="20"/>
      <c r="V317" s="20"/>
      <c r="W317" s="20"/>
      <c r="X317" s="20"/>
      <c r="Y317" s="20"/>
      <c r="Z317" s="20"/>
      <c r="AA317" s="20"/>
      <c r="AB317" s="20"/>
    </row>
    <row r="318" spans="1:28" x14ac:dyDescent="0.25">
      <c r="A318" s="214"/>
      <c r="G318" s="155"/>
      <c r="H318" s="155"/>
      <c r="I318" s="155" t="s">
        <v>678</v>
      </c>
      <c r="J318" s="155" t="s">
        <v>678</v>
      </c>
      <c r="K318" s="155"/>
      <c r="L318" s="155"/>
      <c r="M318" s="20"/>
      <c r="N318" s="20"/>
      <c r="O318" s="20"/>
      <c r="P318" s="20"/>
      <c r="Q318" s="20"/>
      <c r="R318" s="20"/>
      <c r="S318" s="20"/>
      <c r="T318" s="20"/>
      <c r="U318" s="20"/>
      <c r="V318" s="20"/>
      <c r="W318" s="20"/>
      <c r="X318" s="20"/>
      <c r="Y318" s="20"/>
      <c r="Z318" s="20"/>
      <c r="AA318" s="20"/>
      <c r="AB318" s="20"/>
    </row>
    <row r="319" spans="1:28" x14ac:dyDescent="0.25">
      <c r="A319" s="214"/>
      <c r="G319" s="155"/>
      <c r="H319" s="155"/>
      <c r="I319" s="155" t="s">
        <v>679</v>
      </c>
      <c r="J319" s="155" t="s">
        <v>679</v>
      </c>
      <c r="K319" s="155"/>
      <c r="L319" s="155"/>
      <c r="M319" s="20"/>
      <c r="N319" s="20"/>
      <c r="O319" s="20"/>
      <c r="P319" s="20"/>
      <c r="Q319" s="20"/>
      <c r="R319" s="20"/>
      <c r="S319" s="20"/>
      <c r="T319" s="20"/>
      <c r="U319" s="20"/>
      <c r="V319" s="20"/>
      <c r="W319" s="20"/>
      <c r="X319" s="20"/>
      <c r="Y319" s="20"/>
      <c r="Z319" s="20"/>
      <c r="AA319" s="20"/>
      <c r="AB319" s="20"/>
    </row>
    <row r="320" spans="1:28" x14ac:dyDescent="0.25">
      <c r="A320" s="214"/>
      <c r="G320" s="155"/>
      <c r="H320" s="155"/>
      <c r="I320" s="155" t="s">
        <v>680</v>
      </c>
      <c r="J320" s="155" t="s">
        <v>680</v>
      </c>
      <c r="K320" s="155"/>
      <c r="L320" s="155"/>
      <c r="M320" s="20"/>
      <c r="N320" s="20"/>
      <c r="O320" s="20"/>
      <c r="P320" s="20"/>
      <c r="Q320" s="20"/>
      <c r="R320" s="20"/>
      <c r="S320" s="20"/>
      <c r="T320" s="20"/>
      <c r="U320" s="20"/>
      <c r="V320" s="20"/>
      <c r="W320" s="20"/>
      <c r="X320" s="20"/>
      <c r="Y320" s="20"/>
      <c r="Z320" s="20"/>
      <c r="AA320" s="20"/>
      <c r="AB320" s="20"/>
    </row>
    <row r="321" spans="1:28" x14ac:dyDescent="0.25">
      <c r="A321" s="214"/>
      <c r="G321" s="155"/>
      <c r="H321" s="155"/>
      <c r="I321" s="155" t="s">
        <v>681</v>
      </c>
      <c r="J321" s="155" t="s">
        <v>681</v>
      </c>
      <c r="K321" s="155"/>
      <c r="L321" s="155"/>
      <c r="M321" s="20"/>
      <c r="N321" s="20"/>
      <c r="O321" s="20"/>
      <c r="P321" s="20"/>
      <c r="Q321" s="20"/>
      <c r="R321" s="20"/>
      <c r="S321" s="20"/>
      <c r="T321" s="20"/>
      <c r="U321" s="20"/>
      <c r="V321" s="20"/>
      <c r="W321" s="20"/>
      <c r="X321" s="20"/>
      <c r="Y321" s="20"/>
      <c r="Z321" s="20"/>
      <c r="AA321" s="20"/>
      <c r="AB321" s="20"/>
    </row>
    <row r="322" spans="1:28" x14ac:dyDescent="0.25">
      <c r="A322" s="214"/>
      <c r="G322" s="155"/>
      <c r="H322" s="155"/>
      <c r="I322" s="155" t="s">
        <v>682</v>
      </c>
      <c r="J322" s="155" t="s">
        <v>682</v>
      </c>
      <c r="K322" s="155"/>
      <c r="L322" s="155"/>
      <c r="M322" s="20"/>
      <c r="N322" s="20"/>
      <c r="O322" s="20"/>
      <c r="P322" s="20"/>
      <c r="Q322" s="20"/>
      <c r="R322" s="20"/>
      <c r="S322" s="20"/>
      <c r="T322" s="20"/>
      <c r="U322" s="20"/>
      <c r="V322" s="20"/>
      <c r="W322" s="20"/>
      <c r="X322" s="20"/>
      <c r="Y322" s="20"/>
      <c r="Z322" s="20"/>
      <c r="AA322" s="20"/>
      <c r="AB322" s="20"/>
    </row>
    <row r="323" spans="1:28" x14ac:dyDescent="0.25">
      <c r="A323" s="214"/>
      <c r="G323" s="155"/>
      <c r="H323" s="155"/>
      <c r="I323" s="155" t="s">
        <v>683</v>
      </c>
      <c r="J323" s="155" t="s">
        <v>683</v>
      </c>
      <c r="K323" s="155"/>
      <c r="L323" s="155"/>
      <c r="M323" s="20"/>
      <c r="N323" s="20"/>
      <c r="O323" s="20"/>
      <c r="P323" s="20"/>
      <c r="Q323" s="20"/>
      <c r="R323" s="20"/>
      <c r="S323" s="20"/>
      <c r="T323" s="20"/>
      <c r="U323" s="20"/>
      <c r="V323" s="20"/>
      <c r="W323" s="20"/>
      <c r="X323" s="20"/>
      <c r="Y323" s="20"/>
      <c r="Z323" s="20"/>
      <c r="AA323" s="20"/>
      <c r="AB323" s="20"/>
    </row>
    <row r="324" spans="1:28" x14ac:dyDescent="0.25">
      <c r="A324" s="214"/>
      <c r="G324" s="155"/>
      <c r="H324" s="155"/>
      <c r="I324" s="155" t="s">
        <v>457</v>
      </c>
      <c r="J324" s="155" t="s">
        <v>457</v>
      </c>
      <c r="K324" s="155"/>
      <c r="L324" s="155"/>
      <c r="M324" s="20"/>
      <c r="N324" s="20"/>
      <c r="O324" s="20"/>
      <c r="P324" s="20"/>
      <c r="Q324" s="20"/>
      <c r="R324" s="20"/>
      <c r="S324" s="20"/>
      <c r="T324" s="20"/>
      <c r="U324" s="20"/>
      <c r="V324" s="20"/>
      <c r="W324" s="20"/>
      <c r="X324" s="20"/>
      <c r="Y324" s="20"/>
      <c r="Z324" s="20"/>
      <c r="AA324" s="20"/>
      <c r="AB324" s="20"/>
    </row>
    <row r="325" spans="1:28" x14ac:dyDescent="0.25">
      <c r="A325" s="214"/>
      <c r="G325" s="155"/>
      <c r="H325" s="155"/>
      <c r="I325" s="155">
        <v>14517</v>
      </c>
      <c r="J325" s="155">
        <v>14517</v>
      </c>
      <c r="K325" s="155"/>
      <c r="L325" s="155"/>
      <c r="M325" s="20"/>
      <c r="N325" s="20"/>
      <c r="O325" s="20"/>
      <c r="P325" s="20"/>
      <c r="Q325" s="20"/>
      <c r="R325" s="20"/>
      <c r="S325" s="20"/>
      <c r="T325" s="20"/>
      <c r="U325" s="20"/>
      <c r="V325" s="20"/>
      <c r="W325" s="20"/>
      <c r="X325" s="20"/>
      <c r="Y325" s="20"/>
      <c r="Z325" s="20"/>
      <c r="AA325" s="20"/>
      <c r="AB325" s="20"/>
    </row>
    <row r="326" spans="1:28" x14ac:dyDescent="0.25">
      <c r="A326" s="214"/>
      <c r="G326" s="155"/>
      <c r="H326" s="155"/>
      <c r="I326" s="155" t="s">
        <v>512</v>
      </c>
      <c r="J326" s="155" t="s">
        <v>512</v>
      </c>
      <c r="K326" s="155"/>
      <c r="L326" s="155"/>
      <c r="M326" s="20"/>
      <c r="N326" s="20"/>
      <c r="O326" s="20"/>
      <c r="P326" s="20"/>
      <c r="Q326" s="20"/>
      <c r="R326" s="20"/>
      <c r="S326" s="20"/>
      <c r="T326" s="20"/>
      <c r="U326" s="20"/>
      <c r="V326" s="20"/>
      <c r="W326" s="20"/>
      <c r="X326" s="20"/>
      <c r="Y326" s="20"/>
      <c r="Z326" s="20"/>
      <c r="AA326" s="20"/>
      <c r="AB326" s="20"/>
    </row>
    <row r="327" spans="1:28" x14ac:dyDescent="0.25">
      <c r="A327" s="214"/>
      <c r="G327" s="155"/>
      <c r="H327" s="155"/>
      <c r="I327" s="155">
        <v>14655</v>
      </c>
      <c r="J327" s="155">
        <v>14655</v>
      </c>
      <c r="K327" s="155"/>
      <c r="L327" s="155"/>
      <c r="M327" s="20"/>
      <c r="N327" s="20"/>
      <c r="O327" s="20"/>
      <c r="P327" s="20"/>
      <c r="Q327" s="20"/>
      <c r="R327" s="20"/>
      <c r="S327" s="20"/>
      <c r="T327" s="20"/>
      <c r="U327" s="20"/>
      <c r="V327" s="20"/>
      <c r="W327" s="20"/>
      <c r="X327" s="20"/>
      <c r="Y327" s="20"/>
      <c r="Z327" s="20"/>
      <c r="AA327" s="20"/>
      <c r="AB327" s="20"/>
    </row>
    <row r="328" spans="1:28" x14ac:dyDescent="0.25">
      <c r="A328" s="214"/>
      <c r="G328" s="155"/>
      <c r="H328" s="155"/>
      <c r="I328" s="155">
        <v>735</v>
      </c>
      <c r="J328" s="155">
        <v>735</v>
      </c>
      <c r="K328" s="155"/>
      <c r="L328" s="155"/>
      <c r="M328" s="20"/>
      <c r="N328" s="20"/>
      <c r="O328" s="20"/>
      <c r="P328" s="20"/>
      <c r="Q328" s="20"/>
      <c r="R328" s="20"/>
      <c r="S328" s="20"/>
      <c r="T328" s="20"/>
      <c r="U328" s="20"/>
      <c r="V328" s="20"/>
      <c r="W328" s="20"/>
      <c r="X328" s="20"/>
      <c r="Y328" s="20"/>
      <c r="Z328" s="20"/>
      <c r="AA328" s="20"/>
      <c r="AB328" s="20"/>
    </row>
    <row r="329" spans="1:28" x14ac:dyDescent="0.25">
      <c r="A329" s="214"/>
      <c r="G329" s="155"/>
      <c r="H329" s="155"/>
      <c r="I329" s="155">
        <v>50969</v>
      </c>
      <c r="J329" s="155">
        <v>50969</v>
      </c>
      <c r="K329" s="155"/>
      <c r="L329" s="155"/>
      <c r="M329" s="20"/>
      <c r="N329" s="20"/>
      <c r="O329" s="20"/>
      <c r="P329" s="20"/>
      <c r="Q329" s="20"/>
      <c r="R329" s="20"/>
      <c r="S329" s="20"/>
      <c r="T329" s="20"/>
      <c r="U329" s="20"/>
      <c r="V329" s="20"/>
      <c r="W329" s="20"/>
      <c r="X329" s="20"/>
      <c r="Y329" s="20"/>
      <c r="Z329" s="20"/>
      <c r="AA329" s="20"/>
      <c r="AB329" s="20"/>
    </row>
    <row r="330" spans="1:28" x14ac:dyDescent="0.25">
      <c r="A330" s="214"/>
      <c r="G330" s="155"/>
      <c r="H330" s="155"/>
      <c r="I330" s="155">
        <v>14663</v>
      </c>
      <c r="J330" s="155">
        <v>14663</v>
      </c>
      <c r="K330" s="155"/>
      <c r="L330" s="155"/>
      <c r="M330" s="20"/>
      <c r="N330" s="20"/>
      <c r="O330" s="20"/>
      <c r="P330" s="20"/>
      <c r="Q330" s="20"/>
      <c r="R330" s="20"/>
      <c r="S330" s="20"/>
      <c r="T330" s="20"/>
      <c r="U330" s="20"/>
      <c r="V330" s="20"/>
      <c r="W330" s="20"/>
      <c r="X330" s="20"/>
      <c r="Y330" s="20"/>
      <c r="Z330" s="20"/>
      <c r="AA330" s="20"/>
      <c r="AB330" s="20"/>
    </row>
    <row r="331" spans="1:28" x14ac:dyDescent="0.25">
      <c r="A331" s="214"/>
      <c r="G331" s="155"/>
      <c r="H331" s="155"/>
      <c r="I331" s="155">
        <v>14653</v>
      </c>
      <c r="J331" s="155">
        <v>14653</v>
      </c>
      <c r="K331" s="155"/>
      <c r="L331" s="155"/>
      <c r="M331" s="20"/>
      <c r="N331" s="20"/>
      <c r="O331" s="20"/>
      <c r="P331" s="20"/>
      <c r="Q331" s="20"/>
      <c r="R331" s="20"/>
      <c r="S331" s="20"/>
      <c r="T331" s="20"/>
      <c r="U331" s="20"/>
      <c r="V331" s="20"/>
      <c r="W331" s="20"/>
      <c r="X331" s="20"/>
      <c r="Y331" s="20"/>
      <c r="Z331" s="20"/>
      <c r="AA331" s="20"/>
      <c r="AB331" s="20"/>
    </row>
    <row r="332" spans="1:28" x14ac:dyDescent="0.25">
      <c r="A332" s="214"/>
      <c r="G332" s="155"/>
      <c r="H332" s="155"/>
      <c r="I332" s="155">
        <v>14654</v>
      </c>
      <c r="J332" s="155">
        <v>14654</v>
      </c>
      <c r="K332" s="155"/>
      <c r="L332" s="155"/>
      <c r="M332" s="20"/>
      <c r="N332" s="20"/>
      <c r="O332" s="20"/>
      <c r="P332" s="20"/>
      <c r="Q332" s="20"/>
      <c r="R332" s="20"/>
      <c r="S332" s="20"/>
      <c r="T332" s="20"/>
      <c r="U332" s="20"/>
      <c r="V332" s="20"/>
      <c r="W332" s="20"/>
      <c r="X332" s="20"/>
      <c r="Y332" s="20"/>
      <c r="Z332" s="20"/>
      <c r="AA332" s="20"/>
      <c r="AB332" s="20"/>
    </row>
    <row r="333" spans="1:28" x14ac:dyDescent="0.25">
      <c r="A333" s="214"/>
      <c r="G333" s="155"/>
      <c r="H333" s="155"/>
      <c r="I333" s="155" t="s">
        <v>553</v>
      </c>
      <c r="J333" s="155" t="s">
        <v>553</v>
      </c>
      <c r="K333" s="155"/>
      <c r="L333" s="155"/>
      <c r="M333" s="20"/>
      <c r="N333" s="20"/>
      <c r="O333" s="20"/>
      <c r="P333" s="20"/>
      <c r="Q333" s="20"/>
      <c r="R333" s="20"/>
      <c r="S333" s="20"/>
      <c r="T333" s="20"/>
      <c r="U333" s="20"/>
      <c r="V333" s="20"/>
      <c r="W333" s="20"/>
      <c r="X333" s="20"/>
      <c r="Y333" s="20"/>
      <c r="Z333" s="20"/>
      <c r="AA333" s="20"/>
      <c r="AB333" s="20"/>
    </row>
    <row r="334" spans="1:28" x14ac:dyDescent="0.25">
      <c r="A334" s="214"/>
      <c r="G334" s="155"/>
      <c r="H334" s="155"/>
      <c r="I334" s="155" t="s">
        <v>555</v>
      </c>
      <c r="J334" s="155" t="s">
        <v>555</v>
      </c>
      <c r="K334" s="155"/>
      <c r="L334" s="155"/>
      <c r="M334" s="20"/>
      <c r="N334" s="20"/>
      <c r="O334" s="20"/>
      <c r="P334" s="20"/>
      <c r="Q334" s="20"/>
      <c r="R334" s="20"/>
      <c r="S334" s="20"/>
      <c r="T334" s="20"/>
      <c r="U334" s="20"/>
      <c r="V334" s="20"/>
      <c r="W334" s="20"/>
      <c r="X334" s="20"/>
      <c r="Y334" s="20"/>
      <c r="Z334" s="20"/>
      <c r="AA334" s="20"/>
      <c r="AB334" s="20"/>
    </row>
    <row r="335" spans="1:28" x14ac:dyDescent="0.25">
      <c r="A335" s="214"/>
      <c r="G335" s="155"/>
      <c r="H335" s="155"/>
      <c r="I335" s="155" t="s">
        <v>684</v>
      </c>
      <c r="J335" s="155" t="s">
        <v>684</v>
      </c>
      <c r="K335" s="155"/>
      <c r="L335" s="155"/>
      <c r="M335" s="20"/>
      <c r="N335" s="20"/>
      <c r="O335" s="20"/>
      <c r="P335" s="20"/>
      <c r="Q335" s="20"/>
      <c r="R335" s="20"/>
      <c r="S335" s="20"/>
      <c r="T335" s="20"/>
      <c r="U335" s="20"/>
      <c r="V335" s="20"/>
      <c r="W335" s="20"/>
      <c r="X335" s="20"/>
      <c r="Y335" s="20"/>
      <c r="Z335" s="20"/>
      <c r="AA335" s="20"/>
      <c r="AB335" s="20"/>
    </row>
    <row r="336" spans="1:28" x14ac:dyDescent="0.25">
      <c r="A336" s="214"/>
      <c r="G336" s="155"/>
      <c r="H336" s="155"/>
      <c r="I336" s="155" t="s">
        <v>685</v>
      </c>
      <c r="J336" s="155" t="s">
        <v>685</v>
      </c>
      <c r="K336" s="155"/>
      <c r="L336" s="155"/>
      <c r="M336" s="20"/>
      <c r="N336" s="20"/>
      <c r="O336" s="20"/>
      <c r="P336" s="20"/>
      <c r="Q336" s="20"/>
      <c r="R336" s="20"/>
      <c r="S336" s="20"/>
      <c r="T336" s="20"/>
      <c r="U336" s="20"/>
      <c r="V336" s="20"/>
      <c r="W336" s="20"/>
      <c r="X336" s="20"/>
      <c r="Y336" s="20"/>
      <c r="Z336" s="20"/>
      <c r="AA336" s="20"/>
      <c r="AB336" s="20"/>
    </row>
    <row r="337" spans="1:28" x14ac:dyDescent="0.25">
      <c r="A337" s="214"/>
      <c r="G337" s="155"/>
      <c r="H337" s="155"/>
      <c r="I337" s="155" t="s">
        <v>686</v>
      </c>
      <c r="J337" s="155" t="s">
        <v>686</v>
      </c>
      <c r="K337" s="155"/>
      <c r="L337" s="155"/>
      <c r="M337" s="20"/>
      <c r="N337" s="20"/>
      <c r="O337" s="20"/>
      <c r="P337" s="20"/>
      <c r="Q337" s="20"/>
      <c r="R337" s="20"/>
      <c r="S337" s="20"/>
      <c r="T337" s="20"/>
      <c r="U337" s="20"/>
      <c r="V337" s="20"/>
      <c r="W337" s="20"/>
      <c r="X337" s="20"/>
      <c r="Y337" s="20"/>
      <c r="Z337" s="20"/>
      <c r="AA337" s="20"/>
      <c r="AB337" s="20"/>
    </row>
    <row r="338" spans="1:28" x14ac:dyDescent="0.25">
      <c r="A338" s="214"/>
      <c r="G338" s="155"/>
      <c r="H338" s="155"/>
      <c r="I338" s="155" t="s">
        <v>687</v>
      </c>
      <c r="J338" s="155" t="s">
        <v>687</v>
      </c>
      <c r="K338" s="155"/>
      <c r="L338" s="155"/>
      <c r="M338" s="20"/>
      <c r="N338" s="20"/>
      <c r="O338" s="20"/>
      <c r="P338" s="20"/>
      <c r="Q338" s="20"/>
      <c r="R338" s="20"/>
      <c r="S338" s="20"/>
      <c r="T338" s="20"/>
      <c r="U338" s="20"/>
      <c r="V338" s="20"/>
      <c r="W338" s="20"/>
      <c r="X338" s="20"/>
      <c r="Y338" s="20"/>
      <c r="Z338" s="20"/>
      <c r="AA338" s="20"/>
      <c r="AB338" s="20"/>
    </row>
    <row r="339" spans="1:28" x14ac:dyDescent="0.25">
      <c r="A339" s="214"/>
      <c r="G339" s="155"/>
      <c r="H339" s="155"/>
      <c r="I339" s="155" t="s">
        <v>688</v>
      </c>
      <c r="J339" s="155" t="s">
        <v>688</v>
      </c>
      <c r="K339" s="155"/>
      <c r="L339" s="155"/>
      <c r="M339" s="20"/>
      <c r="N339" s="20"/>
      <c r="O339" s="20"/>
      <c r="P339" s="20"/>
      <c r="Q339" s="20"/>
      <c r="R339" s="20"/>
      <c r="S339" s="20"/>
      <c r="T339" s="20"/>
      <c r="U339" s="20"/>
      <c r="V339" s="20"/>
      <c r="W339" s="20"/>
      <c r="X339" s="20"/>
      <c r="Y339" s="20"/>
      <c r="Z339" s="20"/>
      <c r="AA339" s="20"/>
      <c r="AB339" s="20"/>
    </row>
    <row r="340" spans="1:28" x14ac:dyDescent="0.25">
      <c r="A340" s="214"/>
      <c r="G340" s="155"/>
      <c r="H340" s="155"/>
      <c r="I340" s="155" t="s">
        <v>689</v>
      </c>
      <c r="J340" s="155" t="s">
        <v>689</v>
      </c>
      <c r="K340" s="155"/>
      <c r="L340" s="155"/>
      <c r="M340" s="20"/>
      <c r="N340" s="20"/>
      <c r="O340" s="20"/>
      <c r="P340" s="20"/>
      <c r="Q340" s="20"/>
      <c r="R340" s="20"/>
      <c r="S340" s="20"/>
      <c r="T340" s="20"/>
      <c r="U340" s="20"/>
      <c r="V340" s="20"/>
      <c r="W340" s="20"/>
      <c r="X340" s="20"/>
      <c r="Y340" s="20"/>
      <c r="Z340" s="20"/>
      <c r="AA340" s="20"/>
      <c r="AB340" s="20"/>
    </row>
    <row r="341" spans="1:28" x14ac:dyDescent="0.25">
      <c r="A341" s="214"/>
      <c r="G341" s="155"/>
      <c r="H341" s="155"/>
      <c r="I341" s="155" t="s">
        <v>690</v>
      </c>
      <c r="J341" s="155" t="s">
        <v>690</v>
      </c>
      <c r="K341" s="155"/>
      <c r="L341" s="155"/>
      <c r="M341" s="20"/>
      <c r="N341" s="20"/>
      <c r="O341" s="20"/>
      <c r="P341" s="20"/>
      <c r="Q341" s="20"/>
      <c r="R341" s="20"/>
      <c r="S341" s="20"/>
      <c r="T341" s="20"/>
      <c r="U341" s="20"/>
      <c r="V341" s="20"/>
      <c r="W341" s="20"/>
      <c r="X341" s="20"/>
      <c r="Y341" s="20"/>
      <c r="Z341" s="20"/>
      <c r="AA341" s="20"/>
      <c r="AB341" s="20"/>
    </row>
    <row r="342" spans="1:28" x14ac:dyDescent="0.25">
      <c r="A342" s="214"/>
      <c r="G342" s="155"/>
      <c r="H342" s="155"/>
      <c r="I342" s="155" t="s">
        <v>459</v>
      </c>
      <c r="J342" s="155" t="s">
        <v>459</v>
      </c>
      <c r="K342" s="155"/>
      <c r="L342" s="155"/>
      <c r="M342" s="20"/>
      <c r="N342" s="20"/>
      <c r="O342" s="20"/>
      <c r="P342" s="20"/>
      <c r="Q342" s="20"/>
      <c r="R342" s="20"/>
      <c r="S342" s="20"/>
      <c r="T342" s="20"/>
      <c r="U342" s="20"/>
      <c r="V342" s="20"/>
      <c r="W342" s="20"/>
      <c r="X342" s="20"/>
      <c r="Y342" s="20"/>
      <c r="Z342" s="20"/>
      <c r="AA342" s="20"/>
      <c r="AB342" s="20"/>
    </row>
    <row r="343" spans="1:28" x14ac:dyDescent="0.25">
      <c r="A343" s="214"/>
      <c r="G343" s="155"/>
      <c r="H343" s="155"/>
      <c r="I343" s="155">
        <v>14515</v>
      </c>
      <c r="J343" s="155">
        <v>14515</v>
      </c>
      <c r="K343" s="155"/>
      <c r="L343" s="155"/>
      <c r="M343" s="20"/>
      <c r="N343" s="20"/>
      <c r="O343" s="20"/>
      <c r="P343" s="20"/>
      <c r="Q343" s="20"/>
      <c r="R343" s="20"/>
      <c r="S343" s="20"/>
      <c r="T343" s="20"/>
      <c r="U343" s="20"/>
      <c r="V343" s="20"/>
      <c r="W343" s="20"/>
      <c r="X343" s="20"/>
      <c r="Y343" s="20"/>
      <c r="Z343" s="20"/>
      <c r="AA343" s="20"/>
      <c r="AB343" s="20"/>
    </row>
    <row r="344" spans="1:28" x14ac:dyDescent="0.25">
      <c r="A344" s="214"/>
      <c r="G344" s="155"/>
      <c r="H344" s="155"/>
      <c r="I344" s="155">
        <v>14649</v>
      </c>
      <c r="J344" s="155">
        <v>14649</v>
      </c>
      <c r="K344" s="155"/>
      <c r="L344" s="155"/>
      <c r="M344" s="20"/>
      <c r="N344" s="20"/>
      <c r="O344" s="20"/>
      <c r="P344" s="20"/>
      <c r="Q344" s="20"/>
      <c r="R344" s="20"/>
      <c r="S344" s="20"/>
      <c r="T344" s="20"/>
      <c r="U344" s="20"/>
      <c r="V344" s="20"/>
      <c r="W344" s="20"/>
      <c r="X344" s="20"/>
      <c r="Y344" s="20"/>
      <c r="Z344" s="20"/>
      <c r="AA344" s="20"/>
      <c r="AB344" s="20"/>
    </row>
    <row r="345" spans="1:28" x14ac:dyDescent="0.25">
      <c r="A345" s="214"/>
      <c r="G345" s="155"/>
      <c r="H345" s="155"/>
      <c r="I345" s="155" t="s">
        <v>513</v>
      </c>
      <c r="J345" s="155" t="s">
        <v>513</v>
      </c>
      <c r="K345" s="155"/>
      <c r="L345" s="155"/>
      <c r="M345" s="20"/>
      <c r="N345" s="20"/>
      <c r="O345" s="20"/>
      <c r="P345" s="20"/>
      <c r="Q345" s="20"/>
      <c r="R345" s="20"/>
      <c r="S345" s="20"/>
      <c r="T345" s="20"/>
      <c r="U345" s="20"/>
      <c r="V345" s="20"/>
      <c r="W345" s="20"/>
      <c r="X345" s="20"/>
      <c r="Y345" s="20"/>
      <c r="Z345" s="20"/>
      <c r="AA345" s="20"/>
      <c r="AB345" s="20"/>
    </row>
    <row r="346" spans="1:28" x14ac:dyDescent="0.25">
      <c r="A346" s="214"/>
      <c r="G346" s="155"/>
      <c r="H346" s="155"/>
      <c r="I346" s="155">
        <v>736</v>
      </c>
      <c r="J346" s="155">
        <v>736</v>
      </c>
      <c r="K346" s="155"/>
      <c r="L346" s="155"/>
      <c r="M346" s="20"/>
      <c r="N346" s="20"/>
      <c r="O346" s="20"/>
      <c r="P346" s="20"/>
      <c r="Q346" s="20"/>
      <c r="R346" s="20"/>
      <c r="S346" s="20"/>
      <c r="T346" s="20"/>
      <c r="U346" s="20"/>
      <c r="V346" s="20"/>
      <c r="W346" s="20"/>
      <c r="X346" s="20"/>
      <c r="Y346" s="20"/>
      <c r="Z346" s="20"/>
      <c r="AA346" s="20"/>
      <c r="AB346" s="20"/>
    </row>
    <row r="347" spans="1:28" x14ac:dyDescent="0.25">
      <c r="A347" s="214"/>
      <c r="G347" s="155"/>
      <c r="H347" s="155"/>
      <c r="I347" s="155">
        <v>14729</v>
      </c>
      <c r="J347" s="155">
        <v>14729</v>
      </c>
      <c r="K347" s="155"/>
      <c r="L347" s="155"/>
      <c r="M347" s="20"/>
      <c r="N347" s="20"/>
      <c r="O347" s="20"/>
      <c r="P347" s="20"/>
      <c r="Q347" s="20"/>
      <c r="R347" s="20"/>
      <c r="S347" s="20"/>
      <c r="T347" s="20"/>
      <c r="U347" s="20"/>
      <c r="V347" s="20"/>
      <c r="W347" s="20"/>
      <c r="X347" s="20"/>
      <c r="Y347" s="20"/>
      <c r="Z347" s="20"/>
      <c r="AA347" s="20"/>
      <c r="AB347" s="20"/>
    </row>
    <row r="348" spans="1:28" x14ac:dyDescent="0.25">
      <c r="A348" s="214"/>
      <c r="G348" s="155"/>
      <c r="H348" s="155"/>
      <c r="I348" s="155" t="s">
        <v>552</v>
      </c>
      <c r="J348" s="155" t="s">
        <v>552</v>
      </c>
      <c r="K348" s="155"/>
      <c r="L348" s="155"/>
      <c r="M348" s="20"/>
      <c r="N348" s="20"/>
      <c r="O348" s="20"/>
      <c r="P348" s="20"/>
      <c r="Q348" s="20"/>
      <c r="R348" s="20"/>
      <c r="S348" s="20"/>
      <c r="T348" s="20"/>
      <c r="U348" s="20"/>
      <c r="V348" s="20"/>
      <c r="W348" s="20"/>
      <c r="X348" s="20"/>
      <c r="Y348" s="20"/>
      <c r="Z348" s="20"/>
      <c r="AA348" s="20"/>
      <c r="AB348" s="20"/>
    </row>
    <row r="349" spans="1:28" x14ac:dyDescent="0.25">
      <c r="A349" s="214"/>
      <c r="G349" s="155"/>
      <c r="H349" s="155"/>
      <c r="I349" s="155" t="s">
        <v>554</v>
      </c>
      <c r="J349" s="155" t="s">
        <v>554</v>
      </c>
      <c r="K349" s="155"/>
      <c r="L349" s="155"/>
      <c r="M349" s="20"/>
      <c r="N349" s="20"/>
      <c r="O349" s="20"/>
      <c r="P349" s="20"/>
      <c r="Q349" s="20"/>
      <c r="R349" s="20"/>
      <c r="S349" s="20"/>
      <c r="T349" s="20"/>
      <c r="U349" s="20"/>
      <c r="V349" s="20"/>
      <c r="W349" s="20"/>
      <c r="X349" s="20"/>
      <c r="Y349" s="20"/>
      <c r="Z349" s="20"/>
      <c r="AA349" s="20"/>
      <c r="AB349" s="20"/>
    </row>
    <row r="350" spans="1:28" x14ac:dyDescent="0.25">
      <c r="A350" s="214"/>
      <c r="G350" s="155"/>
      <c r="H350" s="155"/>
      <c r="I350" s="155" t="s">
        <v>556</v>
      </c>
      <c r="J350" s="155" t="s">
        <v>556</v>
      </c>
      <c r="K350" s="155"/>
      <c r="L350" s="155"/>
      <c r="M350" s="20"/>
      <c r="N350" s="20"/>
      <c r="O350" s="20"/>
      <c r="P350" s="20"/>
      <c r="Q350" s="20"/>
      <c r="R350" s="20"/>
      <c r="S350" s="20"/>
      <c r="T350" s="20"/>
      <c r="U350" s="20"/>
      <c r="V350" s="20"/>
      <c r="W350" s="20"/>
      <c r="X350" s="20"/>
      <c r="Y350" s="20"/>
      <c r="Z350" s="20"/>
      <c r="AA350" s="20"/>
      <c r="AB350" s="20"/>
    </row>
    <row r="351" spans="1:28" x14ac:dyDescent="0.25">
      <c r="A351" s="214"/>
      <c r="G351" s="155"/>
      <c r="H351" s="155"/>
      <c r="I351" s="155">
        <v>14669</v>
      </c>
      <c r="J351" s="155">
        <v>14669</v>
      </c>
      <c r="K351" s="155"/>
      <c r="L351" s="155"/>
      <c r="M351" s="20"/>
      <c r="N351" s="20"/>
      <c r="O351" s="20"/>
      <c r="P351" s="20"/>
      <c r="Q351" s="20"/>
      <c r="R351" s="20"/>
      <c r="S351" s="20"/>
      <c r="T351" s="20"/>
      <c r="U351" s="20"/>
      <c r="V351" s="20"/>
      <c r="W351" s="20"/>
      <c r="X351" s="20"/>
      <c r="Y351" s="20"/>
      <c r="Z351" s="20"/>
      <c r="AA351" s="20"/>
      <c r="AB351" s="20"/>
    </row>
    <row r="352" spans="1:28" x14ac:dyDescent="0.25">
      <c r="A352" s="214"/>
      <c r="G352" s="155"/>
      <c r="H352" s="155"/>
      <c r="I352" s="155">
        <v>146585960</v>
      </c>
      <c r="J352" s="155">
        <v>146585960</v>
      </c>
      <c r="K352" s="155"/>
      <c r="L352" s="155"/>
      <c r="M352" s="20"/>
      <c r="N352" s="20"/>
      <c r="O352" s="20"/>
      <c r="P352" s="20"/>
      <c r="Q352" s="20"/>
      <c r="R352" s="20"/>
      <c r="S352" s="20"/>
      <c r="T352" s="20"/>
      <c r="U352" s="20"/>
      <c r="V352" s="20"/>
      <c r="W352" s="20"/>
      <c r="X352" s="20"/>
      <c r="Y352" s="20"/>
      <c r="Z352" s="20"/>
      <c r="AA352" s="20"/>
      <c r="AB352" s="20"/>
    </row>
    <row r="353" spans="1:28" x14ac:dyDescent="0.25">
      <c r="A353" s="214"/>
      <c r="G353" s="155"/>
      <c r="H353" s="155"/>
      <c r="I353" s="155" t="s">
        <v>557</v>
      </c>
      <c r="J353" s="155" t="s">
        <v>557</v>
      </c>
      <c r="K353" s="155"/>
      <c r="L353" s="155"/>
      <c r="M353" s="20"/>
      <c r="N353" s="20"/>
      <c r="O353" s="20"/>
      <c r="P353" s="20"/>
      <c r="Q353" s="20"/>
      <c r="R353" s="20"/>
      <c r="S353" s="20"/>
      <c r="T353" s="20"/>
      <c r="U353" s="20"/>
      <c r="V353" s="20"/>
      <c r="W353" s="20"/>
      <c r="X353" s="20"/>
      <c r="Y353" s="20"/>
      <c r="Z353" s="20"/>
      <c r="AA353" s="20"/>
      <c r="AB353" s="20"/>
    </row>
    <row r="354" spans="1:28" x14ac:dyDescent="0.25">
      <c r="A354" s="214"/>
      <c r="G354" s="155"/>
      <c r="H354" s="155"/>
      <c r="I354" s="155">
        <v>2041</v>
      </c>
      <c r="J354" s="155">
        <v>2041</v>
      </c>
      <c r="K354" s="155"/>
      <c r="L354" s="155"/>
      <c r="M354" s="20"/>
      <c r="N354" s="20"/>
      <c r="O354" s="20"/>
      <c r="P354" s="20"/>
      <c r="Q354" s="20"/>
      <c r="R354" s="20"/>
      <c r="S354" s="20"/>
      <c r="T354" s="20"/>
      <c r="U354" s="20"/>
      <c r="V354" s="20"/>
      <c r="W354" s="20"/>
      <c r="X354" s="20"/>
      <c r="Y354" s="20"/>
      <c r="Z354" s="20"/>
      <c r="AA354" s="20"/>
      <c r="AB354" s="20"/>
    </row>
    <row r="355" spans="1:28" x14ac:dyDescent="0.25">
      <c r="A355" s="214"/>
      <c r="G355" s="155"/>
      <c r="H355" s="155"/>
      <c r="I355" s="155">
        <v>71017</v>
      </c>
      <c r="J355" s="155">
        <v>71017</v>
      </c>
      <c r="K355" s="155"/>
      <c r="L355" s="155"/>
      <c r="M355" s="20"/>
      <c r="N355" s="20"/>
      <c r="O355" s="20"/>
      <c r="P355" s="20"/>
      <c r="Q355" s="20"/>
      <c r="R355" s="20"/>
      <c r="S355" s="20"/>
      <c r="T355" s="20"/>
      <c r="U355" s="20"/>
      <c r="V355" s="20"/>
      <c r="W355" s="20"/>
      <c r="X355" s="20"/>
      <c r="Y355" s="20"/>
      <c r="Z355" s="20"/>
      <c r="AA355" s="20"/>
      <c r="AB355" s="20"/>
    </row>
    <row r="356" spans="1:28" x14ac:dyDescent="0.25">
      <c r="A356" s="214"/>
      <c r="G356" s="155"/>
      <c r="H356" s="155"/>
      <c r="I356" s="155">
        <v>1387</v>
      </c>
      <c r="J356" s="155">
        <v>1387</v>
      </c>
      <c r="K356" s="155"/>
      <c r="L356" s="155"/>
      <c r="M356" s="20"/>
      <c r="N356" s="20"/>
      <c r="O356" s="20"/>
      <c r="P356" s="20"/>
      <c r="Q356" s="20"/>
      <c r="R356" s="20"/>
      <c r="S356" s="20"/>
      <c r="T356" s="20"/>
      <c r="U356" s="20"/>
      <c r="V356" s="20"/>
      <c r="W356" s="20"/>
      <c r="X356" s="20"/>
      <c r="Y356" s="20"/>
      <c r="Z356" s="20"/>
      <c r="AA356" s="20"/>
      <c r="AB356" s="20"/>
    </row>
    <row r="357" spans="1:28" x14ac:dyDescent="0.25">
      <c r="A357" s="214"/>
      <c r="G357" s="155"/>
      <c r="H357" s="155"/>
      <c r="I357" s="155" t="s">
        <v>714</v>
      </c>
      <c r="J357" s="155" t="s">
        <v>714</v>
      </c>
      <c r="K357" s="155"/>
      <c r="L357" s="155"/>
      <c r="M357" s="20"/>
      <c r="N357" s="20"/>
      <c r="O357" s="20"/>
      <c r="P357" s="20"/>
      <c r="Q357" s="20"/>
      <c r="R357" s="20"/>
      <c r="S357" s="20"/>
      <c r="T357" s="20"/>
      <c r="U357" s="20"/>
      <c r="V357" s="20"/>
      <c r="W357" s="20"/>
      <c r="X357" s="20"/>
      <c r="Y357" s="20"/>
      <c r="Z357" s="20"/>
      <c r="AA357" s="20"/>
      <c r="AB357" s="20"/>
    </row>
    <row r="358" spans="1:28" x14ac:dyDescent="0.25">
      <c r="A358" s="214"/>
      <c r="G358" s="155"/>
      <c r="H358" s="155"/>
      <c r="I358" s="155" t="s">
        <v>739</v>
      </c>
      <c r="J358" s="155" t="s">
        <v>739</v>
      </c>
      <c r="K358" s="155"/>
      <c r="L358" s="155"/>
      <c r="M358" s="20"/>
      <c r="N358" s="20"/>
      <c r="O358" s="20"/>
      <c r="P358" s="20"/>
      <c r="Q358" s="20"/>
      <c r="R358" s="20"/>
      <c r="S358" s="20"/>
      <c r="T358" s="20"/>
      <c r="U358" s="20"/>
      <c r="V358" s="20"/>
      <c r="W358" s="20"/>
      <c r="X358" s="20"/>
      <c r="Y358" s="20"/>
      <c r="Z358" s="20"/>
      <c r="AA358" s="20"/>
      <c r="AB358" s="20"/>
    </row>
    <row r="359" spans="1:28" x14ac:dyDescent="0.25">
      <c r="A359" s="214"/>
      <c r="G359" s="155"/>
      <c r="H359" s="155"/>
      <c r="I359" s="155" t="s">
        <v>715</v>
      </c>
      <c r="J359" s="155" t="s">
        <v>715</v>
      </c>
      <c r="K359" s="155"/>
      <c r="L359" s="155"/>
      <c r="M359" s="20"/>
      <c r="N359" s="20"/>
      <c r="O359" s="20"/>
      <c r="P359" s="20"/>
      <c r="Q359" s="20"/>
      <c r="R359" s="20"/>
      <c r="S359" s="20"/>
      <c r="T359" s="20"/>
      <c r="U359" s="20"/>
      <c r="V359" s="20"/>
      <c r="W359" s="20"/>
      <c r="X359" s="20"/>
      <c r="Y359" s="20"/>
      <c r="Z359" s="20"/>
      <c r="AA359" s="20"/>
      <c r="AB359" s="20"/>
    </row>
    <row r="360" spans="1:28" x14ac:dyDescent="0.25">
      <c r="A360" s="214"/>
      <c r="G360" s="155"/>
      <c r="H360" s="155"/>
      <c r="I360" s="155" t="s">
        <v>716</v>
      </c>
      <c r="J360" s="155" t="s">
        <v>716</v>
      </c>
      <c r="K360" s="155"/>
      <c r="L360" s="155"/>
      <c r="M360" s="20"/>
      <c r="N360" s="20"/>
      <c r="O360" s="20"/>
      <c r="P360" s="20"/>
      <c r="Q360" s="20"/>
      <c r="R360" s="20"/>
      <c r="S360" s="20"/>
      <c r="T360" s="20"/>
      <c r="U360" s="20"/>
      <c r="V360" s="20"/>
      <c r="W360" s="20"/>
      <c r="X360" s="20"/>
      <c r="Y360" s="20"/>
      <c r="Z360" s="20"/>
      <c r="AA360" s="20"/>
      <c r="AB360" s="20"/>
    </row>
    <row r="361" spans="1:28" x14ac:dyDescent="0.25">
      <c r="A361" s="214"/>
      <c r="G361" s="155"/>
      <c r="H361" s="155"/>
      <c r="I361" s="155" t="s">
        <v>717</v>
      </c>
      <c r="J361" s="155" t="s">
        <v>717</v>
      </c>
      <c r="K361" s="155"/>
      <c r="L361" s="155"/>
      <c r="M361" s="20"/>
      <c r="N361" s="20"/>
      <c r="O361" s="20"/>
      <c r="P361" s="20"/>
      <c r="Q361" s="20"/>
      <c r="R361" s="20"/>
      <c r="S361" s="20"/>
      <c r="T361" s="20"/>
      <c r="U361" s="20"/>
      <c r="V361" s="20"/>
      <c r="W361" s="20"/>
      <c r="X361" s="20"/>
      <c r="Y361" s="20"/>
      <c r="Z361" s="20"/>
      <c r="AA361" s="20"/>
      <c r="AB361" s="20"/>
    </row>
    <row r="362" spans="1:28" x14ac:dyDescent="0.25">
      <c r="A362" s="214"/>
      <c r="G362" s="155"/>
      <c r="H362" s="155"/>
      <c r="I362" s="155" t="s">
        <v>718</v>
      </c>
      <c r="J362" s="155" t="s">
        <v>718</v>
      </c>
      <c r="K362" s="155"/>
      <c r="L362" s="155"/>
      <c r="M362" s="20"/>
      <c r="N362" s="20"/>
      <c r="O362" s="20"/>
      <c r="P362" s="20"/>
      <c r="Q362" s="20"/>
      <c r="R362" s="20"/>
      <c r="S362" s="20"/>
      <c r="T362" s="20"/>
      <c r="U362" s="20"/>
      <c r="V362" s="20"/>
      <c r="W362" s="20"/>
      <c r="X362" s="20"/>
      <c r="Y362" s="20"/>
      <c r="Z362" s="20"/>
      <c r="AA362" s="20"/>
      <c r="AB362" s="20"/>
    </row>
    <row r="363" spans="1:28" x14ac:dyDescent="0.25">
      <c r="A363" s="214"/>
      <c r="G363" s="155"/>
      <c r="H363" s="155"/>
      <c r="I363" s="155" t="s">
        <v>719</v>
      </c>
      <c r="J363" s="155" t="s">
        <v>719</v>
      </c>
      <c r="K363" s="155"/>
      <c r="L363" s="155"/>
      <c r="M363" s="20"/>
      <c r="N363" s="20"/>
      <c r="O363" s="20"/>
      <c r="P363" s="20"/>
      <c r="Q363" s="20"/>
      <c r="R363" s="20"/>
      <c r="S363" s="20"/>
      <c r="T363" s="20"/>
      <c r="U363" s="20"/>
      <c r="V363" s="20"/>
      <c r="W363" s="20"/>
      <c r="X363" s="20"/>
      <c r="Y363" s="20"/>
      <c r="Z363" s="20"/>
      <c r="AA363" s="20"/>
      <c r="AB363" s="20"/>
    </row>
    <row r="364" spans="1:28" x14ac:dyDescent="0.25">
      <c r="A364" s="214"/>
      <c r="G364" s="155"/>
      <c r="H364" s="155"/>
      <c r="I364" s="155" t="s">
        <v>722</v>
      </c>
      <c r="J364" s="155" t="s">
        <v>722</v>
      </c>
      <c r="K364" s="155"/>
      <c r="L364" s="155"/>
      <c r="M364" s="20"/>
      <c r="N364" s="20"/>
      <c r="O364" s="20"/>
      <c r="P364" s="20"/>
      <c r="Q364" s="20"/>
      <c r="R364" s="20"/>
      <c r="S364" s="20"/>
      <c r="T364" s="20"/>
      <c r="U364" s="20"/>
      <c r="V364" s="20"/>
      <c r="W364" s="20"/>
      <c r="X364" s="20"/>
      <c r="Y364" s="20"/>
      <c r="Z364" s="20"/>
      <c r="AA364" s="20"/>
      <c r="AB364" s="20"/>
    </row>
    <row r="365" spans="1:28" x14ac:dyDescent="0.25">
      <c r="A365" s="214"/>
      <c r="G365" s="155"/>
      <c r="H365" s="155"/>
      <c r="I365" s="155" t="s">
        <v>724</v>
      </c>
      <c r="J365" s="155" t="s">
        <v>724</v>
      </c>
      <c r="K365" s="155"/>
      <c r="L365" s="155"/>
      <c r="M365" s="20"/>
      <c r="N365" s="20"/>
      <c r="O365" s="20"/>
      <c r="P365" s="20"/>
      <c r="Q365" s="20"/>
      <c r="R365" s="20"/>
      <c r="S365" s="20"/>
      <c r="T365" s="20"/>
      <c r="U365" s="20"/>
      <c r="V365" s="20"/>
      <c r="W365" s="20"/>
      <c r="X365" s="20"/>
      <c r="Y365" s="20"/>
      <c r="Z365" s="20"/>
      <c r="AA365" s="20"/>
      <c r="AB365" s="20"/>
    </row>
    <row r="366" spans="1:28" x14ac:dyDescent="0.25">
      <c r="A366" s="214"/>
      <c r="G366" s="155"/>
      <c r="H366" s="155"/>
      <c r="I366" s="155" t="s">
        <v>726</v>
      </c>
      <c r="J366" s="155" t="s">
        <v>726</v>
      </c>
      <c r="K366" s="155"/>
      <c r="L366" s="155"/>
      <c r="M366" s="20"/>
      <c r="N366" s="20"/>
      <c r="O366" s="20"/>
      <c r="P366" s="20"/>
      <c r="Q366" s="20"/>
      <c r="R366" s="20"/>
      <c r="S366" s="20"/>
      <c r="T366" s="20"/>
      <c r="U366" s="20"/>
      <c r="V366" s="20"/>
      <c r="W366" s="20"/>
      <c r="X366" s="20"/>
      <c r="Y366" s="20"/>
      <c r="Z366" s="20"/>
      <c r="AA366" s="20"/>
      <c r="AB366" s="20"/>
    </row>
    <row r="367" spans="1:28" x14ac:dyDescent="0.25">
      <c r="A367" s="214"/>
      <c r="G367" s="155"/>
      <c r="H367" s="155"/>
      <c r="I367" s="155" t="s">
        <v>727</v>
      </c>
      <c r="J367" s="155" t="s">
        <v>727</v>
      </c>
      <c r="K367" s="155"/>
      <c r="L367" s="155"/>
      <c r="M367" s="20"/>
      <c r="N367" s="20"/>
      <c r="O367" s="20"/>
      <c r="P367" s="20"/>
      <c r="Q367" s="20"/>
      <c r="R367" s="20"/>
      <c r="S367" s="20"/>
      <c r="T367" s="20"/>
      <c r="U367" s="20"/>
      <c r="V367" s="20"/>
      <c r="W367" s="20"/>
      <c r="X367" s="20"/>
      <c r="Y367" s="20"/>
      <c r="Z367" s="20"/>
      <c r="AA367" s="20"/>
      <c r="AB367" s="20"/>
    </row>
    <row r="368" spans="1:28" x14ac:dyDescent="0.25">
      <c r="A368" s="214"/>
      <c r="G368" s="155"/>
      <c r="H368" s="155"/>
      <c r="I368" s="155">
        <v>1154841</v>
      </c>
      <c r="J368" s="155">
        <v>1154841</v>
      </c>
      <c r="K368" s="155"/>
      <c r="L368" s="155"/>
      <c r="M368" s="20"/>
      <c r="N368" s="20"/>
      <c r="O368" s="20"/>
      <c r="P368" s="20"/>
      <c r="Q368" s="20"/>
      <c r="R368" s="20"/>
      <c r="S368" s="20"/>
      <c r="T368" s="20"/>
      <c r="U368" s="20"/>
      <c r="V368" s="20"/>
      <c r="W368" s="20"/>
      <c r="X368" s="20"/>
      <c r="Y368" s="20"/>
      <c r="Z368" s="20"/>
      <c r="AA368" s="20"/>
      <c r="AB368" s="20"/>
    </row>
    <row r="369" spans="1:28" x14ac:dyDescent="0.25">
      <c r="A369" s="214"/>
      <c r="G369" s="155"/>
      <c r="H369" s="155"/>
      <c r="I369" s="155" t="s">
        <v>737</v>
      </c>
      <c r="J369" s="155" t="s">
        <v>737</v>
      </c>
      <c r="K369" s="155"/>
      <c r="L369" s="155"/>
      <c r="M369" s="20"/>
      <c r="N369" s="20"/>
      <c r="O369" s="20"/>
      <c r="P369" s="20"/>
      <c r="Q369" s="20"/>
      <c r="R369" s="20"/>
      <c r="S369" s="20"/>
      <c r="T369" s="20"/>
      <c r="U369" s="20"/>
      <c r="V369" s="20"/>
      <c r="W369" s="20"/>
      <c r="X369" s="20"/>
      <c r="Y369" s="20"/>
      <c r="Z369" s="20"/>
      <c r="AA369" s="20"/>
      <c r="AB369" s="20"/>
    </row>
    <row r="370" spans="1:28" x14ac:dyDescent="0.25">
      <c r="A370" s="214"/>
      <c r="G370" s="155"/>
      <c r="H370" s="155"/>
      <c r="I370" s="155" t="s">
        <v>721</v>
      </c>
      <c r="J370" s="155" t="s">
        <v>721</v>
      </c>
      <c r="K370" s="155"/>
      <c r="L370" s="155"/>
      <c r="M370" s="20"/>
      <c r="N370" s="20"/>
      <c r="O370" s="20"/>
      <c r="P370" s="20"/>
      <c r="Q370" s="20"/>
      <c r="R370" s="20"/>
      <c r="S370" s="20"/>
      <c r="T370" s="20"/>
      <c r="U370" s="20"/>
      <c r="V370" s="20"/>
      <c r="W370" s="20"/>
      <c r="X370" s="20"/>
      <c r="Y370" s="20"/>
      <c r="Z370" s="20"/>
      <c r="AA370" s="20"/>
      <c r="AB370" s="20"/>
    </row>
    <row r="371" spans="1:28" x14ac:dyDescent="0.25">
      <c r="A371" s="214"/>
      <c r="G371" s="155"/>
      <c r="H371" s="155"/>
      <c r="I371" s="155">
        <v>15101711</v>
      </c>
      <c r="J371" s="155">
        <v>15101711</v>
      </c>
      <c r="K371" s="155"/>
      <c r="L371" s="155"/>
      <c r="M371" s="20"/>
      <c r="N371" s="20"/>
      <c r="O371" s="20"/>
      <c r="P371" s="20"/>
      <c r="Q371" s="20"/>
      <c r="R371" s="20"/>
      <c r="S371" s="20"/>
      <c r="T371" s="20"/>
      <c r="U371" s="20"/>
      <c r="V371" s="20"/>
      <c r="W371" s="20"/>
      <c r="X371" s="20"/>
      <c r="Y371" s="20"/>
      <c r="Z371" s="20"/>
      <c r="AA371" s="20"/>
      <c r="AB371" s="20"/>
    </row>
    <row r="372" spans="1:28" x14ac:dyDescent="0.25">
      <c r="A372" s="214"/>
      <c r="G372" s="155"/>
      <c r="H372" s="155"/>
      <c r="I372" s="155" t="s">
        <v>723</v>
      </c>
      <c r="J372" s="155" t="s">
        <v>723</v>
      </c>
      <c r="K372" s="155"/>
      <c r="L372" s="155"/>
      <c r="M372" s="20"/>
      <c r="N372" s="20"/>
      <c r="O372" s="20"/>
      <c r="P372" s="20"/>
      <c r="Q372" s="20"/>
      <c r="R372" s="20"/>
      <c r="S372" s="20"/>
      <c r="T372" s="20"/>
      <c r="U372" s="20"/>
      <c r="V372" s="20"/>
      <c r="W372" s="20"/>
      <c r="X372" s="20"/>
      <c r="Y372" s="20"/>
      <c r="Z372" s="20"/>
      <c r="AA372" s="20"/>
      <c r="AB372" s="20"/>
    </row>
    <row r="373" spans="1:28" x14ac:dyDescent="0.25">
      <c r="A373" s="214"/>
      <c r="G373" s="155"/>
      <c r="H373" s="155"/>
      <c r="I373" s="155" t="s">
        <v>741</v>
      </c>
      <c r="J373" s="155" t="s">
        <v>741</v>
      </c>
      <c r="K373" s="155"/>
      <c r="L373" s="155"/>
      <c r="M373" s="20"/>
      <c r="N373" s="20"/>
      <c r="O373" s="20"/>
      <c r="P373" s="20"/>
      <c r="Q373" s="20"/>
      <c r="R373" s="20"/>
      <c r="S373" s="20"/>
      <c r="T373" s="20"/>
      <c r="U373" s="20"/>
      <c r="V373" s="20"/>
      <c r="W373" s="20"/>
      <c r="X373" s="20"/>
      <c r="Y373" s="20"/>
      <c r="Z373" s="20"/>
      <c r="AA373" s="20"/>
      <c r="AB373" s="20"/>
    </row>
    <row r="374" spans="1:28" x14ac:dyDescent="0.25">
      <c r="A374" s="214"/>
      <c r="G374" s="155"/>
      <c r="H374" s="155"/>
      <c r="I374" s="155" t="s">
        <v>725</v>
      </c>
      <c r="J374" s="155" t="s">
        <v>725</v>
      </c>
      <c r="K374" s="155"/>
      <c r="L374" s="155"/>
      <c r="M374" s="20"/>
      <c r="N374" s="20"/>
      <c r="O374" s="20"/>
      <c r="P374" s="20"/>
      <c r="Q374" s="20"/>
      <c r="R374" s="20"/>
      <c r="S374" s="20"/>
      <c r="T374" s="20"/>
      <c r="U374" s="20"/>
      <c r="V374" s="20"/>
      <c r="W374" s="20"/>
      <c r="X374" s="20"/>
      <c r="Y374" s="20"/>
      <c r="Z374" s="20"/>
      <c r="AA374" s="20"/>
      <c r="AB374" s="20"/>
    </row>
    <row r="375" spans="1:28" x14ac:dyDescent="0.25">
      <c r="A375" s="214"/>
      <c r="G375" s="155"/>
      <c r="H375" s="155"/>
      <c r="I375" s="155" t="s">
        <v>730</v>
      </c>
      <c r="J375" s="155" t="s">
        <v>730</v>
      </c>
      <c r="K375" s="155"/>
      <c r="L375" s="155"/>
      <c r="M375" s="20"/>
      <c r="N375" s="20"/>
      <c r="O375" s="20"/>
      <c r="P375" s="20"/>
      <c r="Q375" s="20"/>
      <c r="R375" s="20"/>
      <c r="S375" s="20"/>
      <c r="T375" s="20"/>
      <c r="U375" s="20"/>
      <c r="V375" s="20"/>
      <c r="W375" s="20"/>
      <c r="X375" s="20"/>
      <c r="Y375" s="20"/>
      <c r="Z375" s="20"/>
      <c r="AA375" s="20"/>
      <c r="AB375" s="20"/>
    </row>
    <row r="376" spans="1:28" x14ac:dyDescent="0.25">
      <c r="A376" s="214"/>
      <c r="G376" s="155"/>
      <c r="H376" s="155"/>
      <c r="I376" s="155" t="s">
        <v>731</v>
      </c>
      <c r="J376" s="155" t="s">
        <v>731</v>
      </c>
      <c r="K376" s="155"/>
      <c r="L376" s="155"/>
      <c r="M376" s="20"/>
      <c r="N376" s="20"/>
      <c r="O376" s="20"/>
      <c r="P376" s="20"/>
      <c r="Q376" s="20"/>
      <c r="R376" s="20"/>
      <c r="S376" s="20"/>
      <c r="T376" s="20"/>
      <c r="U376" s="20"/>
      <c r="V376" s="20"/>
      <c r="W376" s="20"/>
      <c r="X376" s="20"/>
      <c r="Y376" s="20"/>
      <c r="Z376" s="20"/>
      <c r="AA376" s="20"/>
      <c r="AB376" s="20"/>
    </row>
    <row r="377" spans="1:28" x14ac:dyDescent="0.25">
      <c r="A377" s="214"/>
      <c r="G377" s="155"/>
      <c r="H377" s="155"/>
      <c r="I377" s="155" t="s">
        <v>729</v>
      </c>
      <c r="J377" s="155" t="s">
        <v>729</v>
      </c>
      <c r="K377" s="155"/>
      <c r="L377" s="155"/>
      <c r="M377" s="20"/>
      <c r="N377" s="20"/>
      <c r="O377" s="20"/>
      <c r="P377" s="20"/>
      <c r="Q377" s="20"/>
      <c r="R377" s="20"/>
      <c r="S377" s="20"/>
      <c r="T377" s="20"/>
      <c r="U377" s="20"/>
      <c r="V377" s="20"/>
      <c r="W377" s="20"/>
      <c r="X377" s="20"/>
      <c r="Y377" s="20"/>
      <c r="Z377" s="20"/>
      <c r="AA377" s="20"/>
      <c r="AB377" s="20"/>
    </row>
    <row r="378" spans="1:28" x14ac:dyDescent="0.25">
      <c r="A378" s="214"/>
      <c r="G378" s="155"/>
      <c r="H378" s="155"/>
      <c r="I378" s="155" t="s">
        <v>732</v>
      </c>
      <c r="J378" s="155" t="s">
        <v>732</v>
      </c>
      <c r="K378" s="155"/>
      <c r="L378" s="155"/>
      <c r="M378" s="20"/>
      <c r="N378" s="20"/>
      <c r="O378" s="20"/>
      <c r="P378" s="20"/>
      <c r="Q378" s="20"/>
      <c r="R378" s="20"/>
      <c r="S378" s="20"/>
      <c r="T378" s="20"/>
      <c r="U378" s="20"/>
      <c r="V378" s="20"/>
      <c r="W378" s="20"/>
      <c r="X378" s="20"/>
      <c r="Y378" s="20"/>
      <c r="Z378" s="20"/>
      <c r="AA378" s="20"/>
      <c r="AB378" s="20"/>
    </row>
    <row r="379" spans="1:28" x14ac:dyDescent="0.25">
      <c r="A379" s="214"/>
      <c r="G379" s="155"/>
      <c r="H379" s="155"/>
      <c r="I379" s="155" t="s">
        <v>733</v>
      </c>
      <c r="J379" s="155" t="s">
        <v>733</v>
      </c>
      <c r="K379" s="155"/>
      <c r="L379" s="155"/>
      <c r="M379" s="20"/>
      <c r="N379" s="20"/>
      <c r="O379" s="20"/>
      <c r="P379" s="20"/>
      <c r="Q379" s="20"/>
      <c r="R379" s="20"/>
      <c r="S379" s="20"/>
      <c r="T379" s="20"/>
      <c r="U379" s="20"/>
      <c r="V379" s="20"/>
      <c r="W379" s="20"/>
      <c r="X379" s="20"/>
      <c r="Y379" s="20"/>
      <c r="Z379" s="20"/>
      <c r="AA379" s="20"/>
      <c r="AB379" s="20"/>
    </row>
    <row r="380" spans="1:28" x14ac:dyDescent="0.25">
      <c r="A380" s="214"/>
      <c r="G380" s="155"/>
      <c r="H380" s="155"/>
      <c r="I380" s="155" t="s">
        <v>734</v>
      </c>
      <c r="J380" s="155" t="s">
        <v>734</v>
      </c>
      <c r="K380" s="155"/>
      <c r="L380" s="155"/>
      <c r="M380" s="20"/>
      <c r="N380" s="20"/>
      <c r="O380" s="20"/>
      <c r="P380" s="20"/>
      <c r="Q380" s="20"/>
      <c r="R380" s="20"/>
      <c r="S380" s="20"/>
      <c r="T380" s="20"/>
      <c r="U380" s="20"/>
      <c r="V380" s="20"/>
      <c r="W380" s="20"/>
      <c r="X380" s="20"/>
      <c r="Y380" s="20"/>
      <c r="Z380" s="20"/>
      <c r="AA380" s="20"/>
      <c r="AB380" s="20"/>
    </row>
    <row r="381" spans="1:28" x14ac:dyDescent="0.25">
      <c r="A381" s="214"/>
      <c r="G381" s="155"/>
      <c r="H381" s="155"/>
      <c r="I381" s="155" t="s">
        <v>735</v>
      </c>
      <c r="J381" s="155" t="s">
        <v>735</v>
      </c>
      <c r="K381" s="155"/>
      <c r="L381" s="155"/>
      <c r="M381" s="20"/>
      <c r="N381" s="20"/>
      <c r="O381" s="20"/>
      <c r="P381" s="20"/>
      <c r="Q381" s="20"/>
      <c r="R381" s="20"/>
      <c r="S381" s="20"/>
      <c r="T381" s="20"/>
      <c r="U381" s="20"/>
      <c r="V381" s="20"/>
      <c r="W381" s="20"/>
      <c r="X381" s="20"/>
      <c r="Y381" s="20"/>
      <c r="Z381" s="20"/>
      <c r="AA381" s="20"/>
      <c r="AB381" s="20"/>
    </row>
    <row r="382" spans="1:28" x14ac:dyDescent="0.25">
      <c r="A382" s="214"/>
      <c r="G382" s="155"/>
      <c r="H382" s="155"/>
      <c r="I382" s="155" t="s">
        <v>736</v>
      </c>
      <c r="J382" s="155" t="s">
        <v>736</v>
      </c>
      <c r="K382" s="155"/>
      <c r="L382" s="155"/>
      <c r="M382" s="20"/>
      <c r="N382" s="20"/>
      <c r="O382" s="20"/>
      <c r="P382" s="20"/>
      <c r="Q382" s="20"/>
      <c r="R382" s="20"/>
      <c r="S382" s="20"/>
      <c r="T382" s="20"/>
      <c r="U382" s="20"/>
      <c r="V382" s="20"/>
      <c r="W382" s="20"/>
      <c r="X382" s="20"/>
      <c r="Y382" s="20"/>
      <c r="Z382" s="20"/>
      <c r="AA382" s="20"/>
      <c r="AB382" s="20"/>
    </row>
    <row r="383" spans="1:28" x14ac:dyDescent="0.25">
      <c r="A383" s="214"/>
      <c r="G383" s="155"/>
      <c r="H383" s="155"/>
      <c r="I383" s="155" t="s">
        <v>738</v>
      </c>
      <c r="J383" s="155" t="s">
        <v>738</v>
      </c>
      <c r="K383" s="155"/>
      <c r="L383" s="155"/>
      <c r="M383" s="20"/>
      <c r="N383" s="20"/>
      <c r="O383" s="20"/>
      <c r="P383" s="20"/>
      <c r="Q383" s="20"/>
      <c r="R383" s="20"/>
      <c r="S383" s="20"/>
      <c r="T383" s="20"/>
      <c r="U383" s="20"/>
      <c r="V383" s="20"/>
      <c r="W383" s="20"/>
      <c r="X383" s="20"/>
      <c r="Y383" s="20"/>
      <c r="Z383" s="20"/>
      <c r="AA383" s="20"/>
      <c r="AB383" s="20"/>
    </row>
    <row r="384" spans="1:28" x14ac:dyDescent="0.25">
      <c r="A384" s="214"/>
      <c r="G384" s="155"/>
      <c r="H384" s="155"/>
      <c r="I384" s="155" t="s">
        <v>740</v>
      </c>
      <c r="J384" s="155" t="s">
        <v>740</v>
      </c>
      <c r="K384" s="155"/>
      <c r="L384" s="155"/>
      <c r="M384" s="20"/>
      <c r="N384" s="20"/>
      <c r="O384" s="20"/>
      <c r="P384" s="20"/>
      <c r="Q384" s="20"/>
      <c r="R384" s="20"/>
      <c r="S384" s="20"/>
      <c r="T384" s="20"/>
      <c r="U384" s="20"/>
      <c r="V384" s="20"/>
      <c r="W384" s="20"/>
      <c r="X384" s="20"/>
      <c r="Y384" s="20"/>
      <c r="Z384" s="20"/>
      <c r="AA384" s="20"/>
      <c r="AB384" s="20"/>
    </row>
    <row r="385" spans="1:28" x14ac:dyDescent="0.25">
      <c r="A385" s="214"/>
      <c r="G385" s="155"/>
      <c r="H385" s="155"/>
      <c r="I385" s="155"/>
      <c r="J385" s="155"/>
      <c r="K385" s="155"/>
      <c r="L385" s="155"/>
      <c r="M385" s="20"/>
      <c r="N385" s="20"/>
      <c r="O385" s="20"/>
      <c r="P385" s="20"/>
      <c r="Q385" s="20"/>
      <c r="R385" s="20"/>
      <c r="S385" s="20"/>
      <c r="T385" s="20"/>
      <c r="U385" s="20"/>
      <c r="V385" s="20"/>
      <c r="W385" s="20"/>
      <c r="X385" s="20"/>
      <c r="Y385" s="20"/>
      <c r="Z385" s="20"/>
      <c r="AA385" s="20"/>
      <c r="AB385" s="20"/>
    </row>
    <row r="386" spans="1:28" x14ac:dyDescent="0.25">
      <c r="A386" s="214"/>
      <c r="G386" s="155"/>
      <c r="H386" s="155"/>
      <c r="I386" s="155"/>
      <c r="J386" s="155"/>
      <c r="K386" s="155"/>
      <c r="L386" s="155"/>
      <c r="M386" s="20"/>
      <c r="N386" s="20"/>
      <c r="O386" s="20"/>
      <c r="P386" s="20"/>
      <c r="Q386" s="20"/>
      <c r="R386" s="20"/>
      <c r="S386" s="20"/>
      <c r="T386" s="20"/>
      <c r="U386" s="20"/>
      <c r="V386" s="20"/>
      <c r="W386" s="20"/>
      <c r="X386" s="20"/>
      <c r="Y386" s="20"/>
      <c r="Z386" s="20"/>
      <c r="AA386" s="20"/>
      <c r="AB386" s="20"/>
    </row>
    <row r="387" spans="1:28" x14ac:dyDescent="0.25">
      <c r="A387" s="214"/>
      <c r="G387" s="155"/>
      <c r="H387" s="155"/>
      <c r="I387" s="155"/>
      <c r="J387" s="155"/>
      <c r="K387" s="155"/>
      <c r="L387" s="155"/>
      <c r="M387" s="20"/>
      <c r="N387" s="20"/>
      <c r="O387" s="20"/>
      <c r="P387" s="20"/>
      <c r="Q387" s="20"/>
      <c r="R387" s="20"/>
      <c r="S387" s="20"/>
      <c r="T387" s="20"/>
      <c r="U387" s="20"/>
      <c r="V387" s="20"/>
      <c r="W387" s="20"/>
      <c r="X387" s="20"/>
      <c r="Y387" s="20"/>
      <c r="Z387" s="20"/>
      <c r="AA387" s="20"/>
      <c r="AB387" s="20"/>
    </row>
    <row r="388" spans="1:28" x14ac:dyDescent="0.25">
      <c r="A388" s="214"/>
      <c r="G388" s="155"/>
      <c r="H388" s="155"/>
      <c r="I388" s="155"/>
      <c r="J388" s="155"/>
      <c r="K388" s="155"/>
      <c r="L388" s="155"/>
      <c r="M388" s="20"/>
      <c r="N388" s="20"/>
      <c r="O388" s="20"/>
      <c r="P388" s="20"/>
      <c r="Q388" s="20"/>
      <c r="R388" s="20"/>
      <c r="S388" s="20"/>
      <c r="T388" s="20"/>
      <c r="U388" s="20"/>
      <c r="V388" s="20"/>
      <c r="W388" s="20"/>
      <c r="X388" s="20"/>
      <c r="Y388" s="20"/>
      <c r="Z388" s="20"/>
      <c r="AA388" s="20"/>
      <c r="AB388" s="20"/>
    </row>
    <row r="389" spans="1:28" x14ac:dyDescent="0.25">
      <c r="A389" s="214"/>
      <c r="G389" s="155"/>
      <c r="H389" s="155"/>
      <c r="I389" s="155"/>
      <c r="J389" s="155"/>
      <c r="K389" s="155"/>
      <c r="L389" s="155"/>
      <c r="M389" s="20"/>
      <c r="N389" s="20"/>
      <c r="O389" s="20"/>
      <c r="P389" s="20"/>
      <c r="Q389" s="20"/>
      <c r="R389" s="20"/>
      <c r="S389" s="20"/>
      <c r="T389" s="20"/>
      <c r="U389" s="20"/>
      <c r="V389" s="20"/>
      <c r="W389" s="20"/>
      <c r="X389" s="20"/>
      <c r="Y389" s="20"/>
      <c r="Z389" s="20"/>
      <c r="AA389" s="20"/>
      <c r="AB389" s="20"/>
    </row>
    <row r="390" spans="1:28" x14ac:dyDescent="0.25">
      <c r="A390" s="214"/>
      <c r="G390" s="155"/>
      <c r="H390" s="155"/>
      <c r="I390" s="155"/>
      <c r="J390" s="155"/>
      <c r="K390" s="155"/>
      <c r="L390" s="155"/>
      <c r="M390" s="20"/>
      <c r="N390" s="20"/>
      <c r="O390" s="20"/>
      <c r="P390" s="20"/>
      <c r="Q390" s="20"/>
      <c r="R390" s="20"/>
      <c r="S390" s="20"/>
      <c r="T390" s="20"/>
      <c r="U390" s="20"/>
      <c r="V390" s="20"/>
      <c r="W390" s="20"/>
      <c r="X390" s="20"/>
      <c r="Y390" s="20"/>
      <c r="Z390" s="20"/>
      <c r="AA390" s="20"/>
      <c r="AB390" s="20"/>
    </row>
    <row r="391" spans="1:28" x14ac:dyDescent="0.25">
      <c r="A391" s="214"/>
      <c r="G391" s="155"/>
      <c r="H391" s="155"/>
      <c r="I391" s="155"/>
      <c r="J391" s="155"/>
      <c r="K391" s="155"/>
      <c r="L391" s="155"/>
      <c r="M391" s="20"/>
      <c r="N391" s="20"/>
      <c r="O391" s="20"/>
      <c r="P391" s="20"/>
      <c r="Q391" s="20"/>
      <c r="R391" s="20"/>
      <c r="S391" s="20"/>
      <c r="T391" s="20"/>
      <c r="U391" s="20"/>
      <c r="V391" s="20"/>
      <c r="W391" s="20"/>
      <c r="X391" s="20"/>
      <c r="Y391" s="20"/>
      <c r="Z391" s="20"/>
      <c r="AA391" s="20"/>
      <c r="AB391" s="20"/>
    </row>
    <row r="392" spans="1:28" x14ac:dyDescent="0.25">
      <c r="A392" s="214"/>
      <c r="G392" s="155"/>
      <c r="H392" s="155"/>
      <c r="I392" s="155"/>
      <c r="J392" s="155"/>
      <c r="K392" s="155"/>
      <c r="L392" s="155"/>
      <c r="M392" s="20"/>
      <c r="N392" s="20"/>
      <c r="O392" s="20"/>
      <c r="P392" s="20"/>
      <c r="Q392" s="20"/>
      <c r="R392" s="20"/>
      <c r="S392" s="20"/>
      <c r="T392" s="20"/>
      <c r="U392" s="20"/>
      <c r="V392" s="20"/>
      <c r="W392" s="20"/>
      <c r="X392" s="20"/>
      <c r="Y392" s="20"/>
      <c r="Z392" s="20"/>
      <c r="AA392" s="20"/>
      <c r="AB392" s="20"/>
    </row>
    <row r="393" spans="1:28" x14ac:dyDescent="0.25">
      <c r="A393" s="214"/>
      <c r="G393" s="155"/>
      <c r="H393" s="155"/>
      <c r="I393" s="155"/>
      <c r="J393" s="155"/>
      <c r="K393" s="155"/>
      <c r="L393" s="155"/>
      <c r="M393" s="20"/>
      <c r="N393" s="20"/>
      <c r="O393" s="20"/>
      <c r="P393" s="20"/>
      <c r="Q393" s="20"/>
      <c r="R393" s="20"/>
      <c r="S393" s="20"/>
      <c r="T393" s="20"/>
      <c r="U393" s="20"/>
      <c r="V393" s="20"/>
      <c r="W393" s="20"/>
      <c r="X393" s="20"/>
      <c r="Y393" s="20"/>
      <c r="Z393" s="20"/>
      <c r="AA393" s="20"/>
      <c r="AB393" s="20"/>
    </row>
    <row r="394" spans="1:28" x14ac:dyDescent="0.25">
      <c r="A394" s="214"/>
      <c r="G394" s="155"/>
      <c r="H394" s="155"/>
      <c r="I394" s="155"/>
      <c r="J394" s="155"/>
      <c r="K394" s="155"/>
      <c r="L394" s="155"/>
      <c r="M394" s="20"/>
      <c r="N394" s="20"/>
      <c r="O394" s="20"/>
      <c r="P394" s="20"/>
      <c r="Q394" s="20"/>
      <c r="R394" s="20"/>
      <c r="S394" s="20"/>
      <c r="T394" s="20"/>
      <c r="U394" s="20"/>
      <c r="V394" s="20"/>
      <c r="W394" s="20"/>
      <c r="X394" s="20"/>
      <c r="Y394" s="20"/>
      <c r="Z394" s="20"/>
      <c r="AA394" s="20"/>
      <c r="AB394" s="20"/>
    </row>
    <row r="395" spans="1:28" x14ac:dyDescent="0.25">
      <c r="A395" s="214"/>
      <c r="G395" s="155"/>
      <c r="H395" s="155"/>
      <c r="I395" s="155"/>
      <c r="J395" s="155"/>
      <c r="K395" s="155"/>
      <c r="L395" s="155"/>
      <c r="M395" s="20"/>
      <c r="N395" s="20"/>
      <c r="O395" s="20"/>
      <c r="P395" s="20"/>
      <c r="Q395" s="20"/>
      <c r="R395" s="20"/>
      <c r="S395" s="20"/>
      <c r="T395" s="20"/>
      <c r="U395" s="20"/>
      <c r="V395" s="20"/>
      <c r="W395" s="20"/>
      <c r="X395" s="20"/>
      <c r="Y395" s="20"/>
      <c r="Z395" s="20"/>
      <c r="AA395" s="20"/>
      <c r="AB395" s="20"/>
    </row>
    <row r="396" spans="1:28" x14ac:dyDescent="0.25">
      <c r="A396" s="214"/>
      <c r="G396" s="155"/>
      <c r="H396" s="155"/>
      <c r="I396" s="155"/>
      <c r="J396" s="155"/>
      <c r="K396" s="155"/>
      <c r="L396" s="155"/>
      <c r="M396" s="20"/>
      <c r="N396" s="20"/>
      <c r="O396" s="20"/>
      <c r="P396" s="20"/>
      <c r="Q396" s="20"/>
      <c r="R396" s="20"/>
      <c r="S396" s="20"/>
      <c r="T396" s="20"/>
      <c r="U396" s="20"/>
      <c r="V396" s="20"/>
      <c r="W396" s="20"/>
      <c r="X396" s="20"/>
      <c r="Y396" s="20"/>
      <c r="Z396" s="20"/>
      <c r="AA396" s="20"/>
      <c r="AB396" s="20"/>
    </row>
    <row r="397" spans="1:28" x14ac:dyDescent="0.25">
      <c r="A397" s="214"/>
      <c r="G397" s="155"/>
      <c r="H397" s="155"/>
      <c r="I397" s="155"/>
      <c r="J397" s="155"/>
      <c r="K397" s="155"/>
      <c r="L397" s="155"/>
      <c r="M397" s="20"/>
      <c r="N397" s="20"/>
      <c r="O397" s="20"/>
      <c r="P397" s="20"/>
      <c r="Q397" s="20"/>
      <c r="R397" s="20"/>
      <c r="S397" s="20"/>
      <c r="T397" s="20"/>
      <c r="U397" s="20"/>
      <c r="V397" s="20"/>
      <c r="W397" s="20"/>
      <c r="X397" s="20"/>
      <c r="Y397" s="20"/>
      <c r="Z397" s="20"/>
      <c r="AA397" s="20"/>
      <c r="AB397" s="20"/>
    </row>
    <row r="398" spans="1:28" x14ac:dyDescent="0.25">
      <c r="A398" s="214"/>
      <c r="G398" s="155"/>
      <c r="H398" s="155"/>
      <c r="I398" s="155"/>
      <c r="J398" s="155"/>
      <c r="K398" s="155"/>
      <c r="L398" s="155"/>
      <c r="M398" s="20"/>
      <c r="N398" s="20"/>
      <c r="O398" s="20"/>
      <c r="P398" s="20"/>
      <c r="Q398" s="20"/>
      <c r="R398" s="20"/>
      <c r="S398" s="20"/>
      <c r="T398" s="20"/>
      <c r="U398" s="20"/>
      <c r="V398" s="20"/>
      <c r="W398" s="20"/>
      <c r="X398" s="20"/>
      <c r="Y398" s="20"/>
      <c r="Z398" s="20"/>
      <c r="AA398" s="20"/>
      <c r="AB398" s="20"/>
    </row>
    <row r="399" spans="1:28" x14ac:dyDescent="0.25">
      <c r="A399" s="214"/>
      <c r="G399" s="155"/>
      <c r="H399" s="155"/>
      <c r="I399" s="155"/>
      <c r="J399" s="155"/>
      <c r="K399" s="155"/>
      <c r="L399" s="155"/>
      <c r="M399" s="20"/>
      <c r="N399" s="20"/>
      <c r="O399" s="20"/>
      <c r="P399" s="20"/>
      <c r="Q399" s="20"/>
      <c r="R399" s="20"/>
      <c r="S399" s="20"/>
      <c r="T399" s="20"/>
      <c r="U399" s="20"/>
      <c r="V399" s="20"/>
      <c r="W399" s="20"/>
      <c r="X399" s="20"/>
      <c r="Y399" s="20"/>
      <c r="Z399" s="20"/>
      <c r="AA399" s="20"/>
      <c r="AB399" s="20"/>
    </row>
    <row r="400" spans="1:28" x14ac:dyDescent="0.25">
      <c r="A400" s="214"/>
      <c r="G400" s="155"/>
      <c r="H400" s="155"/>
      <c r="I400" s="155"/>
      <c r="J400" s="155"/>
      <c r="K400" s="155"/>
      <c r="L400" s="155"/>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1733"/>
  <sheetViews>
    <sheetView showGridLines="0" zoomScale="90" zoomScaleNormal="90" zoomScalePageLayoutView="90" workbookViewId="0">
      <pane xSplit="1" ySplit="2" topLeftCell="B3" activePane="bottomRight" state="frozen"/>
      <selection pane="topRight"/>
      <selection pane="bottomLeft"/>
      <selection pane="bottomRight" activeCell="G1" sqref="G1"/>
    </sheetView>
  </sheetViews>
  <sheetFormatPr defaultColWidth="8.85546875" defaultRowHeight="15" x14ac:dyDescent="0.25"/>
  <cols>
    <col min="1" max="1" width="27.7109375" style="217"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7" customWidth="1"/>
    <col min="21" max="16384" width="8.85546875" style="117"/>
  </cols>
  <sheetData>
    <row r="1" spans="1:20" s="18" customFormat="1" ht="111" customHeight="1" x14ac:dyDescent="0.35">
      <c r="A1" s="214"/>
      <c r="G1" s="222"/>
      <c r="T1" s="156"/>
    </row>
    <row r="2" spans="1:20" s="18" customFormat="1" ht="37.5" hidden="1" customHeight="1" x14ac:dyDescent="0.25">
      <c r="A2" s="214"/>
      <c r="C2" s="19"/>
      <c r="D2" s="19"/>
      <c r="E2" s="19"/>
      <c r="T2" s="156"/>
    </row>
    <row r="3" spans="1:20" s="20" customFormat="1" ht="39" customHeight="1" thickBot="1" x14ac:dyDescent="0.3">
      <c r="A3" s="214"/>
      <c r="D3" s="124" t="s">
        <v>364</v>
      </c>
      <c r="E3" s="124" t="s">
        <v>363</v>
      </c>
      <c r="T3" s="157"/>
    </row>
    <row r="4" spans="1:20" s="20" customFormat="1" ht="30" customHeight="1" thickTop="1" thickBot="1" x14ac:dyDescent="0.3">
      <c r="A4" s="214"/>
      <c r="C4" s="21"/>
      <c r="D4" s="21"/>
      <c r="E4" s="21"/>
      <c r="F4" s="21"/>
      <c r="G4" s="158" t="s">
        <v>844</v>
      </c>
      <c r="H4" s="163" t="s">
        <v>845</v>
      </c>
      <c r="I4" s="164" t="s">
        <v>846</v>
      </c>
    </row>
    <row r="5" spans="1:20" s="20" customFormat="1" ht="19.5" customHeight="1" thickTop="1" x14ac:dyDescent="0.25">
      <c r="A5" s="214"/>
      <c r="C5" s="21"/>
      <c r="D5" s="21"/>
      <c r="E5" s="21"/>
      <c r="F5" s="21"/>
      <c r="G5" s="155">
        <v>11113</v>
      </c>
      <c r="H5" s="23"/>
      <c r="I5" s="23" t="s">
        <v>970</v>
      </c>
    </row>
    <row r="6" spans="1:20" s="20" customFormat="1" ht="19.5" customHeight="1" x14ac:dyDescent="0.25">
      <c r="A6" s="214"/>
      <c r="C6" s="21"/>
      <c r="D6" s="21"/>
      <c r="E6" s="21"/>
      <c r="F6" s="21"/>
      <c r="G6" s="155">
        <v>11200</v>
      </c>
      <c r="H6" s="23"/>
      <c r="I6" s="23"/>
    </row>
    <row r="7" spans="1:20" s="20" customFormat="1" ht="19.5" customHeight="1" x14ac:dyDescent="0.25">
      <c r="A7" s="214"/>
      <c r="C7" s="21"/>
      <c r="D7" s="21"/>
      <c r="E7" s="21"/>
      <c r="F7" s="21"/>
      <c r="G7" s="155">
        <v>11201</v>
      </c>
      <c r="H7" s="23"/>
      <c r="I7" s="23" t="s">
        <v>971</v>
      </c>
    </row>
    <row r="8" spans="1:20" s="20" customFormat="1" ht="19.5" customHeight="1" x14ac:dyDescent="0.25">
      <c r="A8" s="214"/>
      <c r="C8" s="21"/>
      <c r="D8" s="21"/>
      <c r="E8" s="21"/>
      <c r="F8" s="21"/>
      <c r="G8" s="155">
        <v>11202</v>
      </c>
      <c r="H8" s="23"/>
      <c r="I8" s="23" t="s">
        <v>972</v>
      </c>
    </row>
    <row r="9" spans="1:20" s="20" customFormat="1" ht="19.5" customHeight="1" x14ac:dyDescent="0.25">
      <c r="A9" s="214"/>
      <c r="C9" s="21"/>
      <c r="D9" s="21"/>
      <c r="E9" s="21"/>
      <c r="F9" s="21"/>
      <c r="G9" s="155">
        <v>11203</v>
      </c>
      <c r="H9" s="23"/>
      <c r="I9" s="23" t="s">
        <v>973</v>
      </c>
    </row>
    <row r="10" spans="1:20" s="20" customFormat="1" ht="19.5" customHeight="1" x14ac:dyDescent="0.25">
      <c r="A10" s="214"/>
      <c r="C10" s="21"/>
      <c r="D10" s="21"/>
      <c r="E10" s="21"/>
      <c r="F10" s="21"/>
      <c r="G10" s="155">
        <v>11204</v>
      </c>
      <c r="H10" s="23"/>
      <c r="I10" s="23"/>
    </row>
    <row r="11" spans="1:20" s="20" customFormat="1" ht="19.5" customHeight="1" x14ac:dyDescent="0.25">
      <c r="A11" s="214"/>
      <c r="C11" s="21"/>
      <c r="D11" s="21"/>
      <c r="E11" s="21"/>
      <c r="F11" s="21"/>
      <c r="G11" s="155">
        <v>11206</v>
      </c>
      <c r="H11" s="23"/>
      <c r="I11" s="23" t="s">
        <v>974</v>
      </c>
    </row>
    <row r="12" spans="1:20" s="20" customFormat="1" ht="19.5" customHeight="1" x14ac:dyDescent="0.25">
      <c r="A12" s="214"/>
      <c r="C12" s="21"/>
      <c r="D12" s="21"/>
      <c r="E12" s="21"/>
      <c r="F12" s="21"/>
      <c r="G12" s="155">
        <v>11209</v>
      </c>
      <c r="H12" s="23"/>
      <c r="I12" s="23" t="s">
        <v>975</v>
      </c>
    </row>
    <row r="13" spans="1:20" s="20" customFormat="1" ht="19.5" customHeight="1" x14ac:dyDescent="0.25">
      <c r="A13" s="214"/>
      <c r="C13" s="21"/>
      <c r="D13" s="21"/>
      <c r="E13" s="21"/>
      <c r="F13" s="21"/>
      <c r="G13" s="155">
        <v>11211</v>
      </c>
      <c r="H13" s="23"/>
      <c r="I13" s="23" t="s">
        <v>976</v>
      </c>
    </row>
    <row r="14" spans="1:20" s="20" customFormat="1" ht="19.5" customHeight="1" x14ac:dyDescent="0.25">
      <c r="A14" s="214"/>
      <c r="C14" s="21"/>
      <c r="D14" s="21"/>
      <c r="E14" s="21"/>
      <c r="F14" s="21"/>
      <c r="G14" s="155">
        <v>11212</v>
      </c>
      <c r="H14" s="23"/>
      <c r="I14" s="23"/>
    </row>
    <row r="15" spans="1:20" s="20" customFormat="1" ht="19.5" customHeight="1" x14ac:dyDescent="0.25">
      <c r="A15" s="214"/>
      <c r="C15" s="21"/>
      <c r="D15" s="21"/>
      <c r="E15" s="21"/>
      <c r="F15" s="21"/>
      <c r="G15" s="155">
        <v>11300</v>
      </c>
      <c r="H15" s="23"/>
      <c r="I15" s="23"/>
    </row>
    <row r="16" spans="1:20" s="20" customFormat="1" ht="19.5" customHeight="1" x14ac:dyDescent="0.25">
      <c r="A16" s="214"/>
      <c r="C16" s="21"/>
      <c r="D16" s="21"/>
      <c r="E16" s="21"/>
      <c r="F16" s="21"/>
      <c r="G16" s="155">
        <v>11301</v>
      </c>
      <c r="H16" s="23"/>
      <c r="I16" s="23" t="s">
        <v>977</v>
      </c>
    </row>
    <row r="17" spans="1:9" s="20" customFormat="1" ht="19.5" customHeight="1" x14ac:dyDescent="0.25">
      <c r="A17" s="214"/>
      <c r="C17" s="21"/>
      <c r="D17" s="132"/>
      <c r="E17" s="133"/>
      <c r="F17" s="21"/>
      <c r="G17" s="155">
        <v>11302</v>
      </c>
      <c r="H17" s="23"/>
      <c r="I17" s="23" t="s">
        <v>972</v>
      </c>
    </row>
    <row r="18" spans="1:9" s="20" customFormat="1" ht="19.5" customHeight="1" x14ac:dyDescent="0.25">
      <c r="A18" s="214"/>
      <c r="C18" s="21"/>
      <c r="D18" s="132"/>
      <c r="E18" s="133"/>
      <c r="F18" s="21"/>
      <c r="G18" s="155">
        <v>11303</v>
      </c>
      <c r="H18" s="23"/>
      <c r="I18" s="23" t="s">
        <v>978</v>
      </c>
    </row>
    <row r="19" spans="1:9" s="20" customFormat="1" ht="19.5" customHeight="1" x14ac:dyDescent="0.25">
      <c r="A19" s="214"/>
      <c r="C19" s="21"/>
      <c r="D19" s="132"/>
      <c r="E19" s="133"/>
      <c r="F19" s="21"/>
      <c r="G19" s="155">
        <v>11306</v>
      </c>
      <c r="H19" s="23"/>
      <c r="I19" s="23" t="s">
        <v>979</v>
      </c>
    </row>
    <row r="20" spans="1:9" s="20" customFormat="1" ht="19.5" customHeight="1" x14ac:dyDescent="0.25">
      <c r="A20" s="214"/>
      <c r="C20" s="21"/>
      <c r="D20" s="132"/>
      <c r="E20" s="133"/>
      <c r="F20" s="21"/>
      <c r="G20" s="155">
        <v>11311</v>
      </c>
      <c r="H20" s="23"/>
      <c r="I20" s="23" t="s">
        <v>975</v>
      </c>
    </row>
    <row r="21" spans="1:9" s="20" customFormat="1" ht="19.5" customHeight="1" x14ac:dyDescent="0.25">
      <c r="A21" s="214"/>
      <c r="C21" s="21"/>
      <c r="D21" s="132"/>
      <c r="E21" s="133"/>
      <c r="F21" s="21"/>
      <c r="G21" s="155">
        <v>11312</v>
      </c>
      <c r="H21" s="23"/>
      <c r="I21" s="23" t="s">
        <v>980</v>
      </c>
    </row>
    <row r="22" spans="1:9" s="20" customFormat="1" ht="19.5" customHeight="1" x14ac:dyDescent="0.25">
      <c r="A22" s="214"/>
      <c r="C22" s="21"/>
      <c r="D22" s="132"/>
      <c r="E22" s="133"/>
      <c r="F22" s="21"/>
      <c r="G22" s="155">
        <v>11313</v>
      </c>
      <c r="H22" s="23"/>
      <c r="I22" s="23" t="s">
        <v>973</v>
      </c>
    </row>
    <row r="23" spans="1:9" s="20" customFormat="1" ht="19.5" customHeight="1" x14ac:dyDescent="0.25">
      <c r="A23" s="214"/>
      <c r="C23" s="21"/>
      <c r="D23" s="132"/>
      <c r="E23" s="133"/>
      <c r="F23" s="21"/>
      <c r="G23" s="155">
        <v>11314</v>
      </c>
      <c r="H23" s="23"/>
      <c r="I23" s="23" t="s">
        <v>981</v>
      </c>
    </row>
    <row r="24" spans="1:9" s="20" customFormat="1" ht="19.5" customHeight="1" x14ac:dyDescent="0.25">
      <c r="A24" s="214"/>
      <c r="C24" s="21"/>
      <c r="D24" s="132"/>
      <c r="E24" s="133"/>
      <c r="F24" s="21"/>
      <c r="G24" s="155">
        <v>11315</v>
      </c>
      <c r="H24" s="23"/>
      <c r="I24" s="23" t="s">
        <v>982</v>
      </c>
    </row>
    <row r="25" spans="1:9" s="20" customFormat="1" ht="19.5" customHeight="1" x14ac:dyDescent="0.25">
      <c r="A25" s="214"/>
      <c r="C25" s="21"/>
      <c r="D25" s="132"/>
      <c r="E25" s="133"/>
      <c r="F25" s="21"/>
      <c r="G25" s="155">
        <v>11316</v>
      </c>
      <c r="H25" s="23"/>
      <c r="I25" s="23"/>
    </row>
    <row r="26" spans="1:9" s="20" customFormat="1" ht="19.5" customHeight="1" x14ac:dyDescent="0.25">
      <c r="A26" s="214"/>
      <c r="C26" s="21"/>
      <c r="D26" s="132"/>
      <c r="E26" s="133"/>
      <c r="F26" s="21"/>
      <c r="G26" s="155">
        <v>11400</v>
      </c>
      <c r="H26" s="23"/>
      <c r="I26" s="23"/>
    </row>
    <row r="27" spans="1:9" s="20" customFormat="1" ht="19.5" customHeight="1" x14ac:dyDescent="0.25">
      <c r="A27" s="214"/>
      <c r="C27" s="21"/>
      <c r="D27" s="132"/>
      <c r="E27" s="133"/>
      <c r="F27" s="21"/>
      <c r="G27" s="155">
        <v>33</v>
      </c>
      <c r="H27" s="23"/>
      <c r="I27" s="23"/>
    </row>
    <row r="28" spans="1:9" s="20" customFormat="1" ht="19.5" customHeight="1" x14ac:dyDescent="0.25">
      <c r="A28" s="214"/>
      <c r="C28" s="21"/>
      <c r="D28" s="132"/>
      <c r="E28" s="133"/>
      <c r="F28" s="21"/>
      <c r="G28" s="155">
        <v>27</v>
      </c>
      <c r="H28" s="23"/>
      <c r="I28" s="23"/>
    </row>
    <row r="29" spans="1:9" s="20" customFormat="1" ht="19.5" customHeight="1" x14ac:dyDescent="0.25">
      <c r="A29" s="214"/>
      <c r="C29" s="21"/>
      <c r="D29" s="132"/>
      <c r="E29" s="133"/>
      <c r="F29" s="21"/>
      <c r="G29" s="155">
        <v>15</v>
      </c>
      <c r="H29" s="23"/>
      <c r="I29" s="23"/>
    </row>
    <row r="30" spans="1:9" s="20" customFormat="1" ht="19.5" customHeight="1" x14ac:dyDescent="0.25">
      <c r="A30" s="214"/>
      <c r="C30" s="21"/>
      <c r="D30" s="132"/>
      <c r="E30" s="133"/>
      <c r="F30" s="21"/>
      <c r="G30" s="155">
        <v>29</v>
      </c>
      <c r="H30" s="23"/>
      <c r="I30" s="23"/>
    </row>
    <row r="31" spans="1:9" s="20" customFormat="1" ht="19.5" customHeight="1" x14ac:dyDescent="0.25">
      <c r="A31" s="214"/>
      <c r="C31" s="21"/>
      <c r="D31" s="132"/>
      <c r="E31" s="133"/>
      <c r="F31" s="21"/>
      <c r="G31" s="155">
        <v>26</v>
      </c>
      <c r="H31" s="23"/>
      <c r="I31" s="23"/>
    </row>
    <row r="32" spans="1:9" s="20" customFormat="1" ht="19.5" customHeight="1" x14ac:dyDescent="0.25">
      <c r="A32" s="214"/>
      <c r="C32" s="21"/>
      <c r="D32" s="132"/>
      <c r="E32" s="133"/>
      <c r="F32" s="21"/>
      <c r="G32" s="155">
        <v>42</v>
      </c>
      <c r="H32" s="23"/>
      <c r="I32" s="23"/>
    </row>
    <row r="33" spans="1:9" s="20" customFormat="1" ht="19.5" customHeight="1" x14ac:dyDescent="0.25">
      <c r="A33" s="214"/>
      <c r="C33" s="21"/>
      <c r="D33" s="132"/>
      <c r="E33" s="133"/>
      <c r="F33" s="21"/>
      <c r="G33" s="155">
        <v>38</v>
      </c>
      <c r="H33" s="23"/>
      <c r="I33" s="23"/>
    </row>
    <row r="34" spans="1:9" s="20" customFormat="1" ht="19.5" customHeight="1" x14ac:dyDescent="0.25">
      <c r="A34" s="214"/>
      <c r="C34" s="21"/>
      <c r="D34" s="132"/>
      <c r="E34" s="133"/>
      <c r="F34" s="21"/>
      <c r="G34" s="155">
        <v>11</v>
      </c>
      <c r="H34" s="23"/>
      <c r="I34" s="23"/>
    </row>
    <row r="35" spans="1:9" s="20" customFormat="1" ht="19.5" customHeight="1" x14ac:dyDescent="0.25">
      <c r="A35" s="214"/>
      <c r="C35" s="21"/>
      <c r="D35" s="132"/>
      <c r="E35" s="133"/>
      <c r="F35" s="21"/>
      <c r="G35" s="155">
        <v>30</v>
      </c>
      <c r="H35" s="23"/>
      <c r="I35" s="23"/>
    </row>
    <row r="36" spans="1:9" s="20" customFormat="1" ht="19.5" customHeight="1" x14ac:dyDescent="0.25">
      <c r="A36" s="214"/>
      <c r="C36" s="21"/>
      <c r="D36" s="132"/>
      <c r="E36" s="133"/>
      <c r="F36" s="21"/>
      <c r="G36" s="155">
        <v>20</v>
      </c>
      <c r="H36" s="23"/>
      <c r="I36" s="23"/>
    </row>
    <row r="37" spans="1:9" s="20" customFormat="1" ht="19.5" customHeight="1" x14ac:dyDescent="0.25">
      <c r="A37" s="214"/>
      <c r="C37" s="21"/>
      <c r="D37" s="132"/>
      <c r="E37" s="133"/>
      <c r="F37" s="21"/>
      <c r="G37" s="155">
        <v>14</v>
      </c>
      <c r="H37" s="23"/>
      <c r="I37" s="23"/>
    </row>
    <row r="38" spans="1:9" s="20" customFormat="1" ht="19.5" customHeight="1" x14ac:dyDescent="0.25">
      <c r="A38" s="214"/>
      <c r="C38" s="21"/>
      <c r="D38" s="132"/>
      <c r="E38" s="133"/>
      <c r="F38" s="21"/>
      <c r="G38" s="155">
        <v>17</v>
      </c>
      <c r="H38" s="23"/>
      <c r="I38" s="23"/>
    </row>
    <row r="39" spans="1:9" s="20" customFormat="1" ht="19.5" customHeight="1" x14ac:dyDescent="0.25">
      <c r="A39" s="214"/>
      <c r="C39" s="21"/>
      <c r="D39" s="132"/>
      <c r="E39" s="133"/>
      <c r="F39" s="21"/>
      <c r="G39" s="155">
        <v>6</v>
      </c>
      <c r="H39" s="23"/>
      <c r="I39" s="23"/>
    </row>
    <row r="40" spans="1:9" s="20" customFormat="1" ht="19.5" customHeight="1" x14ac:dyDescent="0.25">
      <c r="A40" s="214"/>
      <c r="C40" s="21"/>
      <c r="D40" s="132"/>
      <c r="E40" s="133"/>
      <c r="F40" s="21"/>
      <c r="G40" s="155">
        <v>39</v>
      </c>
      <c r="H40" s="23"/>
      <c r="I40" s="23"/>
    </row>
    <row r="41" spans="1:9" s="20" customFormat="1" ht="19.5" customHeight="1" x14ac:dyDescent="0.25">
      <c r="A41" s="214"/>
      <c r="C41" s="21"/>
      <c r="D41" s="132"/>
      <c r="E41" s="133"/>
      <c r="F41" s="21"/>
      <c r="G41" s="155">
        <v>3</v>
      </c>
      <c r="H41" s="23"/>
      <c r="I41" s="23"/>
    </row>
    <row r="42" spans="1:9" s="20" customFormat="1" ht="19.5" customHeight="1" x14ac:dyDescent="0.25">
      <c r="A42" s="214"/>
      <c r="C42" s="21"/>
      <c r="D42" s="132"/>
      <c r="E42" s="133"/>
      <c r="F42" s="21"/>
      <c r="G42" s="155">
        <v>18</v>
      </c>
      <c r="H42" s="23"/>
      <c r="I42" s="23"/>
    </row>
    <row r="43" spans="1:9" s="20" customFormat="1" ht="19.5" customHeight="1" x14ac:dyDescent="0.25">
      <c r="A43" s="214"/>
      <c r="C43" s="21"/>
      <c r="D43" s="132"/>
      <c r="E43" s="133"/>
      <c r="F43" s="21"/>
      <c r="G43" s="155">
        <v>37</v>
      </c>
      <c r="H43" s="23"/>
      <c r="I43" s="23"/>
    </row>
    <row r="44" spans="1:9" s="20" customFormat="1" ht="19.5" customHeight="1" x14ac:dyDescent="0.25">
      <c r="A44" s="214"/>
      <c r="C44" s="21"/>
      <c r="D44" s="132"/>
      <c r="E44" s="133"/>
      <c r="F44" s="21"/>
      <c r="G44" s="155">
        <v>32</v>
      </c>
      <c r="H44" s="23"/>
      <c r="I44" s="23"/>
    </row>
    <row r="45" spans="1:9" s="20" customFormat="1" ht="19.5" customHeight="1" x14ac:dyDescent="0.25">
      <c r="A45" s="214"/>
      <c r="C45" s="21"/>
      <c r="D45" s="132"/>
      <c r="E45" s="133"/>
      <c r="F45" s="21"/>
      <c r="G45" s="155">
        <v>23</v>
      </c>
      <c r="H45" s="23"/>
      <c r="I45" s="23"/>
    </row>
    <row r="46" spans="1:9" s="20" customFormat="1" ht="19.5" customHeight="1" x14ac:dyDescent="0.25">
      <c r="A46" s="214"/>
      <c r="C46" s="21"/>
      <c r="D46" s="132"/>
      <c r="E46" s="133"/>
      <c r="F46" s="21"/>
      <c r="G46" s="155">
        <v>45</v>
      </c>
      <c r="H46" s="23"/>
      <c r="I46" s="23"/>
    </row>
    <row r="47" spans="1:9" s="20" customFormat="1" ht="19.5" customHeight="1" x14ac:dyDescent="0.25">
      <c r="A47" s="214"/>
      <c r="C47" s="21"/>
      <c r="D47" s="132"/>
      <c r="E47" s="133"/>
      <c r="F47" s="21"/>
      <c r="G47" s="155">
        <v>12</v>
      </c>
      <c r="H47" s="23"/>
      <c r="I47" s="23"/>
    </row>
    <row r="48" spans="1:9" s="20" customFormat="1" ht="19.5" customHeight="1" x14ac:dyDescent="0.25">
      <c r="A48" s="214"/>
      <c r="C48" s="21"/>
      <c r="D48" s="132"/>
      <c r="E48" s="133"/>
      <c r="F48" s="21"/>
      <c r="G48" s="155">
        <v>1</v>
      </c>
      <c r="H48" s="23"/>
      <c r="I48" s="23"/>
    </row>
    <row r="49" spans="1:9" s="20" customFormat="1" ht="19.5" customHeight="1" x14ac:dyDescent="0.25">
      <c r="A49" s="214"/>
      <c r="C49" s="21"/>
      <c r="D49" s="132"/>
      <c r="E49" s="133"/>
      <c r="F49" s="21"/>
      <c r="G49" s="155">
        <v>10</v>
      </c>
      <c r="H49" s="23"/>
      <c r="I49" s="23"/>
    </row>
    <row r="50" spans="1:9" s="20" customFormat="1" ht="19.5" customHeight="1" x14ac:dyDescent="0.25">
      <c r="A50" s="214"/>
      <c r="C50" s="21"/>
      <c r="D50" s="132"/>
      <c r="E50" s="133"/>
      <c r="F50" s="21"/>
      <c r="G50" s="155">
        <v>24</v>
      </c>
      <c r="H50" s="23"/>
      <c r="I50" s="23"/>
    </row>
    <row r="51" spans="1:9" s="20" customFormat="1" ht="19.5" customHeight="1" x14ac:dyDescent="0.25">
      <c r="A51" s="214"/>
      <c r="C51" s="21"/>
      <c r="D51" s="132"/>
      <c r="E51" s="133"/>
      <c r="F51" s="21"/>
      <c r="G51" s="155">
        <v>34</v>
      </c>
      <c r="H51" s="23"/>
      <c r="I51" s="23"/>
    </row>
    <row r="52" spans="1:9" s="20" customFormat="1" ht="19.5" customHeight="1" x14ac:dyDescent="0.25">
      <c r="A52" s="214"/>
      <c r="C52" s="21"/>
      <c r="D52" s="132"/>
      <c r="E52" s="133"/>
      <c r="F52" s="21"/>
      <c r="G52" s="155">
        <v>44</v>
      </c>
      <c r="H52" s="23"/>
      <c r="I52" s="23"/>
    </row>
    <row r="53" spans="1:9" s="20" customFormat="1" ht="19.5" customHeight="1" x14ac:dyDescent="0.25">
      <c r="A53" s="214"/>
      <c r="C53" s="21"/>
      <c r="D53" s="132"/>
      <c r="E53" s="133"/>
      <c r="F53" s="21"/>
      <c r="G53" s="155">
        <v>28</v>
      </c>
      <c r="H53" s="23"/>
      <c r="I53" s="23"/>
    </row>
    <row r="54" spans="1:9" s="20" customFormat="1" ht="19.5" customHeight="1" x14ac:dyDescent="0.25">
      <c r="A54" s="214"/>
      <c r="C54" s="21"/>
      <c r="D54" s="132"/>
      <c r="E54" s="133"/>
      <c r="F54" s="21"/>
      <c r="G54" s="155">
        <v>19</v>
      </c>
      <c r="H54" s="23"/>
      <c r="I54" s="23"/>
    </row>
    <row r="55" spans="1:9" s="20" customFormat="1" ht="19.5" customHeight="1" x14ac:dyDescent="0.25">
      <c r="A55" s="214"/>
      <c r="C55" s="21"/>
      <c r="D55" s="132"/>
      <c r="E55" s="133"/>
      <c r="F55" s="21"/>
      <c r="G55" s="155">
        <v>46</v>
      </c>
      <c r="H55" s="23"/>
      <c r="I55" s="23"/>
    </row>
    <row r="56" spans="1:9" s="20" customFormat="1" ht="19.5" customHeight="1" x14ac:dyDescent="0.25">
      <c r="A56" s="214"/>
      <c r="C56" s="21"/>
      <c r="D56" s="132"/>
      <c r="E56" s="133"/>
      <c r="F56" s="21"/>
      <c r="G56" s="155">
        <v>25</v>
      </c>
      <c r="H56" s="23"/>
      <c r="I56" s="23"/>
    </row>
    <row r="57" spans="1:9" s="20" customFormat="1" ht="19.5" customHeight="1" x14ac:dyDescent="0.25">
      <c r="A57" s="214"/>
      <c r="C57" s="21"/>
      <c r="D57" s="132"/>
      <c r="E57" s="133"/>
      <c r="F57" s="21"/>
      <c r="G57" s="155">
        <v>35</v>
      </c>
      <c r="H57" s="23"/>
      <c r="I57" s="23"/>
    </row>
    <row r="58" spans="1:9" s="20" customFormat="1" ht="19.5" customHeight="1" x14ac:dyDescent="0.25">
      <c r="A58" s="214"/>
      <c r="C58" s="21"/>
      <c r="D58" s="132"/>
      <c r="E58" s="133"/>
      <c r="F58" s="21"/>
      <c r="G58" s="155">
        <v>5</v>
      </c>
      <c r="H58" s="23"/>
      <c r="I58" s="23"/>
    </row>
    <row r="59" spans="1:9" s="20" customFormat="1" ht="19.5" customHeight="1" x14ac:dyDescent="0.25">
      <c r="A59" s="214"/>
      <c r="C59" s="21"/>
      <c r="D59" s="132"/>
      <c r="E59" s="133"/>
      <c r="F59" s="21"/>
      <c r="G59" s="155">
        <v>43</v>
      </c>
      <c r="H59" s="23"/>
      <c r="I59" s="23"/>
    </row>
    <row r="60" spans="1:9" s="20" customFormat="1" ht="19.5" customHeight="1" x14ac:dyDescent="0.25">
      <c r="A60" s="214"/>
      <c r="C60" s="21"/>
      <c r="D60" s="132"/>
      <c r="E60" s="133"/>
      <c r="F60" s="21"/>
      <c r="G60" s="155">
        <v>2</v>
      </c>
      <c r="H60" s="23"/>
      <c r="I60" s="23"/>
    </row>
    <row r="61" spans="1:9" s="20" customFormat="1" ht="19.5" customHeight="1" x14ac:dyDescent="0.25">
      <c r="A61" s="214"/>
      <c r="C61" s="21"/>
      <c r="D61" s="132"/>
      <c r="E61" s="133"/>
      <c r="F61" s="21"/>
      <c r="G61" s="155">
        <v>16</v>
      </c>
      <c r="H61" s="23"/>
      <c r="I61" s="23"/>
    </row>
    <row r="62" spans="1:9" s="20" customFormat="1" ht="19.5" customHeight="1" x14ac:dyDescent="0.25">
      <c r="A62" s="214"/>
      <c r="C62" s="21"/>
      <c r="D62" s="132"/>
      <c r="E62" s="133"/>
      <c r="F62" s="21"/>
      <c r="G62" s="155">
        <v>21</v>
      </c>
      <c r="H62" s="23"/>
      <c r="I62" s="23"/>
    </row>
    <row r="63" spans="1:9" s="20" customFormat="1" ht="19.5" customHeight="1" x14ac:dyDescent="0.25">
      <c r="A63" s="214"/>
      <c r="C63" s="21"/>
      <c r="D63" s="132"/>
      <c r="E63" s="133"/>
      <c r="F63" s="21"/>
      <c r="G63" s="155">
        <v>7</v>
      </c>
      <c r="H63" s="23"/>
      <c r="I63" s="23"/>
    </row>
    <row r="64" spans="1:9" s="20" customFormat="1" ht="19.5" customHeight="1" x14ac:dyDescent="0.25">
      <c r="A64" s="214"/>
      <c r="C64" s="21"/>
      <c r="D64" s="132"/>
      <c r="E64" s="133"/>
      <c r="F64" s="21"/>
      <c r="G64" s="155">
        <v>40</v>
      </c>
      <c r="H64" s="23"/>
      <c r="I64" s="23"/>
    </row>
    <row r="65" spans="1:9" s="20" customFormat="1" ht="19.5" customHeight="1" x14ac:dyDescent="0.25">
      <c r="A65" s="214"/>
      <c r="C65" s="21"/>
      <c r="D65" s="132"/>
      <c r="E65" s="133"/>
      <c r="F65" s="21"/>
      <c r="G65" s="155">
        <v>9</v>
      </c>
      <c r="H65" s="23"/>
      <c r="I65" s="23"/>
    </row>
    <row r="66" spans="1:9" s="20" customFormat="1" ht="19.5" customHeight="1" x14ac:dyDescent="0.25">
      <c r="A66" s="214"/>
      <c r="C66" s="21"/>
      <c r="D66" s="132"/>
      <c r="E66" s="133"/>
      <c r="F66" s="21"/>
      <c r="G66" s="155">
        <v>8</v>
      </c>
      <c r="H66" s="23"/>
      <c r="I66" s="23"/>
    </row>
    <row r="67" spans="1:9" s="20" customFormat="1" ht="19.5" customHeight="1" x14ac:dyDescent="0.25">
      <c r="A67" s="214"/>
      <c r="C67" s="21"/>
      <c r="D67" s="132"/>
      <c r="E67" s="133"/>
      <c r="F67" s="21"/>
      <c r="G67" s="155">
        <v>3222106</v>
      </c>
      <c r="H67" s="23"/>
      <c r="I67" s="23" t="s">
        <v>983</v>
      </c>
    </row>
    <row r="68" spans="1:9" s="20" customFormat="1" ht="19.5" customHeight="1" x14ac:dyDescent="0.25">
      <c r="A68" s="214"/>
      <c r="C68" s="21"/>
      <c r="D68" s="132"/>
      <c r="E68" s="133"/>
      <c r="F68" s="21"/>
      <c r="G68" s="155">
        <v>3222200</v>
      </c>
      <c r="H68" s="23"/>
      <c r="I68" s="23" t="s">
        <v>984</v>
      </c>
    </row>
    <row r="69" spans="1:9" s="20" customFormat="1" ht="19.5" customHeight="1" x14ac:dyDescent="0.25">
      <c r="A69" s="214"/>
      <c r="C69" s="21"/>
      <c r="D69" s="132"/>
      <c r="E69" s="133"/>
      <c r="F69" s="21"/>
      <c r="G69" s="155">
        <v>3221245</v>
      </c>
      <c r="H69" s="23"/>
      <c r="I69" s="23" t="s">
        <v>985</v>
      </c>
    </row>
    <row r="70" spans="1:9" s="20" customFormat="1" ht="19.5" customHeight="1" x14ac:dyDescent="0.25">
      <c r="A70" s="214"/>
      <c r="C70" s="21"/>
      <c r="D70" s="132"/>
      <c r="E70" s="133"/>
      <c r="F70" s="21"/>
      <c r="G70" s="155">
        <v>3220977</v>
      </c>
      <c r="H70" s="23"/>
      <c r="I70" s="23" t="s">
        <v>986</v>
      </c>
    </row>
    <row r="71" spans="1:9" s="20" customFormat="1" ht="19.5" customHeight="1" x14ac:dyDescent="0.25">
      <c r="A71" s="214"/>
      <c r="C71" s="21"/>
      <c r="D71" s="132"/>
      <c r="E71" s="133"/>
      <c r="F71" s="21"/>
      <c r="G71" s="155">
        <v>3220978</v>
      </c>
      <c r="H71" s="23"/>
      <c r="I71" s="23" t="s">
        <v>987</v>
      </c>
    </row>
    <row r="72" spans="1:9" s="20" customFormat="1" ht="19.5" customHeight="1" x14ac:dyDescent="0.25">
      <c r="A72" s="214"/>
      <c r="C72" s="21"/>
      <c r="D72" s="132"/>
      <c r="E72" s="133"/>
      <c r="F72" s="21"/>
      <c r="G72" s="155">
        <v>3221428</v>
      </c>
      <c r="H72" s="23"/>
      <c r="I72" s="23" t="s">
        <v>988</v>
      </c>
    </row>
    <row r="73" spans="1:9" s="20" customFormat="1" ht="19.5" customHeight="1" x14ac:dyDescent="0.25">
      <c r="A73" s="214"/>
      <c r="C73" s="21"/>
      <c r="D73" s="132"/>
      <c r="E73" s="133"/>
      <c r="F73" s="21"/>
      <c r="G73" s="155">
        <v>3222502</v>
      </c>
      <c r="H73" s="23"/>
      <c r="I73" s="23" t="s">
        <v>989</v>
      </c>
    </row>
    <row r="74" spans="1:9" s="20" customFormat="1" ht="19.5" customHeight="1" x14ac:dyDescent="0.25">
      <c r="A74" s="214"/>
      <c r="C74" s="21"/>
      <c r="D74" s="132"/>
      <c r="E74" s="133"/>
      <c r="F74" s="21"/>
      <c r="G74" s="155">
        <v>3221646</v>
      </c>
      <c r="H74" s="23"/>
      <c r="I74" s="23" t="s">
        <v>990</v>
      </c>
    </row>
    <row r="75" spans="1:9" s="20" customFormat="1" ht="19.5" customHeight="1" x14ac:dyDescent="0.25">
      <c r="A75" s="214"/>
      <c r="C75" s="21"/>
      <c r="D75" s="132"/>
      <c r="E75" s="133"/>
      <c r="F75" s="21"/>
      <c r="G75" s="155">
        <v>3222609</v>
      </c>
      <c r="H75" s="23"/>
      <c r="I75" s="23" t="s">
        <v>991</v>
      </c>
    </row>
    <row r="76" spans="1:9" s="20" customFormat="1" ht="19.5" customHeight="1" x14ac:dyDescent="0.25">
      <c r="A76" s="214"/>
      <c r="C76" s="21"/>
      <c r="D76" s="132"/>
      <c r="E76" s="133"/>
      <c r="F76" s="21"/>
      <c r="G76" s="155">
        <v>36</v>
      </c>
      <c r="H76" s="23"/>
      <c r="I76" s="23" t="s">
        <v>992</v>
      </c>
    </row>
    <row r="77" spans="1:9" s="20" customFormat="1" ht="19.5" customHeight="1" x14ac:dyDescent="0.25">
      <c r="A77" s="214"/>
      <c r="C77" s="21"/>
      <c r="D77" s="132"/>
      <c r="E77" s="133"/>
      <c r="F77" s="21"/>
      <c r="G77" s="155">
        <v>3221320</v>
      </c>
      <c r="H77" s="23"/>
      <c r="I77" s="23" t="s">
        <v>993</v>
      </c>
    </row>
    <row r="78" spans="1:9" s="20" customFormat="1" ht="19.5" customHeight="1" x14ac:dyDescent="0.25">
      <c r="A78" s="214"/>
      <c r="C78" s="21"/>
      <c r="D78" s="132"/>
      <c r="E78" s="133"/>
      <c r="F78" s="21"/>
      <c r="G78" s="155">
        <v>3220481</v>
      </c>
      <c r="H78" s="23"/>
      <c r="I78" s="23" t="s">
        <v>994</v>
      </c>
    </row>
    <row r="79" spans="1:9" s="20" customFormat="1" ht="19.5" customHeight="1" x14ac:dyDescent="0.25">
      <c r="A79" s="214"/>
      <c r="C79" s="21"/>
      <c r="D79" s="132"/>
      <c r="E79" s="133"/>
      <c r="F79" s="21"/>
      <c r="G79" s="155">
        <v>3222123</v>
      </c>
      <c r="H79" s="23"/>
      <c r="I79" s="23" t="s">
        <v>995</v>
      </c>
    </row>
    <row r="80" spans="1:9" s="20" customFormat="1" ht="19.5" customHeight="1" x14ac:dyDescent="0.25">
      <c r="A80" s="214"/>
      <c r="C80" s="21"/>
      <c r="D80" s="132"/>
      <c r="E80" s="133"/>
      <c r="F80" s="21"/>
      <c r="G80" s="155">
        <v>3221562</v>
      </c>
      <c r="H80" s="23"/>
      <c r="I80" s="23" t="s">
        <v>996</v>
      </c>
    </row>
    <row r="81" spans="1:9" s="20" customFormat="1" ht="19.5" customHeight="1" x14ac:dyDescent="0.25">
      <c r="A81" s="214"/>
      <c r="C81" s="21"/>
      <c r="D81" s="132"/>
      <c r="E81" s="133"/>
      <c r="F81" s="21"/>
      <c r="G81" s="155">
        <v>3222606</v>
      </c>
      <c r="H81" s="23"/>
      <c r="I81" s="23" t="s">
        <v>997</v>
      </c>
    </row>
    <row r="82" spans="1:9" s="20" customFormat="1" ht="19.5" customHeight="1" x14ac:dyDescent="0.25">
      <c r="A82" s="214"/>
      <c r="C82" s="21"/>
      <c r="D82" s="132"/>
      <c r="E82" s="133"/>
      <c r="F82" s="21"/>
      <c r="G82" s="155">
        <v>3222564</v>
      </c>
      <c r="H82" s="23"/>
      <c r="I82" s="23" t="s">
        <v>998</v>
      </c>
    </row>
    <row r="83" spans="1:9" s="20" customFormat="1" ht="19.5" customHeight="1" x14ac:dyDescent="0.25">
      <c r="A83" s="214"/>
      <c r="C83" s="21"/>
      <c r="D83" s="132"/>
      <c r="E83" s="133"/>
      <c r="F83" s="21"/>
      <c r="G83" s="155">
        <v>117</v>
      </c>
      <c r="H83" s="23"/>
      <c r="I83" s="23" t="s">
        <v>999</v>
      </c>
    </row>
    <row r="84" spans="1:9" s="20" customFormat="1" ht="19.5" customHeight="1" x14ac:dyDescent="0.25">
      <c r="A84" s="214"/>
      <c r="C84" s="21"/>
      <c r="D84" s="132"/>
      <c r="E84" s="133"/>
      <c r="F84" s="21"/>
      <c r="G84" s="155">
        <v>3222403</v>
      </c>
      <c r="H84" s="23"/>
      <c r="I84" s="23" t="s">
        <v>1000</v>
      </c>
    </row>
    <row r="85" spans="1:9" s="20" customFormat="1" ht="19.5" customHeight="1" x14ac:dyDescent="0.25">
      <c r="A85" s="214"/>
      <c r="C85" s="21"/>
      <c r="D85" s="132"/>
      <c r="E85" s="133"/>
      <c r="F85" s="21"/>
      <c r="G85" s="155">
        <v>3222508</v>
      </c>
      <c r="H85" s="23"/>
      <c r="I85" s="23" t="s">
        <v>1001</v>
      </c>
    </row>
    <row r="86" spans="1:9" s="20" customFormat="1" ht="19.5" customHeight="1" x14ac:dyDescent="0.25">
      <c r="A86" s="214"/>
      <c r="C86" s="21"/>
      <c r="D86" s="132"/>
      <c r="E86" s="133"/>
      <c r="F86" s="21"/>
      <c r="G86" s="155">
        <v>3220474</v>
      </c>
      <c r="H86" s="23"/>
      <c r="I86" s="23" t="s">
        <v>1002</v>
      </c>
    </row>
    <row r="87" spans="1:9" s="20" customFormat="1" ht="19.5" customHeight="1" x14ac:dyDescent="0.25">
      <c r="A87" s="214"/>
      <c r="C87" s="21"/>
      <c r="D87" s="132"/>
      <c r="E87" s="133"/>
      <c r="F87" s="21"/>
      <c r="G87" s="155">
        <v>3222146</v>
      </c>
      <c r="H87" s="23"/>
      <c r="I87" s="23" t="s">
        <v>1003</v>
      </c>
    </row>
    <row r="88" spans="1:9" s="20" customFormat="1" ht="19.5" customHeight="1" x14ac:dyDescent="0.25">
      <c r="A88" s="214"/>
      <c r="C88" s="21"/>
      <c r="D88" s="132"/>
      <c r="E88" s="133"/>
      <c r="F88" s="21"/>
      <c r="G88" s="155">
        <v>3221509</v>
      </c>
      <c r="H88" s="23"/>
      <c r="I88" s="23" t="s">
        <v>1004</v>
      </c>
    </row>
    <row r="89" spans="1:9" s="20" customFormat="1" ht="19.5" customHeight="1" x14ac:dyDescent="0.25">
      <c r="A89" s="214"/>
      <c r="C89" s="21"/>
      <c r="D89" s="132"/>
      <c r="E89" s="133"/>
      <c r="F89" s="21"/>
      <c r="G89" s="155">
        <v>3221835</v>
      </c>
      <c r="H89" s="23"/>
      <c r="I89" s="23" t="s">
        <v>1004</v>
      </c>
    </row>
    <row r="90" spans="1:9" s="20" customFormat="1" ht="19.5" customHeight="1" x14ac:dyDescent="0.25">
      <c r="A90" s="214"/>
      <c r="C90" s="21"/>
      <c r="D90" s="132"/>
      <c r="E90" s="133"/>
      <c r="F90" s="21"/>
      <c r="G90" s="155">
        <v>1165</v>
      </c>
      <c r="H90" s="23"/>
      <c r="I90" s="23" t="s">
        <v>1005</v>
      </c>
    </row>
    <row r="91" spans="1:9" s="20" customFormat="1" ht="19.5" customHeight="1" x14ac:dyDescent="0.25">
      <c r="A91" s="214"/>
      <c r="C91" s="21"/>
      <c r="D91" s="132"/>
      <c r="E91" s="133"/>
      <c r="F91" s="21"/>
      <c r="G91" s="155">
        <v>3222022</v>
      </c>
      <c r="H91" s="23"/>
      <c r="I91" s="23" t="s">
        <v>1006</v>
      </c>
    </row>
    <row r="92" spans="1:9" s="20" customFormat="1" ht="19.5" customHeight="1" x14ac:dyDescent="0.25">
      <c r="A92" s="214"/>
      <c r="C92" s="21"/>
      <c r="D92" s="132"/>
      <c r="E92" s="133"/>
      <c r="F92" s="21"/>
      <c r="G92" s="155">
        <v>3222062</v>
      </c>
      <c r="H92" s="23"/>
      <c r="I92" s="23" t="s">
        <v>1007</v>
      </c>
    </row>
    <row r="93" spans="1:9" s="20" customFormat="1" ht="19.5" customHeight="1" x14ac:dyDescent="0.25">
      <c r="A93" s="214"/>
      <c r="C93" s="21"/>
      <c r="D93" s="132"/>
      <c r="E93" s="133"/>
      <c r="F93" s="21"/>
      <c r="G93" s="155">
        <v>3222558</v>
      </c>
      <c r="H93" s="23"/>
      <c r="I93" s="23" t="s">
        <v>1008</v>
      </c>
    </row>
    <row r="94" spans="1:9" s="20" customFormat="1" ht="19.5" customHeight="1" x14ac:dyDescent="0.25">
      <c r="A94" s="214"/>
      <c r="C94" s="21"/>
      <c r="D94" s="132"/>
      <c r="E94" s="133"/>
      <c r="F94" s="21"/>
      <c r="G94" s="155">
        <v>3221784</v>
      </c>
      <c r="H94" s="23"/>
      <c r="I94" s="23" t="s">
        <v>1009</v>
      </c>
    </row>
    <row r="95" spans="1:9" s="20" customFormat="1" ht="19.5" customHeight="1" x14ac:dyDescent="0.25">
      <c r="A95" s="214"/>
      <c r="C95" s="21"/>
      <c r="D95" s="132"/>
      <c r="E95" s="133"/>
      <c r="F95" s="21"/>
      <c r="G95" s="155">
        <v>3221056</v>
      </c>
      <c r="H95" s="23"/>
      <c r="I95" s="23" t="s">
        <v>1010</v>
      </c>
    </row>
    <row r="96" spans="1:9" s="20" customFormat="1" ht="19.5" customHeight="1" x14ac:dyDescent="0.25">
      <c r="A96" s="214"/>
      <c r="C96" s="21"/>
      <c r="D96" s="132"/>
      <c r="E96" s="133"/>
      <c r="F96" s="21"/>
      <c r="G96" s="155">
        <v>3222601</v>
      </c>
      <c r="H96" s="23"/>
      <c r="I96" s="23" t="s">
        <v>1011</v>
      </c>
    </row>
    <row r="97" spans="1:9" s="20" customFormat="1" ht="19.5" customHeight="1" x14ac:dyDescent="0.25">
      <c r="A97" s="214"/>
      <c r="C97" s="21"/>
      <c r="D97" s="132"/>
      <c r="E97" s="133"/>
      <c r="F97" s="21"/>
      <c r="G97" s="155">
        <v>3222559</v>
      </c>
      <c r="H97" s="23"/>
      <c r="I97" s="23" t="s">
        <v>1012</v>
      </c>
    </row>
    <row r="98" spans="1:9" s="20" customFormat="1" ht="19.5" customHeight="1" x14ac:dyDescent="0.25">
      <c r="A98" s="214"/>
      <c r="C98" s="21"/>
      <c r="D98" s="132"/>
      <c r="E98" s="133"/>
      <c r="F98" s="21"/>
      <c r="G98" s="155">
        <v>3222528</v>
      </c>
      <c r="H98" s="23"/>
      <c r="I98" s="23" t="s">
        <v>1013</v>
      </c>
    </row>
    <row r="99" spans="1:9" s="20" customFormat="1" ht="19.5" customHeight="1" x14ac:dyDescent="0.25">
      <c r="A99" s="214"/>
      <c r="C99" s="21"/>
      <c r="D99" s="132"/>
      <c r="E99" s="133"/>
      <c r="F99" s="21"/>
      <c r="G99" s="155">
        <v>3222718</v>
      </c>
      <c r="H99" s="23"/>
      <c r="I99" s="23" t="s">
        <v>1014</v>
      </c>
    </row>
    <row r="100" spans="1:9" s="20" customFormat="1" ht="19.5" customHeight="1" x14ac:dyDescent="0.25">
      <c r="A100" s="214"/>
      <c r="C100" s="21"/>
      <c r="D100" s="132"/>
      <c r="E100" s="133"/>
      <c r="F100" s="21"/>
      <c r="G100" s="155">
        <v>3222340</v>
      </c>
      <c r="H100" s="23"/>
      <c r="I100" s="23" t="s">
        <v>1015</v>
      </c>
    </row>
    <row r="101" spans="1:9" s="20" customFormat="1" ht="19.5" customHeight="1" x14ac:dyDescent="0.25">
      <c r="A101" s="214"/>
      <c r="C101" s="21"/>
      <c r="D101" s="132"/>
      <c r="E101" s="133"/>
      <c r="F101" s="21"/>
      <c r="G101" s="155">
        <v>3222674</v>
      </c>
      <c r="H101" s="23"/>
      <c r="I101" s="23" t="s">
        <v>1016</v>
      </c>
    </row>
    <row r="102" spans="1:9" s="20" customFormat="1" ht="19.5" customHeight="1" x14ac:dyDescent="0.25">
      <c r="A102" s="214"/>
      <c r="C102" s="21"/>
      <c r="D102" s="132"/>
      <c r="E102" s="133"/>
      <c r="F102" s="21"/>
      <c r="G102" s="155">
        <v>3221531</v>
      </c>
      <c r="H102" s="23"/>
      <c r="I102" s="23" t="s">
        <v>1017</v>
      </c>
    </row>
    <row r="103" spans="1:9" s="20" customFormat="1" ht="19.5" customHeight="1" x14ac:dyDescent="0.25">
      <c r="A103" s="214"/>
      <c r="C103" s="21"/>
      <c r="D103" s="132"/>
      <c r="E103" s="133"/>
      <c r="F103" s="21"/>
      <c r="G103" s="155">
        <v>3222483</v>
      </c>
      <c r="H103" s="23"/>
      <c r="I103" s="23" t="s">
        <v>1018</v>
      </c>
    </row>
    <row r="104" spans="1:9" s="20" customFormat="1" ht="12" customHeight="1" x14ac:dyDescent="0.25">
      <c r="A104" s="214"/>
      <c r="D104" s="134"/>
      <c r="E104" s="134"/>
      <c r="G104" s="155">
        <v>3222639</v>
      </c>
      <c r="H104" s="23"/>
      <c r="I104" s="23" t="s">
        <v>1019</v>
      </c>
    </row>
    <row r="105" spans="1:9" s="20" customFormat="1" ht="24.75" customHeight="1" x14ac:dyDescent="0.25">
      <c r="A105" s="214"/>
      <c r="D105" s="134"/>
      <c r="E105" s="134"/>
      <c r="G105" s="155">
        <v>52</v>
      </c>
      <c r="H105" s="23"/>
      <c r="I105" s="23" t="s">
        <v>1020</v>
      </c>
    </row>
    <row r="106" spans="1:9" s="20" customFormat="1" ht="19.5" customHeight="1" x14ac:dyDescent="0.25">
      <c r="A106" s="214"/>
      <c r="D106" s="134"/>
      <c r="E106" s="134"/>
      <c r="G106" s="155">
        <v>70</v>
      </c>
      <c r="H106" s="23"/>
      <c r="I106" s="23" t="s">
        <v>1021</v>
      </c>
    </row>
    <row r="107" spans="1:9" s="20" customFormat="1" ht="19.5" customHeight="1" x14ac:dyDescent="0.25">
      <c r="A107" s="214"/>
      <c r="D107" s="134"/>
      <c r="E107" s="134"/>
      <c r="G107" s="155">
        <v>3222126</v>
      </c>
      <c r="H107" s="23"/>
      <c r="I107" s="23" t="s">
        <v>1022</v>
      </c>
    </row>
    <row r="108" spans="1:9" s="20" customFormat="1" ht="19.5" customHeight="1" x14ac:dyDescent="0.25">
      <c r="A108" s="214"/>
      <c r="D108" s="134"/>
      <c r="E108" s="134"/>
      <c r="G108" s="155">
        <v>51</v>
      </c>
      <c r="H108" s="23"/>
      <c r="I108" s="23" t="s">
        <v>1023</v>
      </c>
    </row>
    <row r="109" spans="1:9" s="20" customFormat="1" ht="19.5" customHeight="1" x14ac:dyDescent="0.25">
      <c r="A109" s="214"/>
      <c r="D109" s="134"/>
      <c r="E109" s="134"/>
      <c r="G109" s="155">
        <v>3222686</v>
      </c>
      <c r="H109" s="23"/>
      <c r="I109" s="23" t="s">
        <v>1024</v>
      </c>
    </row>
    <row r="110" spans="1:9" s="20" customFormat="1" ht="19.5" customHeight="1" x14ac:dyDescent="0.25">
      <c r="A110" s="214"/>
      <c r="D110" s="134"/>
      <c r="E110" s="134"/>
      <c r="G110" s="155">
        <v>3220450</v>
      </c>
      <c r="H110" s="23"/>
      <c r="I110" s="23" t="s">
        <v>1025</v>
      </c>
    </row>
    <row r="111" spans="1:9" s="20" customFormat="1" ht="19.5" customHeight="1" x14ac:dyDescent="0.25">
      <c r="A111" s="214"/>
      <c r="D111" s="134"/>
      <c r="E111" s="134"/>
      <c r="G111" s="155">
        <v>3222671</v>
      </c>
      <c r="H111" s="23"/>
      <c r="I111" s="23" t="s">
        <v>1026</v>
      </c>
    </row>
    <row r="112" spans="1:9" s="20" customFormat="1" ht="19.5" customHeight="1" x14ac:dyDescent="0.25">
      <c r="A112" s="214"/>
      <c r="D112" s="134"/>
      <c r="E112" s="134"/>
      <c r="G112" s="155">
        <v>3222366</v>
      </c>
      <c r="H112" s="23"/>
      <c r="I112" s="23" t="s">
        <v>1027</v>
      </c>
    </row>
    <row r="113" spans="1:9" s="20" customFormat="1" ht="19.5" customHeight="1" x14ac:dyDescent="0.25">
      <c r="A113" s="214"/>
      <c r="D113" s="134"/>
      <c r="E113" s="134"/>
      <c r="G113" s="155">
        <v>3222176</v>
      </c>
      <c r="H113" s="23"/>
      <c r="I113" s="23" t="s">
        <v>1028</v>
      </c>
    </row>
    <row r="114" spans="1:9" s="20" customFormat="1" ht="19.5" customHeight="1" x14ac:dyDescent="0.25">
      <c r="A114" s="214"/>
      <c r="D114" s="134"/>
      <c r="E114" s="134"/>
      <c r="G114" s="155">
        <v>3222612</v>
      </c>
      <c r="H114" s="23"/>
      <c r="I114" s="23" t="s">
        <v>1029</v>
      </c>
    </row>
    <row r="115" spans="1:9" s="20" customFormat="1" ht="19.5" customHeight="1" x14ac:dyDescent="0.25">
      <c r="A115" s="214"/>
      <c r="D115" s="134"/>
      <c r="E115" s="134"/>
      <c r="G115" s="155">
        <v>3222500</v>
      </c>
      <c r="H115" s="23"/>
      <c r="I115" s="23" t="s">
        <v>1030</v>
      </c>
    </row>
    <row r="116" spans="1:9" s="20" customFormat="1" ht="19.5" customHeight="1" x14ac:dyDescent="0.25">
      <c r="A116" s="214"/>
      <c r="D116" s="134"/>
      <c r="E116" s="134"/>
      <c r="G116" s="155">
        <v>3220416</v>
      </c>
      <c r="H116" s="23"/>
      <c r="I116" s="23" t="s">
        <v>1031</v>
      </c>
    </row>
    <row r="117" spans="1:9" s="20" customFormat="1" ht="19.5" customHeight="1" x14ac:dyDescent="0.25">
      <c r="A117" s="214"/>
      <c r="D117" s="134"/>
      <c r="E117" s="134"/>
      <c r="G117" s="155">
        <v>3220950</v>
      </c>
      <c r="H117" s="23"/>
      <c r="I117" s="23" t="s">
        <v>1032</v>
      </c>
    </row>
    <row r="118" spans="1:9" s="20" customFormat="1" ht="19.5" customHeight="1" x14ac:dyDescent="0.25">
      <c r="A118" s="214"/>
      <c r="D118" s="134"/>
      <c r="E118" s="134"/>
      <c r="G118" s="155">
        <v>118</v>
      </c>
      <c r="H118" s="23"/>
      <c r="I118" s="23" t="s">
        <v>1033</v>
      </c>
    </row>
    <row r="119" spans="1:9" s="20" customFormat="1" ht="19.5" customHeight="1" x14ac:dyDescent="0.25">
      <c r="A119" s="214"/>
      <c r="D119" s="134"/>
      <c r="E119" s="134"/>
      <c r="G119" s="155">
        <v>3221395</v>
      </c>
      <c r="H119" s="23"/>
      <c r="I119" s="23" t="s">
        <v>1034</v>
      </c>
    </row>
    <row r="120" spans="1:9" s="20" customFormat="1" ht="24.75" customHeight="1" x14ac:dyDescent="0.25">
      <c r="A120" s="214"/>
      <c r="D120" s="134"/>
      <c r="E120" s="134"/>
      <c r="G120" s="155">
        <v>3222597</v>
      </c>
      <c r="H120" s="23"/>
      <c r="I120" s="23" t="s">
        <v>1035</v>
      </c>
    </row>
    <row r="121" spans="1:9" s="20" customFormat="1" ht="12" customHeight="1" x14ac:dyDescent="0.25">
      <c r="A121" s="214"/>
      <c r="D121" s="134"/>
      <c r="E121" s="134"/>
      <c r="G121" s="155">
        <v>3222411</v>
      </c>
      <c r="H121" s="23"/>
      <c r="I121" s="23" t="s">
        <v>1036</v>
      </c>
    </row>
    <row r="122" spans="1:9" s="20" customFormat="1" ht="25.5" customHeight="1" x14ac:dyDescent="0.25">
      <c r="A122" s="214"/>
      <c r="D122" s="134"/>
      <c r="E122" s="134"/>
      <c r="G122" s="155">
        <v>3222113</v>
      </c>
      <c r="H122" s="23"/>
      <c r="I122" s="23" t="s">
        <v>1037</v>
      </c>
    </row>
    <row r="123" spans="1:9" s="20" customFormat="1" ht="19.5" customHeight="1" x14ac:dyDescent="0.25">
      <c r="A123" s="214"/>
      <c r="D123" s="134"/>
      <c r="E123" s="134"/>
      <c r="G123" s="155">
        <v>3222627</v>
      </c>
      <c r="H123" s="23"/>
      <c r="I123" s="23" t="s">
        <v>1038</v>
      </c>
    </row>
    <row r="124" spans="1:9" s="20" customFormat="1" ht="19.5" customHeight="1" x14ac:dyDescent="0.25">
      <c r="A124" s="214"/>
      <c r="D124" s="134"/>
      <c r="E124" s="134"/>
      <c r="G124" s="155">
        <v>53</v>
      </c>
      <c r="H124" s="23"/>
      <c r="I124" s="23" t="s">
        <v>1039</v>
      </c>
    </row>
    <row r="125" spans="1:9" s="20" customFormat="1" ht="19.5" customHeight="1" x14ac:dyDescent="0.25">
      <c r="A125" s="214"/>
      <c r="D125" s="134"/>
      <c r="E125" s="134"/>
      <c r="G125" s="155">
        <v>3220419</v>
      </c>
      <c r="H125" s="23"/>
      <c r="I125" s="23" t="s">
        <v>1040</v>
      </c>
    </row>
    <row r="126" spans="1:9" s="20" customFormat="1" ht="19.5" customHeight="1" x14ac:dyDescent="0.25">
      <c r="A126" s="214"/>
      <c r="D126" s="134"/>
      <c r="E126" s="134"/>
      <c r="G126" s="155">
        <v>3222678</v>
      </c>
      <c r="H126" s="23"/>
      <c r="I126" s="23" t="s">
        <v>1041</v>
      </c>
    </row>
    <row r="127" spans="1:9" s="20" customFormat="1" ht="19.5" customHeight="1" x14ac:dyDescent="0.25">
      <c r="A127" s="214"/>
      <c r="D127" s="134"/>
      <c r="E127" s="134"/>
      <c r="G127" s="155">
        <v>3220881</v>
      </c>
      <c r="H127" s="23"/>
      <c r="I127" s="23" t="s">
        <v>1042</v>
      </c>
    </row>
    <row r="128" spans="1:9" s="20" customFormat="1" ht="19.5" customHeight="1" x14ac:dyDescent="0.25">
      <c r="A128" s="214"/>
      <c r="D128" s="134"/>
      <c r="E128" s="134"/>
      <c r="G128" s="155">
        <v>111</v>
      </c>
      <c r="H128" s="23"/>
      <c r="I128" s="23" t="s">
        <v>1043</v>
      </c>
    </row>
    <row r="129" spans="1:20" s="20" customFormat="1" ht="19.5" customHeight="1" x14ac:dyDescent="0.25">
      <c r="A129" s="216"/>
      <c r="D129" s="134"/>
      <c r="E129" s="134"/>
      <c r="G129" s="155">
        <v>124</v>
      </c>
      <c r="H129" s="23"/>
      <c r="I129" s="23" t="s">
        <v>1044</v>
      </c>
    </row>
    <row r="130" spans="1:20" s="20" customFormat="1" ht="19.5" customHeight="1" x14ac:dyDescent="0.25">
      <c r="A130" s="216"/>
      <c r="D130" s="134"/>
      <c r="E130" s="134"/>
      <c r="G130" s="155">
        <v>3221593</v>
      </c>
      <c r="H130" s="23"/>
      <c r="I130" s="23" t="s">
        <v>1045</v>
      </c>
    </row>
    <row r="131" spans="1:20" s="20" customFormat="1" ht="19.5" customHeight="1" x14ac:dyDescent="0.25">
      <c r="A131" s="216"/>
      <c r="D131" s="134"/>
      <c r="E131" s="134"/>
      <c r="G131" s="155">
        <v>3222359</v>
      </c>
      <c r="H131" s="23"/>
      <c r="I131" s="23" t="s">
        <v>1046</v>
      </c>
    </row>
    <row r="132" spans="1:20" s="20" customFormat="1" ht="19.5" customHeight="1" x14ac:dyDescent="0.25">
      <c r="A132" s="216"/>
      <c r="D132" s="134"/>
      <c r="E132" s="134"/>
      <c r="G132" s="155">
        <v>58</v>
      </c>
      <c r="H132" s="23"/>
      <c r="I132" s="23" t="s">
        <v>1047</v>
      </c>
    </row>
    <row r="133" spans="1:20" s="20" customFormat="1" ht="19.5" customHeight="1" x14ac:dyDescent="0.25">
      <c r="A133" s="216"/>
      <c r="D133" s="134"/>
      <c r="E133" s="134"/>
      <c r="G133" s="155">
        <v>63</v>
      </c>
      <c r="H133" s="23"/>
      <c r="I133" s="23" t="s">
        <v>1048</v>
      </c>
    </row>
    <row r="134" spans="1:20" s="20" customFormat="1" ht="19.5" customHeight="1" x14ac:dyDescent="0.25">
      <c r="A134" s="216"/>
      <c r="D134" s="134"/>
      <c r="E134" s="134"/>
      <c r="G134" s="155">
        <v>3222184</v>
      </c>
      <c r="H134" s="23"/>
      <c r="I134" s="23" t="s">
        <v>1049</v>
      </c>
    </row>
    <row r="135" spans="1:20" s="20" customFormat="1" ht="19.5" customHeight="1" x14ac:dyDescent="0.25">
      <c r="A135" s="216"/>
      <c r="D135" s="134"/>
      <c r="E135" s="134"/>
      <c r="G135" s="155">
        <v>3222357</v>
      </c>
      <c r="H135" s="23"/>
      <c r="I135" s="23" t="s">
        <v>1050</v>
      </c>
    </row>
    <row r="136" spans="1:20" s="20" customFormat="1" x14ac:dyDescent="0.25">
      <c r="A136" s="216"/>
      <c r="D136" s="134"/>
      <c r="E136" s="134"/>
      <c r="G136" s="155">
        <v>3221956</v>
      </c>
      <c r="H136" s="23"/>
      <c r="I136" s="23" t="s">
        <v>1051</v>
      </c>
    </row>
    <row r="137" spans="1:20" s="20" customFormat="1" x14ac:dyDescent="0.25">
      <c r="A137" s="216"/>
      <c r="D137" s="134"/>
      <c r="E137" s="134"/>
      <c r="G137" s="155">
        <v>3222506</v>
      </c>
      <c r="H137" s="23"/>
      <c r="I137" s="23" t="s">
        <v>1052</v>
      </c>
    </row>
    <row r="138" spans="1:20" s="20" customFormat="1" x14ac:dyDescent="0.25">
      <c r="A138" s="216"/>
      <c r="D138" s="134"/>
      <c r="E138" s="134"/>
      <c r="G138" s="155">
        <v>3220844</v>
      </c>
      <c r="H138" s="23"/>
      <c r="I138" s="23" t="s">
        <v>1053</v>
      </c>
    </row>
    <row r="139" spans="1:20" x14ac:dyDescent="0.25">
      <c r="D139" s="135"/>
      <c r="E139" s="135"/>
      <c r="G139" s="155">
        <v>3221642</v>
      </c>
      <c r="H139" s="23"/>
      <c r="I139" s="23" t="s">
        <v>1054</v>
      </c>
      <c r="J139" s="20"/>
      <c r="K139" s="20"/>
      <c r="L139" s="20"/>
      <c r="M139" s="20"/>
      <c r="N139" s="20"/>
      <c r="O139" s="20"/>
      <c r="P139" s="20"/>
      <c r="Q139" s="20"/>
      <c r="R139" s="20"/>
      <c r="S139" s="20"/>
      <c r="T139" s="20"/>
    </row>
    <row r="140" spans="1:20" x14ac:dyDescent="0.25">
      <c r="D140" s="135"/>
      <c r="E140" s="135"/>
      <c r="G140" s="155">
        <v>3220475</v>
      </c>
      <c r="H140" s="23"/>
      <c r="I140" s="23" t="s">
        <v>1055</v>
      </c>
      <c r="J140" s="20"/>
      <c r="K140" s="20"/>
      <c r="L140" s="20"/>
      <c r="M140" s="20"/>
      <c r="N140" s="20"/>
      <c r="O140" s="20"/>
      <c r="P140" s="20"/>
      <c r="Q140" s="20"/>
      <c r="R140" s="20"/>
      <c r="S140" s="20"/>
      <c r="T140" s="20"/>
    </row>
    <row r="141" spans="1:20" x14ac:dyDescent="0.25">
      <c r="D141" s="135"/>
      <c r="E141" s="135"/>
      <c r="G141" s="155">
        <v>3222613</v>
      </c>
      <c r="H141" s="23"/>
      <c r="I141" s="23" t="s">
        <v>1056</v>
      </c>
      <c r="J141" s="20"/>
      <c r="K141" s="20"/>
      <c r="L141" s="20"/>
      <c r="M141" s="20"/>
      <c r="N141" s="20"/>
      <c r="O141" s="20"/>
      <c r="P141" s="20"/>
      <c r="Q141" s="20"/>
      <c r="R141" s="20"/>
      <c r="S141" s="20"/>
      <c r="T141" s="20"/>
    </row>
    <row r="142" spans="1:20" x14ac:dyDescent="0.25">
      <c r="D142" s="135"/>
      <c r="E142" s="135"/>
      <c r="G142" s="155">
        <v>3222673</v>
      </c>
      <c r="H142" s="23"/>
      <c r="I142" s="23" t="s">
        <v>1057</v>
      </c>
      <c r="J142" s="20"/>
      <c r="K142" s="20"/>
      <c r="L142" s="20"/>
      <c r="M142" s="20"/>
      <c r="N142" s="20"/>
      <c r="O142" s="20"/>
      <c r="P142" s="20"/>
      <c r="Q142" s="20"/>
      <c r="R142" s="20"/>
      <c r="S142" s="20"/>
      <c r="T142" s="20"/>
    </row>
    <row r="143" spans="1:20" x14ac:dyDescent="0.25">
      <c r="D143" s="135"/>
      <c r="E143" s="135"/>
      <c r="G143" s="155">
        <v>122</v>
      </c>
      <c r="H143" s="23"/>
      <c r="I143" s="23" t="s">
        <v>1058</v>
      </c>
      <c r="J143" s="20"/>
      <c r="K143" s="20"/>
      <c r="L143" s="20"/>
      <c r="M143" s="20"/>
      <c r="N143" s="20"/>
      <c r="O143" s="20"/>
      <c r="P143" s="20"/>
      <c r="Q143" s="20"/>
      <c r="R143" s="20"/>
      <c r="S143" s="20"/>
      <c r="T143" s="20"/>
    </row>
    <row r="144" spans="1:20" x14ac:dyDescent="0.25">
      <c r="D144" s="135"/>
      <c r="E144" s="135"/>
      <c r="G144" s="155">
        <v>3220428</v>
      </c>
      <c r="H144" s="23"/>
      <c r="I144" s="23" t="s">
        <v>1059</v>
      </c>
      <c r="J144" s="20"/>
      <c r="K144" s="20"/>
      <c r="L144" s="20"/>
      <c r="M144" s="20"/>
      <c r="N144" s="20"/>
      <c r="O144" s="20"/>
      <c r="P144" s="20"/>
      <c r="Q144" s="20"/>
      <c r="R144" s="20"/>
      <c r="S144" s="20"/>
      <c r="T144" s="20"/>
    </row>
    <row r="145" spans="4:20" x14ac:dyDescent="0.25">
      <c r="D145" s="135"/>
      <c r="E145" s="135"/>
      <c r="G145" s="155">
        <v>3222205</v>
      </c>
      <c r="H145" s="23"/>
      <c r="I145" s="23" t="s">
        <v>1060</v>
      </c>
      <c r="J145" s="20"/>
      <c r="K145" s="20"/>
      <c r="L145" s="20"/>
      <c r="M145" s="20"/>
      <c r="N145" s="20"/>
      <c r="O145" s="20"/>
      <c r="P145" s="20"/>
      <c r="Q145" s="20"/>
      <c r="R145" s="20"/>
      <c r="S145" s="20"/>
      <c r="T145" s="20"/>
    </row>
    <row r="146" spans="4:20" x14ac:dyDescent="0.25">
      <c r="D146" s="135"/>
      <c r="E146" s="135"/>
      <c r="G146" s="155">
        <v>3222577</v>
      </c>
      <c r="H146" s="23"/>
      <c r="I146" s="23" t="s">
        <v>1061</v>
      </c>
      <c r="J146" s="20"/>
      <c r="K146" s="20"/>
      <c r="L146" s="20"/>
      <c r="M146" s="20"/>
      <c r="N146" s="20"/>
      <c r="O146" s="20"/>
      <c r="P146" s="20"/>
      <c r="Q146" s="20"/>
      <c r="R146" s="20"/>
      <c r="S146" s="20"/>
      <c r="T146" s="20"/>
    </row>
    <row r="147" spans="4:20" x14ac:dyDescent="0.25">
      <c r="D147" s="135"/>
      <c r="E147" s="135"/>
      <c r="G147" s="155">
        <v>104</v>
      </c>
      <c r="H147" s="23"/>
      <c r="I147" s="23" t="s">
        <v>1062</v>
      </c>
      <c r="J147" s="20"/>
      <c r="K147" s="20"/>
      <c r="L147" s="20"/>
      <c r="M147" s="20"/>
      <c r="N147" s="20"/>
      <c r="O147" s="20"/>
      <c r="P147" s="20"/>
      <c r="Q147" s="20"/>
      <c r="R147" s="20"/>
      <c r="S147" s="20"/>
      <c r="T147" s="20"/>
    </row>
    <row r="148" spans="4:20" x14ac:dyDescent="0.25">
      <c r="D148" s="135"/>
      <c r="E148" s="135"/>
      <c r="G148" s="155">
        <v>3222450</v>
      </c>
      <c r="H148" s="23"/>
      <c r="I148" s="23" t="s">
        <v>1063</v>
      </c>
      <c r="J148" s="20"/>
      <c r="K148" s="20"/>
      <c r="L148" s="20"/>
      <c r="M148" s="20"/>
      <c r="N148" s="20"/>
      <c r="O148" s="20"/>
      <c r="P148" s="20"/>
      <c r="Q148" s="20"/>
      <c r="R148" s="20"/>
      <c r="S148" s="20"/>
      <c r="T148" s="20"/>
    </row>
    <row r="149" spans="4:20" x14ac:dyDescent="0.25">
      <c r="D149" s="135"/>
      <c r="E149" s="135"/>
      <c r="G149" s="155">
        <v>3222659</v>
      </c>
      <c r="H149" s="23"/>
      <c r="I149" s="23" t="s">
        <v>1064</v>
      </c>
      <c r="J149" s="20"/>
      <c r="K149" s="20"/>
      <c r="L149" s="20"/>
      <c r="M149" s="20"/>
      <c r="N149" s="20"/>
      <c r="O149" s="20"/>
      <c r="P149" s="20"/>
      <c r="Q149" s="20"/>
      <c r="R149" s="20"/>
      <c r="S149" s="20"/>
      <c r="T149" s="20"/>
    </row>
    <row r="150" spans="4:20" x14ac:dyDescent="0.25">
      <c r="D150" s="135"/>
      <c r="E150" s="135"/>
      <c r="G150" s="155">
        <v>3220434</v>
      </c>
      <c r="H150" s="23"/>
      <c r="I150" s="23" t="s">
        <v>1065</v>
      </c>
      <c r="J150" s="20"/>
      <c r="K150" s="20"/>
      <c r="L150" s="20"/>
      <c r="M150" s="20"/>
      <c r="N150" s="20"/>
      <c r="O150" s="20"/>
      <c r="P150" s="20"/>
      <c r="Q150" s="20"/>
      <c r="R150" s="20"/>
      <c r="S150" s="20"/>
      <c r="T150" s="20"/>
    </row>
    <row r="151" spans="4:20" x14ac:dyDescent="0.25">
      <c r="D151" s="135"/>
      <c r="E151" s="135"/>
      <c r="G151" s="155">
        <v>3222665</v>
      </c>
      <c r="H151" s="23"/>
      <c r="I151" s="23" t="s">
        <v>1066</v>
      </c>
      <c r="J151" s="20"/>
      <c r="K151" s="20"/>
      <c r="L151" s="20"/>
      <c r="M151" s="20"/>
      <c r="N151" s="20"/>
      <c r="O151" s="20"/>
      <c r="P151" s="20"/>
      <c r="Q151" s="20"/>
      <c r="R151" s="20"/>
      <c r="S151" s="20"/>
      <c r="T151" s="20"/>
    </row>
    <row r="152" spans="4:20" x14ac:dyDescent="0.25">
      <c r="D152" s="135"/>
      <c r="E152" s="135"/>
      <c r="G152" s="155">
        <v>3222386</v>
      </c>
      <c r="H152" s="23"/>
      <c r="I152" s="23" t="s">
        <v>1067</v>
      </c>
      <c r="J152" s="20"/>
      <c r="K152" s="20"/>
      <c r="L152" s="20"/>
      <c r="M152" s="20"/>
      <c r="N152" s="20"/>
      <c r="O152" s="20"/>
      <c r="P152" s="20"/>
      <c r="Q152" s="20"/>
      <c r="R152" s="20"/>
      <c r="S152" s="20"/>
      <c r="T152" s="20"/>
    </row>
    <row r="153" spans="4:20" x14ac:dyDescent="0.25">
      <c r="D153" s="135"/>
      <c r="E153" s="135"/>
      <c r="G153" s="155">
        <v>3222552</v>
      </c>
      <c r="H153" s="23"/>
      <c r="I153" s="23" t="s">
        <v>1068</v>
      </c>
      <c r="J153" s="20"/>
      <c r="K153" s="20"/>
      <c r="L153" s="20"/>
      <c r="M153" s="20"/>
      <c r="N153" s="20"/>
      <c r="O153" s="20"/>
      <c r="P153" s="20"/>
      <c r="Q153" s="20"/>
      <c r="R153" s="20"/>
      <c r="S153" s="20"/>
      <c r="T153" s="20"/>
    </row>
    <row r="154" spans="4:20" x14ac:dyDescent="0.25">
      <c r="D154" s="135"/>
      <c r="E154" s="135"/>
      <c r="G154" s="155">
        <v>3221118</v>
      </c>
      <c r="H154" s="23"/>
      <c r="I154" s="23" t="s">
        <v>1069</v>
      </c>
      <c r="J154" s="20"/>
      <c r="K154" s="20"/>
      <c r="L154" s="20"/>
      <c r="M154" s="20"/>
      <c r="N154" s="20"/>
      <c r="O154" s="20"/>
      <c r="P154" s="20"/>
      <c r="Q154" s="20"/>
      <c r="R154" s="20"/>
      <c r="S154" s="20"/>
      <c r="T154" s="20"/>
    </row>
    <row r="155" spans="4:20" x14ac:dyDescent="0.25">
      <c r="D155" s="135"/>
      <c r="E155" s="135"/>
      <c r="G155" s="155">
        <v>3222039</v>
      </c>
      <c r="H155" s="23"/>
      <c r="I155" s="23" t="s">
        <v>1070</v>
      </c>
      <c r="J155" s="20"/>
      <c r="K155" s="20"/>
      <c r="L155" s="20"/>
      <c r="M155" s="20"/>
      <c r="N155" s="20"/>
      <c r="O155" s="20"/>
      <c r="P155" s="20"/>
      <c r="Q155" s="20"/>
      <c r="R155" s="20"/>
      <c r="S155" s="20"/>
      <c r="T155" s="20"/>
    </row>
    <row r="156" spans="4:20" x14ac:dyDescent="0.25">
      <c r="D156" s="135"/>
      <c r="E156" s="135"/>
      <c r="G156" s="155">
        <v>3222443</v>
      </c>
      <c r="H156" s="23"/>
      <c r="I156" s="23" t="s">
        <v>1071</v>
      </c>
      <c r="J156" s="20"/>
      <c r="K156" s="20"/>
      <c r="L156" s="20"/>
      <c r="M156" s="20"/>
      <c r="N156" s="20"/>
      <c r="O156" s="20"/>
      <c r="P156" s="20"/>
      <c r="Q156" s="20"/>
      <c r="R156" s="20"/>
      <c r="S156" s="20"/>
      <c r="T156" s="20"/>
    </row>
    <row r="157" spans="4:20" x14ac:dyDescent="0.25">
      <c r="D157" s="135"/>
      <c r="E157" s="135"/>
      <c r="G157" s="155">
        <v>962</v>
      </c>
      <c r="H157" s="23"/>
      <c r="I157" s="23" t="s">
        <v>1072</v>
      </c>
      <c r="J157" s="20"/>
      <c r="K157" s="20"/>
      <c r="L157" s="20"/>
      <c r="M157" s="20"/>
      <c r="N157" s="20"/>
      <c r="O157" s="20"/>
      <c r="P157" s="20"/>
      <c r="Q157" s="20"/>
      <c r="R157" s="20"/>
      <c r="S157" s="20"/>
      <c r="T157" s="20"/>
    </row>
    <row r="158" spans="4:20" x14ac:dyDescent="0.25">
      <c r="D158" s="135"/>
      <c r="E158" s="135"/>
      <c r="G158" s="155">
        <v>3221169</v>
      </c>
      <c r="H158" s="23"/>
      <c r="I158" s="23" t="s">
        <v>1073</v>
      </c>
      <c r="J158" s="20"/>
      <c r="K158" s="20"/>
      <c r="L158" s="20"/>
      <c r="M158" s="20"/>
      <c r="N158" s="20"/>
      <c r="O158" s="20"/>
      <c r="P158" s="20"/>
      <c r="Q158" s="20"/>
      <c r="R158" s="20"/>
      <c r="S158" s="20"/>
      <c r="T158" s="20"/>
    </row>
    <row r="159" spans="4:20" x14ac:dyDescent="0.25">
      <c r="D159" s="135"/>
      <c r="E159" s="135"/>
      <c r="G159" s="155">
        <v>3221833</v>
      </c>
      <c r="H159" s="23"/>
      <c r="I159" s="23" t="s">
        <v>1074</v>
      </c>
      <c r="J159" s="20"/>
      <c r="K159" s="20"/>
      <c r="L159" s="20"/>
      <c r="M159" s="20"/>
      <c r="N159" s="20"/>
      <c r="O159" s="20"/>
      <c r="P159" s="20"/>
      <c r="Q159" s="20"/>
      <c r="R159" s="20"/>
      <c r="S159" s="20"/>
      <c r="T159" s="20"/>
    </row>
    <row r="160" spans="4:20" x14ac:dyDescent="0.25">
      <c r="D160" s="135"/>
      <c r="E160" s="135"/>
      <c r="G160" s="155">
        <v>3222436</v>
      </c>
      <c r="H160" s="23"/>
      <c r="I160" s="23" t="s">
        <v>1075</v>
      </c>
      <c r="J160" s="20"/>
      <c r="K160" s="20"/>
      <c r="L160" s="20"/>
      <c r="M160" s="20"/>
      <c r="N160" s="20"/>
      <c r="O160" s="20"/>
      <c r="P160" s="20"/>
      <c r="Q160" s="20"/>
      <c r="R160" s="20"/>
      <c r="S160" s="20"/>
      <c r="T160" s="20"/>
    </row>
    <row r="161" spans="4:20" x14ac:dyDescent="0.25">
      <c r="D161" s="135"/>
      <c r="E161" s="135"/>
      <c r="G161" s="155">
        <v>3221655</v>
      </c>
      <c r="H161" s="23"/>
      <c r="I161" s="23" t="s">
        <v>1076</v>
      </c>
      <c r="J161" s="20"/>
      <c r="K161" s="20"/>
      <c r="L161" s="20"/>
      <c r="M161" s="20"/>
      <c r="N161" s="20"/>
      <c r="O161" s="20"/>
      <c r="P161" s="20"/>
      <c r="Q161" s="20"/>
      <c r="R161" s="20"/>
      <c r="S161" s="20"/>
      <c r="T161" s="20"/>
    </row>
    <row r="162" spans="4:20" x14ac:dyDescent="0.25">
      <c r="D162" s="135"/>
      <c r="E162" s="135"/>
      <c r="G162" s="155">
        <v>3221138</v>
      </c>
      <c r="H162" s="23"/>
      <c r="I162" s="23" t="s">
        <v>1077</v>
      </c>
      <c r="J162" s="20"/>
      <c r="K162" s="20"/>
      <c r="L162" s="20"/>
      <c r="M162" s="20"/>
      <c r="N162" s="20"/>
      <c r="O162" s="20"/>
      <c r="P162" s="20"/>
      <c r="Q162" s="20"/>
      <c r="R162" s="20"/>
      <c r="S162" s="20"/>
      <c r="T162" s="20"/>
    </row>
    <row r="163" spans="4:20" x14ac:dyDescent="0.25">
      <c r="D163" s="135"/>
      <c r="E163" s="135"/>
      <c r="G163" s="155">
        <v>3221455</v>
      </c>
      <c r="H163" s="23"/>
      <c r="I163" s="23" t="s">
        <v>1078</v>
      </c>
      <c r="J163" s="20"/>
      <c r="K163" s="20"/>
      <c r="L163" s="20"/>
      <c r="M163" s="20"/>
      <c r="N163" s="20"/>
      <c r="O163" s="20"/>
      <c r="P163" s="20"/>
      <c r="Q163" s="20"/>
      <c r="R163" s="20"/>
      <c r="S163" s="20"/>
      <c r="T163" s="20"/>
    </row>
    <row r="164" spans="4:20" x14ac:dyDescent="0.25">
      <c r="D164" s="135"/>
      <c r="E164" s="135"/>
      <c r="G164" s="155">
        <v>3221315</v>
      </c>
      <c r="H164" s="23"/>
      <c r="I164" s="23" t="s">
        <v>1079</v>
      </c>
      <c r="J164" s="20"/>
      <c r="K164" s="20"/>
      <c r="L164" s="20"/>
      <c r="M164" s="20"/>
      <c r="N164" s="20"/>
      <c r="O164" s="20"/>
      <c r="P164" s="20"/>
      <c r="Q164" s="20"/>
      <c r="R164" s="20"/>
      <c r="S164" s="20"/>
      <c r="T164" s="20"/>
    </row>
    <row r="165" spans="4:20" x14ac:dyDescent="0.25">
      <c r="D165" s="135"/>
      <c r="E165" s="135"/>
      <c r="G165" s="155">
        <v>3220883</v>
      </c>
      <c r="H165" s="23"/>
      <c r="I165" s="23" t="s">
        <v>1080</v>
      </c>
      <c r="J165" s="20"/>
      <c r="K165" s="20"/>
      <c r="L165" s="20"/>
      <c r="M165" s="20"/>
      <c r="N165" s="20"/>
      <c r="O165" s="20"/>
      <c r="P165" s="20"/>
      <c r="Q165" s="20"/>
      <c r="R165" s="20"/>
      <c r="S165" s="20"/>
      <c r="T165" s="20"/>
    </row>
    <row r="166" spans="4:20" x14ac:dyDescent="0.25">
      <c r="D166" s="135"/>
      <c r="E166" s="135"/>
      <c r="G166" s="155">
        <v>3221414</v>
      </c>
      <c r="H166" s="23"/>
      <c r="I166" s="23" t="s">
        <v>1081</v>
      </c>
      <c r="J166" s="20"/>
      <c r="K166" s="20"/>
      <c r="L166" s="20"/>
      <c r="M166" s="20"/>
      <c r="N166" s="20"/>
      <c r="O166" s="20"/>
      <c r="P166" s="20"/>
      <c r="Q166" s="20"/>
      <c r="R166" s="20"/>
      <c r="S166" s="20"/>
      <c r="T166" s="20"/>
    </row>
    <row r="167" spans="4:20" x14ac:dyDescent="0.25">
      <c r="D167" s="135"/>
      <c r="E167" s="135"/>
      <c r="G167" s="155">
        <v>3220411</v>
      </c>
      <c r="H167" s="23"/>
      <c r="I167" s="23" t="s">
        <v>1082</v>
      </c>
      <c r="J167" s="20"/>
      <c r="K167" s="20"/>
      <c r="L167" s="20"/>
      <c r="M167" s="20"/>
      <c r="N167" s="20"/>
      <c r="O167" s="20"/>
      <c r="P167" s="20"/>
      <c r="Q167" s="20"/>
      <c r="R167" s="20"/>
      <c r="S167" s="20"/>
      <c r="T167" s="20"/>
    </row>
    <row r="168" spans="4:20" x14ac:dyDescent="0.25">
      <c r="D168" s="135"/>
      <c r="E168" s="135"/>
      <c r="G168" s="155">
        <v>3222692</v>
      </c>
      <c r="H168" s="23"/>
      <c r="I168" s="23" t="s">
        <v>1083</v>
      </c>
      <c r="J168" s="20"/>
      <c r="K168" s="20"/>
      <c r="L168" s="20"/>
      <c r="M168" s="20"/>
      <c r="N168" s="20"/>
      <c r="O168" s="20"/>
      <c r="P168" s="20"/>
      <c r="Q168" s="20"/>
      <c r="R168" s="20"/>
      <c r="S168" s="20"/>
      <c r="T168" s="20"/>
    </row>
    <row r="169" spans="4:20" x14ac:dyDescent="0.25">
      <c r="D169" s="135"/>
      <c r="E169" s="135"/>
      <c r="G169" s="155">
        <v>3220405</v>
      </c>
      <c r="H169" s="23"/>
      <c r="I169" s="23" t="s">
        <v>1084</v>
      </c>
      <c r="J169" s="20"/>
      <c r="K169" s="20"/>
      <c r="L169" s="20"/>
      <c r="M169" s="20"/>
      <c r="N169" s="20"/>
      <c r="O169" s="20"/>
      <c r="P169" s="20"/>
      <c r="Q169" s="20"/>
      <c r="R169" s="20"/>
      <c r="S169" s="20"/>
      <c r="T169" s="20"/>
    </row>
    <row r="170" spans="4:20" x14ac:dyDescent="0.25">
      <c r="D170" s="135"/>
      <c r="E170" s="135"/>
      <c r="G170" s="155">
        <v>3222058</v>
      </c>
      <c r="H170" s="23"/>
      <c r="I170" s="23" t="s">
        <v>1085</v>
      </c>
      <c r="J170" s="20"/>
      <c r="K170" s="20"/>
      <c r="L170" s="20"/>
      <c r="M170" s="20"/>
      <c r="N170" s="20"/>
      <c r="O170" s="20"/>
      <c r="P170" s="20"/>
      <c r="Q170" s="20"/>
      <c r="R170" s="20"/>
      <c r="S170" s="20"/>
      <c r="T170" s="20"/>
    </row>
    <row r="171" spans="4:20" x14ac:dyDescent="0.25">
      <c r="D171" s="135"/>
      <c r="E171" s="135"/>
      <c r="G171" s="155">
        <v>3221016</v>
      </c>
      <c r="H171" s="23"/>
      <c r="I171" s="23" t="s">
        <v>1086</v>
      </c>
      <c r="J171" s="20"/>
      <c r="K171" s="20"/>
      <c r="L171" s="20"/>
      <c r="M171" s="20"/>
      <c r="N171" s="20"/>
      <c r="O171" s="20"/>
      <c r="P171" s="20"/>
      <c r="Q171" s="20"/>
      <c r="R171" s="20"/>
      <c r="S171" s="20"/>
      <c r="T171" s="20"/>
    </row>
    <row r="172" spans="4:20" x14ac:dyDescent="0.25">
      <c r="D172" s="135"/>
      <c r="E172" s="135"/>
      <c r="G172" s="155">
        <v>3222124</v>
      </c>
      <c r="H172" s="23"/>
      <c r="I172" s="23" t="s">
        <v>1087</v>
      </c>
      <c r="J172" s="20"/>
      <c r="K172" s="20"/>
      <c r="L172" s="20"/>
      <c r="M172" s="20"/>
      <c r="N172" s="20"/>
      <c r="O172" s="20"/>
      <c r="P172" s="20"/>
      <c r="Q172" s="20"/>
      <c r="R172" s="20"/>
      <c r="S172" s="20"/>
      <c r="T172" s="20"/>
    </row>
    <row r="173" spans="4:20" x14ac:dyDescent="0.25">
      <c r="D173" s="135"/>
      <c r="E173" s="135"/>
      <c r="G173" s="155">
        <v>3222152</v>
      </c>
      <c r="H173" s="23"/>
      <c r="I173" s="23" t="s">
        <v>1088</v>
      </c>
      <c r="J173" s="20"/>
      <c r="K173" s="20"/>
      <c r="L173" s="20"/>
      <c r="M173" s="20"/>
      <c r="N173" s="20"/>
      <c r="O173" s="20"/>
      <c r="P173" s="20"/>
      <c r="Q173" s="20"/>
      <c r="R173" s="20"/>
      <c r="S173" s="20"/>
      <c r="T173" s="20"/>
    </row>
    <row r="174" spans="4:20" x14ac:dyDescent="0.25">
      <c r="D174" s="135"/>
      <c r="E174" s="135"/>
      <c r="G174" s="155">
        <v>3221374</v>
      </c>
      <c r="H174" s="23"/>
      <c r="I174" s="23" t="s">
        <v>1089</v>
      </c>
      <c r="J174" s="20"/>
      <c r="K174" s="20"/>
      <c r="L174" s="20"/>
      <c r="M174" s="20"/>
      <c r="N174" s="20"/>
      <c r="O174" s="20"/>
      <c r="P174" s="20"/>
      <c r="Q174" s="20"/>
      <c r="R174" s="20"/>
      <c r="S174" s="20"/>
      <c r="T174" s="20"/>
    </row>
    <row r="175" spans="4:20" x14ac:dyDescent="0.25">
      <c r="D175" s="135"/>
      <c r="E175" s="135"/>
      <c r="G175" s="155">
        <v>89</v>
      </c>
      <c r="H175" s="23"/>
      <c r="I175" s="23" t="s">
        <v>1090</v>
      </c>
      <c r="J175" s="20"/>
      <c r="K175" s="20"/>
      <c r="L175" s="20"/>
      <c r="M175" s="20"/>
      <c r="N175" s="20"/>
      <c r="O175" s="20"/>
      <c r="P175" s="20"/>
      <c r="Q175" s="20"/>
      <c r="R175" s="20"/>
      <c r="S175" s="20"/>
      <c r="T175" s="20"/>
    </row>
    <row r="176" spans="4:20" x14ac:dyDescent="0.25">
      <c r="D176" s="135"/>
      <c r="E176" s="135"/>
      <c r="G176" s="155">
        <v>3222471</v>
      </c>
      <c r="H176" s="23"/>
      <c r="I176" s="23" t="s">
        <v>1091</v>
      </c>
      <c r="J176" s="20"/>
      <c r="K176" s="20"/>
      <c r="L176" s="20"/>
      <c r="M176" s="20"/>
      <c r="N176" s="20"/>
      <c r="O176" s="20"/>
      <c r="P176" s="20"/>
      <c r="Q176" s="20"/>
      <c r="R176" s="20"/>
      <c r="S176" s="20"/>
      <c r="T176" s="20"/>
    </row>
    <row r="177" spans="4:20" x14ac:dyDescent="0.25">
      <c r="D177" s="135"/>
      <c r="E177" s="135"/>
      <c r="G177" s="155">
        <v>3222444</v>
      </c>
      <c r="H177" s="23"/>
      <c r="I177" s="23" t="s">
        <v>1092</v>
      </c>
      <c r="J177" s="20"/>
      <c r="K177" s="20"/>
      <c r="L177" s="20"/>
      <c r="M177" s="20"/>
      <c r="N177" s="20"/>
      <c r="O177" s="20"/>
      <c r="P177" s="20"/>
      <c r="Q177" s="20"/>
      <c r="R177" s="20"/>
      <c r="S177" s="20"/>
      <c r="T177" s="20"/>
    </row>
    <row r="178" spans="4:20" x14ac:dyDescent="0.25">
      <c r="D178" s="135"/>
      <c r="E178" s="135"/>
      <c r="G178" s="155">
        <v>3222714</v>
      </c>
      <c r="H178" s="23"/>
      <c r="I178" s="23" t="s">
        <v>1093</v>
      </c>
      <c r="J178" s="20"/>
      <c r="K178" s="20"/>
      <c r="L178" s="20"/>
      <c r="M178" s="20"/>
      <c r="N178" s="20"/>
      <c r="O178" s="20"/>
      <c r="P178" s="20"/>
      <c r="Q178" s="20"/>
      <c r="R178" s="20"/>
      <c r="S178" s="20"/>
      <c r="T178" s="20"/>
    </row>
    <row r="179" spans="4:20" x14ac:dyDescent="0.25">
      <c r="D179" s="135"/>
      <c r="E179" s="135"/>
      <c r="G179" s="155">
        <v>3222115</v>
      </c>
      <c r="H179" s="23"/>
      <c r="I179" s="23" t="s">
        <v>1094</v>
      </c>
      <c r="J179" s="20"/>
      <c r="K179" s="20"/>
      <c r="L179" s="20"/>
      <c r="M179" s="20"/>
      <c r="N179" s="20"/>
      <c r="O179" s="20"/>
      <c r="P179" s="20"/>
      <c r="Q179" s="20"/>
      <c r="R179" s="20"/>
      <c r="S179" s="20"/>
      <c r="T179" s="20"/>
    </row>
    <row r="180" spans="4:20" x14ac:dyDescent="0.25">
      <c r="D180" s="135"/>
      <c r="E180" s="135"/>
      <c r="G180" s="155">
        <v>3222367</v>
      </c>
      <c r="H180" s="23"/>
      <c r="I180" s="23" t="s">
        <v>1095</v>
      </c>
      <c r="J180" s="20"/>
      <c r="K180" s="20"/>
      <c r="L180" s="20"/>
      <c r="M180" s="20"/>
      <c r="N180" s="20"/>
      <c r="O180" s="20"/>
      <c r="P180" s="20"/>
      <c r="Q180" s="20"/>
      <c r="R180" s="20"/>
      <c r="S180" s="20"/>
      <c r="T180" s="20"/>
    </row>
    <row r="181" spans="4:20" x14ac:dyDescent="0.25">
      <c r="D181" s="135"/>
      <c r="E181" s="135"/>
      <c r="G181" s="155">
        <v>965</v>
      </c>
      <c r="H181" s="23"/>
      <c r="I181" s="23" t="s">
        <v>1096</v>
      </c>
      <c r="J181" s="20"/>
      <c r="K181" s="20"/>
      <c r="L181" s="20"/>
      <c r="M181" s="20"/>
      <c r="N181" s="20"/>
      <c r="O181" s="20"/>
      <c r="P181" s="20"/>
      <c r="Q181" s="20"/>
      <c r="R181" s="20"/>
      <c r="S181" s="20"/>
      <c r="T181" s="20"/>
    </row>
    <row r="182" spans="4:20" x14ac:dyDescent="0.25">
      <c r="D182" s="135"/>
      <c r="E182" s="135"/>
      <c r="G182" s="155">
        <v>1238</v>
      </c>
      <c r="H182" s="23"/>
      <c r="I182" s="23" t="s">
        <v>1097</v>
      </c>
      <c r="J182" s="20"/>
      <c r="K182" s="20"/>
      <c r="L182" s="20"/>
      <c r="M182" s="20"/>
      <c r="N182" s="20"/>
      <c r="O182" s="20"/>
      <c r="P182" s="20"/>
      <c r="Q182" s="20"/>
      <c r="R182" s="20"/>
      <c r="S182" s="20"/>
      <c r="T182" s="20"/>
    </row>
    <row r="183" spans="4:20" x14ac:dyDescent="0.25">
      <c r="D183" s="135"/>
      <c r="E183" s="135"/>
      <c r="G183" s="155">
        <v>3221512</v>
      </c>
      <c r="H183" s="23"/>
      <c r="I183" s="23" t="s">
        <v>1098</v>
      </c>
      <c r="J183" s="20"/>
      <c r="K183" s="20"/>
      <c r="L183" s="20"/>
      <c r="M183" s="20"/>
      <c r="N183" s="20"/>
      <c r="O183" s="20"/>
      <c r="P183" s="20"/>
      <c r="Q183" s="20"/>
      <c r="R183" s="20"/>
      <c r="S183" s="20"/>
      <c r="T183" s="20"/>
    </row>
    <row r="184" spans="4:20" x14ac:dyDescent="0.25">
      <c r="D184" s="135"/>
      <c r="E184" s="135"/>
      <c r="G184" s="155">
        <v>67</v>
      </c>
      <c r="H184" s="23"/>
      <c r="I184" s="23" t="s">
        <v>1099</v>
      </c>
      <c r="J184" s="20"/>
      <c r="K184" s="20"/>
      <c r="L184" s="20"/>
      <c r="M184" s="20"/>
      <c r="N184" s="20"/>
      <c r="O184" s="20"/>
      <c r="P184" s="20"/>
      <c r="Q184" s="20"/>
      <c r="R184" s="20"/>
      <c r="S184" s="20"/>
      <c r="T184" s="20"/>
    </row>
    <row r="185" spans="4:20" x14ac:dyDescent="0.25">
      <c r="D185" s="135"/>
      <c r="E185" s="135"/>
      <c r="G185" s="155">
        <v>3222056</v>
      </c>
      <c r="H185" s="23"/>
      <c r="I185" s="23" t="s">
        <v>1100</v>
      </c>
      <c r="J185" s="20"/>
      <c r="K185" s="20"/>
      <c r="L185" s="20"/>
      <c r="M185" s="20"/>
      <c r="N185" s="20"/>
      <c r="O185" s="20"/>
      <c r="P185" s="20"/>
      <c r="Q185" s="20"/>
      <c r="R185" s="20"/>
      <c r="S185" s="20"/>
      <c r="T185" s="20"/>
    </row>
    <row r="186" spans="4:20" x14ac:dyDescent="0.25">
      <c r="D186" s="135"/>
      <c r="E186" s="135"/>
      <c r="G186" s="155">
        <v>3221689</v>
      </c>
      <c r="H186" s="23"/>
      <c r="I186" s="23" t="s">
        <v>1101</v>
      </c>
      <c r="J186" s="20"/>
      <c r="K186" s="20"/>
      <c r="L186" s="20"/>
      <c r="M186" s="20"/>
      <c r="N186" s="20"/>
      <c r="O186" s="20"/>
      <c r="P186" s="20"/>
      <c r="Q186" s="20"/>
      <c r="R186" s="20"/>
      <c r="S186" s="20"/>
      <c r="T186" s="20"/>
    </row>
    <row r="187" spans="4:20" x14ac:dyDescent="0.25">
      <c r="D187" s="135"/>
      <c r="E187" s="135"/>
      <c r="G187" s="155">
        <v>3222717</v>
      </c>
      <c r="H187" s="23"/>
      <c r="I187" s="23" t="s">
        <v>1102</v>
      </c>
      <c r="J187" s="20"/>
      <c r="K187" s="20"/>
      <c r="L187" s="20"/>
      <c r="M187" s="20"/>
      <c r="N187" s="20"/>
      <c r="O187" s="20"/>
      <c r="P187" s="20"/>
      <c r="Q187" s="20"/>
      <c r="R187" s="20"/>
      <c r="S187" s="20"/>
      <c r="T187" s="20"/>
    </row>
    <row r="188" spans="4:20" x14ac:dyDescent="0.25">
      <c r="D188" s="135"/>
      <c r="E188" s="135"/>
      <c r="G188" s="155">
        <v>3222697</v>
      </c>
      <c r="H188" s="23"/>
      <c r="I188" s="23" t="s">
        <v>1103</v>
      </c>
      <c r="J188" s="20"/>
      <c r="K188" s="20"/>
      <c r="L188" s="20"/>
      <c r="M188" s="20"/>
      <c r="N188" s="20"/>
      <c r="O188" s="20"/>
      <c r="P188" s="20"/>
      <c r="Q188" s="20"/>
      <c r="R188" s="20"/>
      <c r="S188" s="20"/>
      <c r="T188" s="20"/>
    </row>
    <row r="189" spans="4:20" x14ac:dyDescent="0.25">
      <c r="D189" s="135"/>
      <c r="E189" s="135"/>
      <c r="G189" s="155">
        <v>3222670</v>
      </c>
      <c r="H189" s="23"/>
      <c r="I189" s="23" t="s">
        <v>1104</v>
      </c>
      <c r="J189" s="20"/>
      <c r="K189" s="20"/>
      <c r="L189" s="20"/>
      <c r="M189" s="20"/>
      <c r="N189" s="20"/>
      <c r="O189" s="20"/>
      <c r="P189" s="20"/>
      <c r="Q189" s="20"/>
      <c r="R189" s="20"/>
      <c r="S189" s="20"/>
      <c r="T189" s="20"/>
    </row>
    <row r="190" spans="4:20" x14ac:dyDescent="0.25">
      <c r="D190" s="135"/>
      <c r="E190" s="135"/>
      <c r="G190" s="155">
        <v>3222401</v>
      </c>
      <c r="H190" s="23"/>
      <c r="I190" s="23" t="s">
        <v>1105</v>
      </c>
      <c r="J190" s="20"/>
      <c r="K190" s="20"/>
      <c r="L190" s="20"/>
      <c r="M190" s="20"/>
      <c r="N190" s="20"/>
      <c r="O190" s="20"/>
      <c r="P190" s="20"/>
      <c r="Q190" s="20"/>
      <c r="R190" s="20"/>
      <c r="S190" s="20"/>
      <c r="T190" s="20"/>
    </row>
    <row r="191" spans="4:20" x14ac:dyDescent="0.25">
      <c r="D191" s="135"/>
      <c r="E191" s="135"/>
      <c r="G191" s="155">
        <v>3222453</v>
      </c>
      <c r="H191" s="23"/>
      <c r="I191" s="23" t="s">
        <v>1106</v>
      </c>
      <c r="J191" s="20"/>
      <c r="K191" s="20"/>
      <c r="L191" s="20"/>
      <c r="M191" s="20"/>
      <c r="N191" s="20"/>
      <c r="O191" s="20"/>
      <c r="P191" s="20"/>
      <c r="Q191" s="20"/>
      <c r="R191" s="20"/>
      <c r="S191" s="20"/>
      <c r="T191" s="20"/>
    </row>
    <row r="192" spans="4:20" x14ac:dyDescent="0.25">
      <c r="D192" s="135"/>
      <c r="E192" s="135"/>
      <c r="G192" s="155">
        <v>3222493</v>
      </c>
      <c r="H192" s="23"/>
      <c r="I192" s="23" t="s">
        <v>1107</v>
      </c>
      <c r="J192" s="20"/>
      <c r="K192" s="20"/>
      <c r="L192" s="20"/>
      <c r="M192" s="20"/>
      <c r="N192" s="20"/>
      <c r="O192" s="20"/>
      <c r="P192" s="20"/>
      <c r="Q192" s="20"/>
      <c r="R192" s="20"/>
      <c r="S192" s="20"/>
      <c r="T192" s="20"/>
    </row>
    <row r="193" spans="4:20" x14ac:dyDescent="0.25">
      <c r="D193" s="135"/>
      <c r="E193" s="135"/>
      <c r="G193" s="155">
        <v>3222550</v>
      </c>
      <c r="H193" s="23"/>
      <c r="I193" s="23" t="s">
        <v>1108</v>
      </c>
      <c r="J193" s="20"/>
      <c r="K193" s="20"/>
      <c r="L193" s="20"/>
      <c r="M193" s="20"/>
      <c r="N193" s="20"/>
      <c r="O193" s="20"/>
      <c r="P193" s="20"/>
      <c r="Q193" s="20"/>
      <c r="R193" s="20"/>
      <c r="S193" s="20"/>
      <c r="T193" s="20"/>
    </row>
    <row r="194" spans="4:20" x14ac:dyDescent="0.25">
      <c r="D194" s="135"/>
      <c r="E194" s="135"/>
      <c r="G194" s="155">
        <v>3222404</v>
      </c>
      <c r="H194" s="23"/>
      <c r="I194" s="23" t="s">
        <v>1109</v>
      </c>
      <c r="J194" s="20"/>
      <c r="K194" s="20"/>
      <c r="L194" s="20"/>
      <c r="M194" s="20"/>
      <c r="N194" s="20"/>
      <c r="O194" s="20"/>
      <c r="P194" s="20"/>
      <c r="Q194" s="20"/>
      <c r="R194" s="20"/>
      <c r="S194" s="20"/>
      <c r="T194" s="20"/>
    </row>
    <row r="195" spans="4:20" x14ac:dyDescent="0.25">
      <c r="D195" s="135"/>
      <c r="E195" s="135"/>
      <c r="G195" s="155">
        <v>3222199</v>
      </c>
      <c r="H195" s="23"/>
      <c r="I195" s="23" t="s">
        <v>1110</v>
      </c>
      <c r="J195" s="20"/>
      <c r="K195" s="20"/>
      <c r="L195" s="20"/>
      <c r="M195" s="20"/>
      <c r="N195" s="20"/>
      <c r="O195" s="20"/>
      <c r="P195" s="20"/>
      <c r="Q195" s="20"/>
      <c r="R195" s="20"/>
      <c r="S195" s="20"/>
      <c r="T195" s="20"/>
    </row>
    <row r="196" spans="4:20" x14ac:dyDescent="0.25">
      <c r="D196" s="135"/>
      <c r="E196" s="135"/>
      <c r="G196" s="155">
        <v>3222387</v>
      </c>
      <c r="H196" s="23"/>
      <c r="I196" s="23" t="s">
        <v>1111</v>
      </c>
      <c r="J196" s="20"/>
      <c r="K196" s="20"/>
      <c r="L196" s="20"/>
      <c r="M196" s="20"/>
      <c r="N196" s="20"/>
      <c r="O196" s="20"/>
      <c r="P196" s="20"/>
      <c r="Q196" s="20"/>
      <c r="R196" s="20"/>
      <c r="S196" s="20"/>
      <c r="T196" s="20"/>
    </row>
    <row r="197" spans="4:20" x14ac:dyDescent="0.25">
      <c r="D197" s="135"/>
      <c r="E197" s="135"/>
      <c r="G197" s="155">
        <v>3222189</v>
      </c>
      <c r="H197" s="23"/>
      <c r="I197" s="23" t="s">
        <v>1112</v>
      </c>
      <c r="J197" s="20"/>
      <c r="K197" s="20"/>
      <c r="L197" s="20"/>
      <c r="M197" s="20"/>
      <c r="N197" s="20"/>
      <c r="O197" s="20"/>
      <c r="P197" s="20"/>
      <c r="Q197" s="20"/>
      <c r="R197" s="20"/>
      <c r="S197" s="20"/>
      <c r="T197" s="20"/>
    </row>
    <row r="198" spans="4:20" x14ac:dyDescent="0.25">
      <c r="D198" s="135"/>
      <c r="E198" s="135"/>
      <c r="G198" s="155">
        <v>3222716</v>
      </c>
      <c r="H198" s="23"/>
      <c r="I198" s="23" t="s">
        <v>1113</v>
      </c>
      <c r="J198" s="20"/>
      <c r="K198" s="20"/>
      <c r="L198" s="20"/>
      <c r="M198" s="20"/>
      <c r="N198" s="20"/>
      <c r="O198" s="20"/>
      <c r="P198" s="20"/>
      <c r="Q198" s="20"/>
      <c r="R198" s="20"/>
      <c r="S198" s="20"/>
      <c r="T198" s="20"/>
    </row>
    <row r="199" spans="4:20" x14ac:dyDescent="0.25">
      <c r="D199" s="135"/>
      <c r="E199" s="135"/>
      <c r="G199" s="155">
        <v>3222545</v>
      </c>
      <c r="H199" s="23"/>
      <c r="I199" s="23" t="s">
        <v>1114</v>
      </c>
      <c r="J199" s="20"/>
      <c r="K199" s="20"/>
      <c r="L199" s="20"/>
      <c r="M199" s="20"/>
      <c r="N199" s="20"/>
      <c r="O199" s="20"/>
      <c r="P199" s="20"/>
      <c r="Q199" s="20"/>
      <c r="R199" s="20"/>
      <c r="S199" s="20"/>
      <c r="T199" s="20"/>
    </row>
    <row r="200" spans="4:20" x14ac:dyDescent="0.25">
      <c r="D200" s="135"/>
      <c r="E200" s="135"/>
      <c r="G200" s="155">
        <v>3222181</v>
      </c>
      <c r="H200" s="23"/>
      <c r="I200" s="23" t="s">
        <v>1115</v>
      </c>
      <c r="J200" s="20"/>
      <c r="K200" s="20"/>
      <c r="L200" s="20"/>
      <c r="M200" s="20"/>
      <c r="N200" s="20"/>
      <c r="O200" s="20"/>
      <c r="P200" s="20"/>
      <c r="Q200" s="20"/>
      <c r="R200" s="20"/>
      <c r="S200" s="20"/>
      <c r="T200" s="20"/>
    </row>
    <row r="201" spans="4:20" x14ac:dyDescent="0.25">
      <c r="D201" s="135"/>
      <c r="E201" s="135"/>
      <c r="G201" s="155">
        <v>3222464</v>
      </c>
      <c r="H201" s="23"/>
      <c r="I201" s="23" t="s">
        <v>1116</v>
      </c>
      <c r="J201" s="20"/>
      <c r="K201" s="20"/>
      <c r="L201" s="20"/>
      <c r="M201" s="20"/>
      <c r="N201" s="20"/>
      <c r="O201" s="20"/>
      <c r="P201" s="20"/>
      <c r="Q201" s="20"/>
      <c r="R201" s="20"/>
      <c r="S201" s="20"/>
      <c r="T201" s="20"/>
    </row>
    <row r="202" spans="4:20" x14ac:dyDescent="0.25">
      <c r="D202" s="135"/>
      <c r="E202" s="135"/>
      <c r="G202" s="155">
        <v>3220939</v>
      </c>
      <c r="H202" s="23"/>
      <c r="I202" s="23" t="s">
        <v>1117</v>
      </c>
      <c r="J202" s="20"/>
      <c r="K202" s="20"/>
      <c r="L202" s="20"/>
      <c r="M202" s="20"/>
      <c r="N202" s="20"/>
      <c r="O202" s="20"/>
      <c r="P202" s="20"/>
      <c r="Q202" s="20"/>
      <c r="R202" s="20"/>
      <c r="S202" s="20"/>
      <c r="T202" s="20"/>
    </row>
    <row r="203" spans="4:20" x14ac:dyDescent="0.25">
      <c r="D203" s="135"/>
      <c r="E203" s="135"/>
      <c r="G203" s="155">
        <v>114</v>
      </c>
      <c r="H203" s="23"/>
      <c r="I203" s="23" t="s">
        <v>1118</v>
      </c>
      <c r="J203" s="20"/>
      <c r="K203" s="20"/>
      <c r="L203" s="20"/>
      <c r="M203" s="20"/>
      <c r="N203" s="20"/>
      <c r="O203" s="20"/>
      <c r="P203" s="20"/>
      <c r="Q203" s="20"/>
      <c r="R203" s="20"/>
      <c r="S203" s="20"/>
      <c r="T203" s="20"/>
    </row>
    <row r="204" spans="4:20" x14ac:dyDescent="0.25">
      <c r="D204" s="135"/>
      <c r="E204" s="135"/>
      <c r="G204" s="155">
        <v>3222186</v>
      </c>
      <c r="H204" s="23"/>
      <c r="I204" s="23" t="s">
        <v>1119</v>
      </c>
      <c r="J204" s="20"/>
      <c r="K204" s="20"/>
      <c r="L204" s="20"/>
      <c r="M204" s="20"/>
      <c r="N204" s="20"/>
      <c r="O204" s="20"/>
      <c r="P204" s="20"/>
      <c r="Q204" s="20"/>
      <c r="R204" s="20"/>
      <c r="S204" s="20"/>
      <c r="T204" s="20"/>
    </row>
    <row r="205" spans="4:20" x14ac:dyDescent="0.25">
      <c r="D205" s="135"/>
      <c r="E205" s="135"/>
      <c r="G205" s="155">
        <v>3222703</v>
      </c>
      <c r="H205" s="23"/>
      <c r="I205" s="23" t="s">
        <v>1120</v>
      </c>
      <c r="J205" s="20"/>
      <c r="K205" s="20"/>
      <c r="L205" s="20"/>
      <c r="M205" s="20"/>
      <c r="N205" s="20"/>
      <c r="O205" s="20"/>
      <c r="P205" s="20"/>
      <c r="Q205" s="20"/>
      <c r="R205" s="20"/>
      <c r="S205" s="20"/>
      <c r="T205" s="20"/>
    </row>
    <row r="206" spans="4:20" x14ac:dyDescent="0.25">
      <c r="D206" s="135"/>
      <c r="E206" s="135"/>
      <c r="G206" s="155">
        <v>3222622</v>
      </c>
      <c r="H206" s="23"/>
      <c r="I206" s="23" t="s">
        <v>1121</v>
      </c>
      <c r="J206" s="20"/>
      <c r="K206" s="20"/>
      <c r="L206" s="20"/>
      <c r="M206" s="20"/>
      <c r="N206" s="20"/>
      <c r="O206" s="20"/>
      <c r="P206" s="20"/>
      <c r="Q206" s="20"/>
      <c r="R206" s="20"/>
      <c r="S206" s="20"/>
      <c r="T206" s="20"/>
    </row>
    <row r="207" spans="4:20" x14ac:dyDescent="0.25">
      <c r="D207" s="135"/>
      <c r="E207" s="135"/>
      <c r="G207" s="155">
        <v>3220472</v>
      </c>
      <c r="H207" s="23"/>
      <c r="I207" s="23" t="s">
        <v>1122</v>
      </c>
      <c r="J207" s="20"/>
      <c r="K207" s="20"/>
      <c r="L207" s="20"/>
      <c r="M207" s="20"/>
      <c r="N207" s="20"/>
      <c r="O207" s="20"/>
      <c r="P207" s="20"/>
      <c r="Q207" s="20"/>
      <c r="R207" s="20"/>
      <c r="S207" s="20"/>
      <c r="T207" s="20"/>
    </row>
    <row r="208" spans="4:20" x14ac:dyDescent="0.25">
      <c r="D208" s="135"/>
      <c r="E208" s="135"/>
      <c r="G208" s="155">
        <v>3222353</v>
      </c>
      <c r="H208" s="23"/>
      <c r="I208" s="23" t="s">
        <v>1123</v>
      </c>
      <c r="J208" s="20"/>
      <c r="K208" s="20"/>
      <c r="L208" s="20"/>
      <c r="M208" s="20"/>
      <c r="N208" s="20"/>
      <c r="O208" s="20"/>
      <c r="P208" s="20"/>
      <c r="Q208" s="20"/>
      <c r="R208" s="20"/>
      <c r="S208" s="20"/>
      <c r="T208" s="20"/>
    </row>
    <row r="209" spans="4:20" x14ac:dyDescent="0.25">
      <c r="D209" s="135"/>
      <c r="E209" s="135"/>
      <c r="G209" s="155">
        <v>74</v>
      </c>
      <c r="H209" s="23"/>
      <c r="I209" s="23" t="s">
        <v>1124</v>
      </c>
      <c r="J209" s="20"/>
      <c r="K209" s="20"/>
      <c r="L209" s="20"/>
      <c r="M209" s="20"/>
      <c r="N209" s="20"/>
      <c r="O209" s="20"/>
      <c r="P209" s="20"/>
      <c r="Q209" s="20"/>
      <c r="R209" s="20"/>
      <c r="S209" s="20"/>
      <c r="T209" s="20"/>
    </row>
    <row r="210" spans="4:20" x14ac:dyDescent="0.25">
      <c r="D210" s="135"/>
      <c r="E210" s="135"/>
      <c r="G210" s="155">
        <v>3221640</v>
      </c>
      <c r="H210" s="23"/>
      <c r="I210" s="23" t="s">
        <v>1125</v>
      </c>
      <c r="J210" s="20"/>
      <c r="K210" s="20"/>
      <c r="L210" s="20"/>
      <c r="M210" s="20"/>
      <c r="N210" s="20"/>
      <c r="O210" s="20"/>
      <c r="P210" s="20"/>
      <c r="Q210" s="20"/>
      <c r="R210" s="20"/>
      <c r="S210" s="20"/>
      <c r="T210" s="20"/>
    </row>
    <row r="211" spans="4:20" x14ac:dyDescent="0.25">
      <c r="D211" s="135"/>
      <c r="E211" s="135"/>
      <c r="G211" s="155">
        <v>3221631</v>
      </c>
      <c r="H211" s="23"/>
      <c r="I211" s="23" t="s">
        <v>1126</v>
      </c>
      <c r="J211" s="20"/>
      <c r="K211" s="20"/>
      <c r="L211" s="20"/>
      <c r="M211" s="20"/>
      <c r="N211" s="20"/>
      <c r="O211" s="20"/>
      <c r="P211" s="20"/>
      <c r="Q211" s="20"/>
      <c r="R211" s="20"/>
      <c r="S211" s="20"/>
      <c r="T211" s="20"/>
    </row>
    <row r="212" spans="4:20" x14ac:dyDescent="0.25">
      <c r="D212" s="135"/>
      <c r="E212" s="135"/>
      <c r="G212" s="155">
        <v>1056</v>
      </c>
      <c r="H212" s="23"/>
      <c r="I212" s="23" t="s">
        <v>1127</v>
      </c>
      <c r="J212" s="20"/>
      <c r="K212" s="20"/>
      <c r="L212" s="20"/>
      <c r="M212" s="20"/>
      <c r="N212" s="20"/>
      <c r="O212" s="20"/>
      <c r="P212" s="20"/>
      <c r="Q212" s="20"/>
      <c r="R212" s="20"/>
      <c r="S212" s="20"/>
      <c r="T212" s="20"/>
    </row>
    <row r="213" spans="4:20" x14ac:dyDescent="0.25">
      <c r="D213" s="135"/>
      <c r="E213" s="135"/>
      <c r="G213" s="155">
        <v>90</v>
      </c>
      <c r="H213" s="23"/>
      <c r="I213" s="23" t="s">
        <v>1128</v>
      </c>
      <c r="J213" s="20"/>
      <c r="K213" s="20"/>
      <c r="L213" s="20"/>
      <c r="M213" s="20"/>
      <c r="N213" s="20"/>
      <c r="O213" s="20"/>
      <c r="P213" s="20"/>
      <c r="Q213" s="20"/>
      <c r="R213" s="20"/>
      <c r="S213" s="20"/>
      <c r="T213" s="20"/>
    </row>
    <row r="214" spans="4:20" x14ac:dyDescent="0.25">
      <c r="D214" s="135"/>
      <c r="E214" s="135"/>
      <c r="G214" s="155">
        <v>1237</v>
      </c>
      <c r="H214" s="23"/>
      <c r="I214" s="23" t="s">
        <v>1129</v>
      </c>
      <c r="J214" s="20"/>
      <c r="K214" s="20"/>
      <c r="L214" s="20"/>
      <c r="M214" s="20"/>
      <c r="N214" s="20"/>
      <c r="O214" s="20"/>
      <c r="P214" s="20"/>
      <c r="Q214" s="20"/>
      <c r="R214" s="20"/>
      <c r="S214" s="20"/>
      <c r="T214" s="20"/>
    </row>
    <row r="215" spans="4:20" x14ac:dyDescent="0.25">
      <c r="D215" s="135"/>
      <c r="E215" s="135"/>
      <c r="G215" s="155">
        <v>3222188</v>
      </c>
      <c r="H215" s="23"/>
      <c r="I215" s="23" t="s">
        <v>1130</v>
      </c>
      <c r="J215" s="20"/>
      <c r="K215" s="20"/>
      <c r="L215" s="20"/>
      <c r="M215" s="20"/>
      <c r="N215" s="20"/>
      <c r="O215" s="20"/>
      <c r="P215" s="20"/>
      <c r="Q215" s="20"/>
      <c r="R215" s="20"/>
      <c r="S215" s="20"/>
      <c r="T215" s="20"/>
    </row>
    <row r="216" spans="4:20" x14ac:dyDescent="0.25">
      <c r="D216" s="135"/>
      <c r="E216" s="135"/>
      <c r="G216" s="155">
        <v>3222206</v>
      </c>
      <c r="H216" s="23"/>
      <c r="I216" s="23" t="s">
        <v>1131</v>
      </c>
      <c r="J216" s="20"/>
      <c r="K216" s="20"/>
      <c r="L216" s="20"/>
      <c r="M216" s="20"/>
      <c r="N216" s="20"/>
      <c r="O216" s="20"/>
      <c r="P216" s="20"/>
      <c r="Q216" s="20"/>
      <c r="R216" s="20"/>
      <c r="S216" s="20"/>
      <c r="T216" s="20"/>
    </row>
    <row r="217" spans="4:20" x14ac:dyDescent="0.25">
      <c r="G217" s="155">
        <v>109</v>
      </c>
      <c r="H217" s="23"/>
      <c r="I217" s="23" t="s">
        <v>1132</v>
      </c>
      <c r="J217" s="20"/>
      <c r="K217" s="20"/>
      <c r="L217" s="20"/>
      <c r="M217" s="20"/>
      <c r="N217" s="20"/>
      <c r="O217" s="20"/>
      <c r="P217" s="20"/>
      <c r="Q217" s="20"/>
      <c r="R217" s="20"/>
      <c r="S217" s="20"/>
      <c r="T217" s="20"/>
    </row>
    <row r="218" spans="4:20" x14ac:dyDescent="0.25">
      <c r="G218" s="155">
        <v>3222122</v>
      </c>
      <c r="H218" s="23"/>
      <c r="I218" s="23" t="s">
        <v>1133</v>
      </c>
      <c r="J218" s="20"/>
      <c r="K218" s="20"/>
      <c r="L218" s="20"/>
      <c r="M218" s="20"/>
      <c r="N218" s="20"/>
      <c r="O218" s="20"/>
      <c r="P218" s="20"/>
      <c r="Q218" s="20"/>
      <c r="R218" s="20"/>
      <c r="S218" s="20"/>
      <c r="T218" s="20"/>
    </row>
    <row r="219" spans="4:20" x14ac:dyDescent="0.25">
      <c r="G219" s="155">
        <v>3221540</v>
      </c>
      <c r="H219" s="23"/>
      <c r="I219" s="23" t="s">
        <v>1134</v>
      </c>
      <c r="J219" s="20"/>
      <c r="K219" s="20"/>
      <c r="L219" s="20"/>
      <c r="M219" s="20"/>
      <c r="N219" s="20"/>
      <c r="O219" s="20"/>
      <c r="P219" s="20"/>
      <c r="Q219" s="20"/>
      <c r="R219" s="20"/>
      <c r="S219" s="20"/>
      <c r="T219" s="20"/>
    </row>
    <row r="220" spans="4:20" x14ac:dyDescent="0.25">
      <c r="G220" s="155">
        <v>119</v>
      </c>
      <c r="H220" s="23"/>
      <c r="I220" s="23" t="s">
        <v>1135</v>
      </c>
      <c r="J220" s="20"/>
      <c r="K220" s="20"/>
      <c r="L220" s="20"/>
      <c r="M220" s="20"/>
      <c r="N220" s="20"/>
      <c r="O220" s="20"/>
      <c r="P220" s="20"/>
      <c r="Q220" s="20"/>
      <c r="R220" s="20"/>
      <c r="S220" s="20"/>
      <c r="T220" s="20"/>
    </row>
    <row r="221" spans="4:20" x14ac:dyDescent="0.25">
      <c r="G221" s="155">
        <v>3220972</v>
      </c>
      <c r="H221" s="23"/>
      <c r="I221" s="23" t="s">
        <v>1136</v>
      </c>
      <c r="J221" s="20"/>
      <c r="K221" s="20"/>
      <c r="L221" s="20"/>
      <c r="M221" s="20"/>
      <c r="N221" s="20"/>
      <c r="O221" s="20"/>
      <c r="P221" s="20"/>
      <c r="Q221" s="20"/>
      <c r="R221" s="20"/>
      <c r="S221" s="20"/>
      <c r="T221" s="20"/>
    </row>
    <row r="222" spans="4:20" x14ac:dyDescent="0.25">
      <c r="G222" s="155">
        <v>3221398</v>
      </c>
      <c r="H222" s="23"/>
      <c r="I222" s="23" t="s">
        <v>1137</v>
      </c>
      <c r="J222" s="20"/>
      <c r="K222" s="20"/>
      <c r="L222" s="20"/>
      <c r="M222" s="20"/>
      <c r="N222" s="20"/>
      <c r="O222" s="20"/>
      <c r="P222" s="20"/>
      <c r="Q222" s="20"/>
      <c r="R222" s="20"/>
      <c r="S222" s="20"/>
      <c r="T222" s="20"/>
    </row>
    <row r="223" spans="4:20" x14ac:dyDescent="0.25">
      <c r="G223" s="155">
        <v>3221597</v>
      </c>
      <c r="H223" s="23"/>
      <c r="I223" s="23" t="s">
        <v>1138</v>
      </c>
      <c r="J223" s="20"/>
      <c r="K223" s="20"/>
      <c r="L223" s="20"/>
      <c r="M223" s="20"/>
      <c r="N223" s="20"/>
      <c r="O223" s="20"/>
      <c r="P223" s="20"/>
      <c r="Q223" s="20"/>
      <c r="R223" s="20"/>
      <c r="S223" s="20"/>
      <c r="T223" s="20"/>
    </row>
    <row r="224" spans="4:20" x14ac:dyDescent="0.25">
      <c r="G224" s="155">
        <v>3221493</v>
      </c>
      <c r="H224" s="23"/>
      <c r="I224" s="23" t="s">
        <v>1138</v>
      </c>
      <c r="J224" s="20"/>
      <c r="K224" s="20"/>
      <c r="L224" s="20"/>
      <c r="M224" s="20"/>
      <c r="N224" s="20"/>
      <c r="O224" s="20"/>
      <c r="P224" s="20"/>
      <c r="Q224" s="20"/>
      <c r="R224" s="20"/>
      <c r="S224" s="20"/>
      <c r="T224" s="20"/>
    </row>
    <row r="225" spans="7:20" x14ac:dyDescent="0.25">
      <c r="G225" s="155">
        <v>3222569</v>
      </c>
      <c r="H225" s="23"/>
      <c r="I225" s="23" t="s">
        <v>1139</v>
      </c>
      <c r="J225" s="20"/>
      <c r="K225" s="20"/>
      <c r="L225" s="20"/>
      <c r="M225" s="20"/>
      <c r="N225" s="20"/>
      <c r="O225" s="20"/>
      <c r="P225" s="20"/>
      <c r="Q225" s="20"/>
      <c r="R225" s="20"/>
      <c r="S225" s="20"/>
      <c r="T225" s="20"/>
    </row>
    <row r="226" spans="7:20" x14ac:dyDescent="0.25">
      <c r="G226" s="155">
        <v>3222027</v>
      </c>
      <c r="H226" s="23"/>
      <c r="I226" s="23" t="s">
        <v>1140</v>
      </c>
      <c r="J226" s="20"/>
      <c r="K226" s="20"/>
      <c r="L226" s="20"/>
      <c r="M226" s="20"/>
      <c r="N226" s="20"/>
      <c r="O226" s="20"/>
      <c r="P226" s="20"/>
      <c r="Q226" s="20"/>
      <c r="R226" s="20"/>
      <c r="S226" s="20"/>
      <c r="T226" s="20"/>
    </row>
    <row r="227" spans="7:20" x14ac:dyDescent="0.25">
      <c r="G227" s="155">
        <v>3221364</v>
      </c>
      <c r="H227" s="23"/>
      <c r="I227" s="23" t="s">
        <v>1141</v>
      </c>
      <c r="J227" s="20"/>
      <c r="K227" s="20"/>
      <c r="L227" s="20"/>
      <c r="M227" s="20"/>
      <c r="N227" s="20"/>
      <c r="O227" s="20"/>
      <c r="P227" s="20"/>
      <c r="Q227" s="20"/>
      <c r="R227" s="20"/>
      <c r="S227" s="20"/>
      <c r="T227" s="20"/>
    </row>
    <row r="228" spans="7:20" x14ac:dyDescent="0.25">
      <c r="G228" s="155">
        <v>3222128</v>
      </c>
      <c r="H228" s="23"/>
      <c r="I228" s="23" t="s">
        <v>1142</v>
      </c>
      <c r="J228" s="20"/>
      <c r="K228" s="20"/>
      <c r="L228" s="20"/>
      <c r="M228" s="20"/>
      <c r="N228" s="20"/>
      <c r="O228" s="20"/>
      <c r="P228" s="20"/>
      <c r="Q228" s="20"/>
      <c r="R228" s="20"/>
      <c r="S228" s="20"/>
      <c r="T228" s="20"/>
    </row>
    <row r="229" spans="7:20" x14ac:dyDescent="0.25">
      <c r="G229" s="155">
        <v>3222204</v>
      </c>
      <c r="H229" s="23"/>
      <c r="I229" s="23" t="s">
        <v>1143</v>
      </c>
      <c r="J229" s="20"/>
      <c r="K229" s="20"/>
      <c r="L229" s="20"/>
      <c r="M229" s="20"/>
      <c r="N229" s="20"/>
      <c r="O229" s="20"/>
      <c r="P229" s="20"/>
      <c r="Q229" s="20"/>
      <c r="R229" s="20"/>
      <c r="S229" s="20"/>
      <c r="T229" s="20"/>
    </row>
    <row r="230" spans="7:20" x14ac:dyDescent="0.25">
      <c r="G230" s="155">
        <v>3222190</v>
      </c>
      <c r="H230" s="23"/>
      <c r="I230" s="23" t="s">
        <v>1144</v>
      </c>
      <c r="J230" s="20"/>
      <c r="K230" s="20"/>
      <c r="L230" s="20"/>
      <c r="M230" s="20"/>
      <c r="N230" s="20"/>
      <c r="O230" s="20"/>
      <c r="P230" s="20"/>
      <c r="Q230" s="20"/>
      <c r="R230" s="20"/>
      <c r="S230" s="20"/>
      <c r="T230" s="20"/>
    </row>
    <row r="231" spans="7:20" x14ac:dyDescent="0.25">
      <c r="G231" s="155">
        <v>3222402</v>
      </c>
      <c r="H231" s="23"/>
      <c r="I231" s="23" t="s">
        <v>1145</v>
      </c>
      <c r="J231" s="20"/>
      <c r="K231" s="20"/>
      <c r="L231" s="20"/>
      <c r="M231" s="20"/>
      <c r="N231" s="20"/>
      <c r="O231" s="20"/>
      <c r="P231" s="20"/>
      <c r="Q231" s="20"/>
      <c r="R231" s="20"/>
      <c r="S231" s="20"/>
      <c r="T231" s="20"/>
    </row>
    <row r="232" spans="7:20" x14ac:dyDescent="0.25">
      <c r="G232" s="155">
        <v>3221567</v>
      </c>
      <c r="H232" s="23"/>
      <c r="I232" s="23" t="s">
        <v>1146</v>
      </c>
      <c r="J232" s="20"/>
      <c r="K232" s="20"/>
      <c r="L232" s="20"/>
      <c r="M232" s="20"/>
      <c r="N232" s="20"/>
      <c r="O232" s="20"/>
      <c r="P232" s="20"/>
      <c r="Q232" s="20"/>
      <c r="R232" s="20"/>
      <c r="S232" s="20"/>
      <c r="T232" s="20"/>
    </row>
    <row r="233" spans="7:20" x14ac:dyDescent="0.25">
      <c r="G233" s="155">
        <v>3221785</v>
      </c>
      <c r="H233" s="23"/>
      <c r="I233" s="23" t="s">
        <v>1147</v>
      </c>
      <c r="J233" s="20"/>
      <c r="K233" s="20"/>
      <c r="L233" s="20"/>
      <c r="M233" s="20"/>
      <c r="N233" s="20"/>
      <c r="O233" s="20"/>
      <c r="P233" s="20"/>
      <c r="Q233" s="20"/>
      <c r="R233" s="20"/>
      <c r="S233" s="20"/>
      <c r="T233" s="20"/>
    </row>
    <row r="234" spans="7:20" x14ac:dyDescent="0.25">
      <c r="G234" s="155">
        <v>3221906</v>
      </c>
      <c r="H234" s="23"/>
      <c r="I234" s="23" t="s">
        <v>1148</v>
      </c>
      <c r="J234" s="20"/>
      <c r="K234" s="20"/>
      <c r="L234" s="20"/>
      <c r="M234" s="20"/>
      <c r="N234" s="20"/>
      <c r="O234" s="20"/>
      <c r="P234" s="20"/>
      <c r="Q234" s="20"/>
      <c r="R234" s="20"/>
      <c r="S234" s="20"/>
      <c r="T234" s="20"/>
    </row>
    <row r="235" spans="7:20" x14ac:dyDescent="0.25">
      <c r="G235" s="155">
        <v>3222440</v>
      </c>
      <c r="H235" s="23"/>
      <c r="I235" s="23" t="s">
        <v>1149</v>
      </c>
      <c r="J235" s="20"/>
      <c r="K235" s="20"/>
      <c r="L235" s="20"/>
      <c r="M235" s="20"/>
      <c r="N235" s="20"/>
      <c r="O235" s="20"/>
      <c r="P235" s="20"/>
      <c r="Q235" s="20"/>
      <c r="R235" s="20"/>
      <c r="S235" s="20"/>
      <c r="T235" s="20"/>
    </row>
    <row r="236" spans="7:20" x14ac:dyDescent="0.25">
      <c r="G236" s="155">
        <v>3222447</v>
      </c>
      <c r="H236" s="23"/>
      <c r="I236" s="23" t="s">
        <v>1150</v>
      </c>
      <c r="J236" s="20"/>
      <c r="K236" s="20"/>
      <c r="L236" s="20"/>
      <c r="M236" s="20"/>
      <c r="N236" s="20"/>
      <c r="O236" s="20"/>
      <c r="P236" s="20"/>
      <c r="Q236" s="20"/>
      <c r="R236" s="20"/>
      <c r="S236" s="20"/>
      <c r="T236" s="20"/>
    </row>
    <row r="237" spans="7:20" x14ac:dyDescent="0.25">
      <c r="G237" s="155">
        <v>3222505</v>
      </c>
      <c r="H237" s="23"/>
      <c r="I237" s="23" t="s">
        <v>1151</v>
      </c>
      <c r="J237" s="20"/>
      <c r="K237" s="20"/>
      <c r="L237" s="20"/>
      <c r="M237" s="20"/>
      <c r="N237" s="20"/>
      <c r="O237" s="20"/>
      <c r="P237" s="20"/>
      <c r="Q237" s="20"/>
      <c r="R237" s="20"/>
      <c r="S237" s="20"/>
      <c r="T237" s="20"/>
    </row>
    <row r="238" spans="7:20" x14ac:dyDescent="0.25">
      <c r="G238" s="155">
        <v>3222527</v>
      </c>
      <c r="H238" s="23"/>
      <c r="I238" s="23" t="s">
        <v>1152</v>
      </c>
      <c r="J238" s="20"/>
      <c r="K238" s="20"/>
      <c r="L238" s="20"/>
      <c r="M238" s="20"/>
      <c r="N238" s="20"/>
      <c r="O238" s="20"/>
      <c r="P238" s="20"/>
      <c r="Q238" s="20"/>
      <c r="R238" s="20"/>
      <c r="S238" s="20"/>
      <c r="T238" s="20"/>
    </row>
    <row r="239" spans="7:20" x14ac:dyDescent="0.25">
      <c r="G239" s="155">
        <v>11412</v>
      </c>
      <c r="H239" s="23"/>
      <c r="I239" s="23" t="s">
        <v>1153</v>
      </c>
      <c r="J239" s="20"/>
      <c r="K239" s="20"/>
      <c r="L239" s="20"/>
      <c r="M239" s="20"/>
      <c r="N239" s="20"/>
      <c r="O239" s="20"/>
      <c r="P239" s="20"/>
      <c r="Q239" s="20"/>
      <c r="R239" s="20"/>
      <c r="S239" s="20"/>
      <c r="T239" s="20"/>
    </row>
    <row r="240" spans="7:20" x14ac:dyDescent="0.25">
      <c r="G240" s="155">
        <v>3222375</v>
      </c>
      <c r="H240" s="23"/>
      <c r="I240" s="23" t="s">
        <v>1154</v>
      </c>
      <c r="J240" s="20"/>
      <c r="K240" s="20"/>
      <c r="L240" s="20"/>
      <c r="M240" s="20"/>
      <c r="N240" s="20"/>
      <c r="O240" s="20"/>
      <c r="P240" s="20"/>
      <c r="Q240" s="20"/>
      <c r="R240" s="20"/>
      <c r="S240" s="20"/>
      <c r="T240" s="20"/>
    </row>
    <row r="241" spans="7:20" x14ac:dyDescent="0.25">
      <c r="G241" s="155">
        <v>11411</v>
      </c>
      <c r="H241" s="23"/>
      <c r="I241" s="23" t="s">
        <v>1154</v>
      </c>
      <c r="J241" s="20"/>
      <c r="K241" s="20"/>
      <c r="L241" s="20"/>
      <c r="M241" s="20"/>
      <c r="N241" s="20"/>
      <c r="O241" s="20"/>
      <c r="P241" s="20"/>
      <c r="Q241" s="20"/>
      <c r="R241" s="20"/>
      <c r="S241" s="20"/>
      <c r="T241" s="20"/>
    </row>
    <row r="242" spans="7:20" x14ac:dyDescent="0.25">
      <c r="G242" s="155">
        <v>3221218</v>
      </c>
      <c r="H242" s="23"/>
      <c r="I242" s="23" t="s">
        <v>1155</v>
      </c>
      <c r="J242" s="20"/>
      <c r="K242" s="20"/>
      <c r="L242" s="20"/>
      <c r="M242" s="20"/>
      <c r="N242" s="20"/>
      <c r="O242" s="20"/>
      <c r="P242" s="20"/>
      <c r="Q242" s="20"/>
      <c r="R242" s="20"/>
      <c r="S242" s="20"/>
      <c r="T242" s="20"/>
    </row>
    <row r="243" spans="7:20" x14ac:dyDescent="0.25">
      <c r="G243" s="155">
        <v>3221696</v>
      </c>
      <c r="H243" s="23"/>
      <c r="I243" s="23" t="s">
        <v>1156</v>
      </c>
      <c r="J243" s="20"/>
      <c r="K243" s="20"/>
      <c r="L243" s="20"/>
      <c r="M243" s="20"/>
      <c r="N243" s="20"/>
      <c r="O243" s="20"/>
      <c r="P243" s="20"/>
      <c r="Q243" s="20"/>
      <c r="R243" s="20"/>
      <c r="S243" s="20"/>
      <c r="T243" s="20"/>
    </row>
    <row r="244" spans="7:20" x14ac:dyDescent="0.25">
      <c r="G244" s="155">
        <v>3222587</v>
      </c>
      <c r="H244" s="23"/>
      <c r="I244" s="23" t="s">
        <v>1157</v>
      </c>
      <c r="J244" s="20"/>
      <c r="K244" s="20"/>
      <c r="L244" s="20"/>
      <c r="M244" s="20"/>
      <c r="N244" s="20"/>
      <c r="O244" s="20"/>
      <c r="P244" s="20"/>
      <c r="Q244" s="20"/>
      <c r="R244" s="20"/>
      <c r="S244" s="20"/>
      <c r="T244" s="20"/>
    </row>
    <row r="245" spans="7:20" x14ac:dyDescent="0.25">
      <c r="G245" s="155">
        <v>3222468</v>
      </c>
      <c r="H245" s="23"/>
      <c r="I245" s="23" t="s">
        <v>1158</v>
      </c>
      <c r="J245" s="20"/>
      <c r="K245" s="20"/>
      <c r="L245" s="20"/>
      <c r="M245" s="20"/>
      <c r="N245" s="20"/>
      <c r="O245" s="20"/>
      <c r="P245" s="20"/>
      <c r="Q245" s="20"/>
      <c r="R245" s="20"/>
      <c r="S245" s="20"/>
      <c r="T245" s="20"/>
    </row>
    <row r="246" spans="7:20" x14ac:dyDescent="0.25">
      <c r="G246" s="155">
        <v>3222360</v>
      </c>
      <c r="H246" s="23"/>
      <c r="I246" s="23" t="s">
        <v>1159</v>
      </c>
      <c r="J246" s="20"/>
      <c r="K246" s="20"/>
      <c r="L246" s="20"/>
      <c r="M246" s="20"/>
      <c r="N246" s="20"/>
      <c r="O246" s="20"/>
      <c r="P246" s="20"/>
      <c r="Q246" s="20"/>
      <c r="R246" s="20"/>
      <c r="S246" s="20"/>
      <c r="T246" s="20"/>
    </row>
    <row r="247" spans="7:20" x14ac:dyDescent="0.25">
      <c r="G247" s="155">
        <v>3220418</v>
      </c>
      <c r="H247" s="23"/>
      <c r="I247" s="23" t="s">
        <v>1160</v>
      </c>
      <c r="J247" s="20"/>
      <c r="K247" s="20"/>
      <c r="L247" s="20"/>
      <c r="M247" s="20"/>
      <c r="N247" s="20"/>
      <c r="O247" s="20"/>
      <c r="P247" s="20"/>
      <c r="Q247" s="20"/>
      <c r="R247" s="20"/>
      <c r="S247" s="20"/>
      <c r="T247" s="20"/>
    </row>
    <row r="248" spans="7:20" x14ac:dyDescent="0.25">
      <c r="G248" s="155">
        <v>3222166</v>
      </c>
      <c r="H248" s="23"/>
      <c r="I248" s="23" t="s">
        <v>1161</v>
      </c>
      <c r="J248" s="20"/>
      <c r="K248" s="20"/>
      <c r="L248" s="20"/>
      <c r="M248" s="20"/>
      <c r="N248" s="20"/>
      <c r="O248" s="20"/>
      <c r="P248" s="20"/>
      <c r="Q248" s="20"/>
      <c r="R248" s="20"/>
      <c r="S248" s="20"/>
      <c r="T248" s="20"/>
    </row>
    <row r="249" spans="7:20" x14ac:dyDescent="0.25">
      <c r="G249" s="155">
        <v>3222112</v>
      </c>
      <c r="H249" s="23"/>
      <c r="I249" s="23" t="s">
        <v>1162</v>
      </c>
      <c r="J249" s="20"/>
      <c r="K249" s="20"/>
      <c r="L249" s="20"/>
      <c r="M249" s="20"/>
      <c r="N249" s="20"/>
      <c r="O249" s="20"/>
      <c r="P249" s="20"/>
      <c r="Q249" s="20"/>
      <c r="R249" s="20"/>
      <c r="S249" s="20"/>
      <c r="T249" s="20"/>
    </row>
    <row r="250" spans="7:20" x14ac:dyDescent="0.25">
      <c r="G250" s="155">
        <v>3220496</v>
      </c>
      <c r="H250" s="23"/>
      <c r="I250" s="23" t="s">
        <v>1163</v>
      </c>
      <c r="J250" s="20"/>
      <c r="K250" s="20"/>
      <c r="L250" s="20"/>
      <c r="M250" s="20"/>
      <c r="N250" s="20"/>
      <c r="O250" s="20"/>
      <c r="P250" s="20"/>
      <c r="Q250" s="20"/>
      <c r="R250" s="20"/>
      <c r="S250" s="20"/>
      <c r="T250" s="20"/>
    </row>
    <row r="251" spans="7:20" x14ac:dyDescent="0.25">
      <c r="G251" s="155">
        <v>3222475</v>
      </c>
      <c r="H251" s="23"/>
      <c r="I251" s="23" t="s">
        <v>1164</v>
      </c>
      <c r="J251" s="20"/>
      <c r="K251" s="20"/>
      <c r="L251" s="20"/>
      <c r="M251" s="20"/>
      <c r="N251" s="20"/>
      <c r="O251" s="20"/>
      <c r="P251" s="20"/>
      <c r="Q251" s="20"/>
      <c r="R251" s="20"/>
      <c r="S251" s="20"/>
      <c r="T251" s="20"/>
    </row>
    <row r="252" spans="7:20" x14ac:dyDescent="0.25">
      <c r="G252" s="155">
        <v>3222490</v>
      </c>
      <c r="H252" s="23"/>
      <c r="I252" s="23" t="s">
        <v>1164</v>
      </c>
      <c r="J252" s="20"/>
      <c r="K252" s="20"/>
      <c r="L252" s="20"/>
      <c r="M252" s="20"/>
      <c r="N252" s="20"/>
      <c r="O252" s="20"/>
      <c r="P252" s="20"/>
      <c r="Q252" s="20"/>
      <c r="R252" s="20"/>
      <c r="S252" s="20"/>
      <c r="T252" s="20"/>
    </row>
    <row r="253" spans="7:20" x14ac:dyDescent="0.25">
      <c r="G253" s="155">
        <v>3222110</v>
      </c>
      <c r="H253" s="23"/>
      <c r="I253" s="23" t="s">
        <v>1165</v>
      </c>
      <c r="J253" s="20"/>
      <c r="K253" s="20"/>
      <c r="L253" s="20"/>
      <c r="M253" s="20"/>
      <c r="N253" s="20"/>
      <c r="O253" s="20"/>
      <c r="P253" s="20"/>
      <c r="Q253" s="20"/>
      <c r="R253" s="20"/>
      <c r="S253" s="20"/>
      <c r="T253" s="20"/>
    </row>
    <row r="254" spans="7:20" x14ac:dyDescent="0.25">
      <c r="G254" s="155">
        <v>3220445</v>
      </c>
      <c r="H254" s="23"/>
      <c r="I254" s="23" t="s">
        <v>1166</v>
      </c>
      <c r="J254" s="20"/>
      <c r="K254" s="20"/>
      <c r="L254" s="20"/>
      <c r="M254" s="20"/>
      <c r="N254" s="20"/>
      <c r="O254" s="20"/>
      <c r="P254" s="20"/>
      <c r="Q254" s="20"/>
      <c r="R254" s="20"/>
      <c r="S254" s="20"/>
      <c r="T254" s="20"/>
    </row>
    <row r="255" spans="7:20" x14ac:dyDescent="0.25">
      <c r="G255" s="155">
        <v>3222571</v>
      </c>
      <c r="H255" s="23"/>
      <c r="I255" s="23" t="s">
        <v>1167</v>
      </c>
      <c r="J255" s="20"/>
      <c r="K255" s="20"/>
      <c r="L255" s="20"/>
      <c r="M255" s="20"/>
      <c r="N255" s="20"/>
      <c r="O255" s="20"/>
      <c r="P255" s="20"/>
      <c r="Q255" s="20"/>
      <c r="R255" s="20"/>
      <c r="S255" s="20"/>
      <c r="T255" s="20"/>
    </row>
    <row r="256" spans="7:20" x14ac:dyDescent="0.25">
      <c r="G256" s="155">
        <v>3222177</v>
      </c>
      <c r="H256" s="23"/>
      <c r="I256" s="23" t="s">
        <v>1168</v>
      </c>
      <c r="J256" s="20"/>
      <c r="K256" s="20"/>
      <c r="L256" s="20"/>
      <c r="M256" s="20"/>
      <c r="N256" s="20"/>
      <c r="O256" s="20"/>
      <c r="P256" s="20"/>
      <c r="Q256" s="20"/>
      <c r="R256" s="20"/>
      <c r="S256" s="20"/>
      <c r="T256" s="20"/>
    </row>
    <row r="257" spans="7:20" x14ac:dyDescent="0.25">
      <c r="G257" s="155">
        <v>3222120</v>
      </c>
      <c r="H257" s="23"/>
      <c r="I257" s="23" t="s">
        <v>1169</v>
      </c>
      <c r="J257" s="20"/>
      <c r="K257" s="20"/>
      <c r="L257" s="20"/>
      <c r="M257" s="20"/>
      <c r="N257" s="20"/>
      <c r="O257" s="20"/>
      <c r="P257" s="20"/>
      <c r="Q257" s="20"/>
      <c r="R257" s="20"/>
      <c r="S257" s="20"/>
      <c r="T257" s="20"/>
    </row>
    <row r="258" spans="7:20" x14ac:dyDescent="0.25">
      <c r="G258" s="155">
        <v>3220494</v>
      </c>
      <c r="H258" s="23"/>
      <c r="I258" s="23" t="s">
        <v>1170</v>
      </c>
      <c r="J258" s="20"/>
      <c r="K258" s="20"/>
      <c r="L258" s="20"/>
      <c r="M258" s="20"/>
      <c r="N258" s="20"/>
      <c r="O258" s="20"/>
      <c r="P258" s="20"/>
      <c r="Q258" s="20"/>
      <c r="R258" s="20"/>
      <c r="S258" s="20"/>
      <c r="T258" s="20"/>
    </row>
    <row r="259" spans="7:20" x14ac:dyDescent="0.25">
      <c r="G259" s="155">
        <v>3222460</v>
      </c>
      <c r="H259" s="23"/>
      <c r="I259" s="23" t="s">
        <v>1171</v>
      </c>
      <c r="J259" s="20"/>
      <c r="K259" s="20"/>
      <c r="L259" s="20"/>
      <c r="M259" s="20"/>
      <c r="N259" s="20"/>
      <c r="O259" s="20"/>
      <c r="P259" s="20"/>
      <c r="Q259" s="20"/>
      <c r="R259" s="20"/>
      <c r="S259" s="20"/>
      <c r="T259" s="20"/>
    </row>
    <row r="260" spans="7:20" x14ac:dyDescent="0.25">
      <c r="G260" s="155">
        <v>3220423</v>
      </c>
      <c r="H260" s="23"/>
      <c r="I260" s="23" t="s">
        <v>1172</v>
      </c>
      <c r="J260" s="20"/>
      <c r="K260" s="20"/>
      <c r="L260" s="20"/>
      <c r="M260" s="20"/>
      <c r="N260" s="20"/>
      <c r="O260" s="20"/>
      <c r="P260" s="20"/>
      <c r="Q260" s="20"/>
      <c r="R260" s="20"/>
      <c r="S260" s="20"/>
      <c r="T260" s="20"/>
    </row>
    <row r="261" spans="7:20" x14ac:dyDescent="0.25">
      <c r="G261" s="155">
        <v>3222182</v>
      </c>
      <c r="H261" s="23"/>
      <c r="I261" s="23" t="s">
        <v>1173</v>
      </c>
      <c r="J261" s="20"/>
      <c r="K261" s="20"/>
      <c r="L261" s="20"/>
      <c r="M261" s="20"/>
      <c r="N261" s="20"/>
      <c r="O261" s="20"/>
      <c r="P261" s="20"/>
      <c r="Q261" s="20"/>
      <c r="R261" s="20"/>
      <c r="S261" s="20"/>
      <c r="T261" s="20"/>
    </row>
    <row r="262" spans="7:20" x14ac:dyDescent="0.25">
      <c r="G262" s="155">
        <v>13</v>
      </c>
      <c r="H262" s="23"/>
      <c r="I262" s="23" t="s">
        <v>1174</v>
      </c>
      <c r="J262" s="20"/>
      <c r="K262" s="20"/>
      <c r="L262" s="20"/>
      <c r="M262" s="20"/>
      <c r="N262" s="20"/>
      <c r="O262" s="20"/>
      <c r="P262" s="20"/>
      <c r="Q262" s="20"/>
      <c r="R262" s="20"/>
      <c r="S262" s="20"/>
      <c r="T262" s="20"/>
    </row>
    <row r="263" spans="7:20" x14ac:dyDescent="0.25">
      <c r="G263" s="155">
        <v>3222341</v>
      </c>
      <c r="H263" s="23"/>
      <c r="I263" s="23" t="s">
        <v>1175</v>
      </c>
      <c r="J263" s="20"/>
      <c r="K263" s="20"/>
      <c r="L263" s="20"/>
      <c r="M263" s="20"/>
      <c r="N263" s="20"/>
      <c r="O263" s="20"/>
      <c r="P263" s="20"/>
      <c r="Q263" s="20"/>
      <c r="R263" s="20"/>
      <c r="S263" s="20"/>
      <c r="T263" s="20"/>
    </row>
    <row r="264" spans="7:20" x14ac:dyDescent="0.25">
      <c r="G264" s="155">
        <v>3222479</v>
      </c>
      <c r="H264" s="23"/>
      <c r="I264" s="23" t="s">
        <v>1176</v>
      </c>
      <c r="J264" s="20"/>
      <c r="K264" s="20"/>
      <c r="L264" s="20"/>
      <c r="M264" s="20"/>
      <c r="N264" s="20"/>
      <c r="O264" s="20"/>
      <c r="P264" s="20"/>
      <c r="Q264" s="20"/>
      <c r="R264" s="20"/>
      <c r="S264" s="20"/>
      <c r="T264" s="20"/>
    </row>
    <row r="265" spans="7:20" x14ac:dyDescent="0.25">
      <c r="G265" s="155">
        <v>3222555</v>
      </c>
      <c r="H265" s="23"/>
      <c r="I265" s="23" t="s">
        <v>1177</v>
      </c>
      <c r="J265" s="20"/>
      <c r="K265" s="20"/>
      <c r="L265" s="20"/>
      <c r="M265" s="20"/>
      <c r="N265" s="20"/>
      <c r="O265" s="20"/>
      <c r="P265" s="20"/>
      <c r="Q265" s="20"/>
      <c r="R265" s="20"/>
      <c r="S265" s="20"/>
      <c r="T265" s="20"/>
    </row>
    <row r="266" spans="7:20" x14ac:dyDescent="0.25">
      <c r="G266" s="155">
        <v>3222605</v>
      </c>
      <c r="H266" s="23"/>
      <c r="I266" s="23" t="s">
        <v>1178</v>
      </c>
      <c r="J266" s="20"/>
      <c r="K266" s="20"/>
      <c r="L266" s="20"/>
      <c r="M266" s="20"/>
      <c r="N266" s="20"/>
      <c r="O266" s="20"/>
      <c r="P266" s="20"/>
      <c r="Q266" s="20"/>
      <c r="R266" s="20"/>
      <c r="S266" s="20"/>
      <c r="T266" s="20"/>
    </row>
    <row r="267" spans="7:20" x14ac:dyDescent="0.25">
      <c r="G267" s="155">
        <v>3222522</v>
      </c>
      <c r="H267" s="23"/>
      <c r="I267" s="23" t="s">
        <v>1179</v>
      </c>
      <c r="J267" s="20"/>
      <c r="K267" s="20"/>
      <c r="L267" s="20"/>
      <c r="M267" s="20"/>
      <c r="N267" s="20"/>
      <c r="O267" s="20"/>
      <c r="P267" s="20"/>
      <c r="Q267" s="20"/>
      <c r="R267" s="20"/>
      <c r="S267" s="20"/>
      <c r="T267" s="20"/>
    </row>
    <row r="268" spans="7:20" x14ac:dyDescent="0.25">
      <c r="G268" s="155">
        <v>3222610</v>
      </c>
      <c r="H268" s="23"/>
      <c r="I268" s="23" t="s">
        <v>1180</v>
      </c>
      <c r="J268" s="20"/>
      <c r="K268" s="20"/>
      <c r="L268" s="20"/>
      <c r="M268" s="20"/>
      <c r="N268" s="20"/>
      <c r="O268" s="20"/>
      <c r="P268" s="20"/>
      <c r="Q268" s="20"/>
      <c r="R268" s="20"/>
      <c r="S268" s="20"/>
      <c r="T268" s="20"/>
    </row>
    <row r="269" spans="7:20" x14ac:dyDescent="0.25">
      <c r="G269" s="155">
        <v>3222472</v>
      </c>
      <c r="H269" s="23"/>
      <c r="I269" s="23" t="s">
        <v>1181</v>
      </c>
      <c r="J269" s="20"/>
      <c r="K269" s="20"/>
      <c r="L269" s="20"/>
      <c r="M269" s="20"/>
      <c r="N269" s="20"/>
      <c r="O269" s="20"/>
      <c r="P269" s="20"/>
      <c r="Q269" s="20"/>
      <c r="R269" s="20"/>
      <c r="S269" s="20"/>
      <c r="T269" s="20"/>
    </row>
    <row r="270" spans="7:20" x14ac:dyDescent="0.25">
      <c r="G270" s="155">
        <v>3221667</v>
      </c>
      <c r="H270" s="23"/>
      <c r="I270" s="23" t="s">
        <v>1182</v>
      </c>
      <c r="J270" s="20"/>
      <c r="K270" s="20"/>
      <c r="L270" s="20"/>
      <c r="M270" s="20"/>
      <c r="N270" s="20"/>
      <c r="O270" s="20"/>
      <c r="P270" s="20"/>
      <c r="Q270" s="20"/>
      <c r="R270" s="20"/>
      <c r="S270" s="20"/>
      <c r="T270" s="20"/>
    </row>
    <row r="271" spans="7:20" x14ac:dyDescent="0.25">
      <c r="G271" s="155">
        <v>3222473</v>
      </c>
      <c r="H271" s="23"/>
      <c r="I271" s="23" t="s">
        <v>1182</v>
      </c>
      <c r="J271" s="20"/>
      <c r="K271" s="20"/>
      <c r="L271" s="20"/>
      <c r="M271" s="20"/>
      <c r="N271" s="20"/>
      <c r="O271" s="20"/>
      <c r="P271" s="20"/>
      <c r="Q271" s="20"/>
      <c r="R271" s="20"/>
      <c r="S271" s="20"/>
      <c r="T271" s="20"/>
    </row>
    <row r="272" spans="7:20" x14ac:dyDescent="0.25">
      <c r="G272" s="155">
        <v>3222691</v>
      </c>
      <c r="H272" s="23"/>
      <c r="I272" s="23" t="s">
        <v>1183</v>
      </c>
      <c r="J272" s="20"/>
      <c r="K272" s="20"/>
      <c r="L272" s="20"/>
      <c r="M272" s="20"/>
      <c r="N272" s="20"/>
      <c r="O272" s="20"/>
      <c r="P272" s="20"/>
      <c r="Q272" s="20"/>
      <c r="R272" s="20"/>
      <c r="S272" s="20"/>
      <c r="T272" s="20"/>
    </row>
    <row r="273" spans="7:20" x14ac:dyDescent="0.25">
      <c r="G273" s="155">
        <v>3222573</v>
      </c>
      <c r="H273" s="23"/>
      <c r="I273" s="23" t="s">
        <v>1184</v>
      </c>
      <c r="J273" s="20"/>
      <c r="K273" s="20"/>
      <c r="L273" s="20"/>
      <c r="M273" s="20"/>
      <c r="N273" s="20"/>
      <c r="O273" s="20"/>
      <c r="P273" s="20"/>
      <c r="Q273" s="20"/>
      <c r="R273" s="20"/>
      <c r="S273" s="20"/>
      <c r="T273" s="20"/>
    </row>
    <row r="274" spans="7:20" x14ac:dyDescent="0.25">
      <c r="G274" s="155">
        <v>3222706</v>
      </c>
      <c r="H274" s="23"/>
      <c r="I274" s="23" t="s">
        <v>1185</v>
      </c>
      <c r="J274" s="20"/>
      <c r="K274" s="20"/>
      <c r="L274" s="20"/>
      <c r="M274" s="20"/>
      <c r="N274" s="20"/>
      <c r="O274" s="20"/>
      <c r="P274" s="20"/>
      <c r="Q274" s="20"/>
      <c r="R274" s="20"/>
      <c r="S274" s="20"/>
      <c r="T274" s="20"/>
    </row>
    <row r="275" spans="7:20" x14ac:dyDescent="0.25">
      <c r="G275" s="155">
        <v>78</v>
      </c>
      <c r="H275" s="23"/>
      <c r="I275" s="23" t="s">
        <v>1186</v>
      </c>
      <c r="J275" s="20"/>
      <c r="K275" s="20"/>
      <c r="L275" s="20"/>
      <c r="M275" s="20"/>
      <c r="N275" s="20"/>
      <c r="O275" s="20"/>
      <c r="P275" s="20"/>
      <c r="Q275" s="20"/>
      <c r="R275" s="20"/>
      <c r="S275" s="20"/>
      <c r="T275" s="20"/>
    </row>
    <row r="276" spans="7:20" x14ac:dyDescent="0.25">
      <c r="G276" s="155">
        <v>3222063</v>
      </c>
      <c r="H276" s="23"/>
      <c r="I276" s="23" t="s">
        <v>1187</v>
      </c>
      <c r="J276" s="20"/>
      <c r="K276" s="20"/>
      <c r="L276" s="20"/>
      <c r="M276" s="20"/>
      <c r="N276" s="20"/>
      <c r="O276" s="20"/>
      <c r="P276" s="20"/>
      <c r="Q276" s="20"/>
      <c r="R276" s="20"/>
      <c r="S276" s="20"/>
      <c r="T276" s="20"/>
    </row>
    <row r="277" spans="7:20" x14ac:dyDescent="0.25">
      <c r="G277" s="155">
        <v>3222604</v>
      </c>
      <c r="H277" s="23"/>
      <c r="I277" s="23" t="s">
        <v>1188</v>
      </c>
      <c r="J277" s="20"/>
      <c r="K277" s="20"/>
      <c r="L277" s="20"/>
      <c r="M277" s="20"/>
      <c r="N277" s="20"/>
      <c r="O277" s="20"/>
      <c r="P277" s="20"/>
      <c r="Q277" s="20"/>
      <c r="R277" s="20"/>
      <c r="S277" s="20"/>
      <c r="T277" s="20"/>
    </row>
    <row r="278" spans="7:20" x14ac:dyDescent="0.25">
      <c r="G278" s="155">
        <v>56</v>
      </c>
      <c r="H278" s="23"/>
      <c r="I278" s="23" t="s">
        <v>1189</v>
      </c>
      <c r="J278" s="20"/>
      <c r="K278" s="20"/>
      <c r="L278" s="20"/>
      <c r="M278" s="20"/>
      <c r="N278" s="20"/>
      <c r="O278" s="20"/>
      <c r="P278" s="20"/>
      <c r="Q278" s="20"/>
      <c r="R278" s="20"/>
      <c r="S278" s="20"/>
      <c r="T278" s="20"/>
    </row>
    <row r="279" spans="7:20" x14ac:dyDescent="0.25">
      <c r="G279" s="155">
        <v>105</v>
      </c>
      <c r="H279" s="23"/>
      <c r="I279" s="23" t="s">
        <v>1190</v>
      </c>
      <c r="J279" s="20"/>
      <c r="K279" s="20"/>
      <c r="L279" s="20"/>
      <c r="M279" s="20"/>
      <c r="N279" s="20"/>
      <c r="O279" s="20"/>
      <c r="P279" s="20"/>
      <c r="Q279" s="20"/>
      <c r="R279" s="20"/>
      <c r="S279" s="20"/>
      <c r="T279" s="20"/>
    </row>
    <row r="280" spans="7:20" x14ac:dyDescent="0.25">
      <c r="G280" s="155">
        <v>3222101</v>
      </c>
      <c r="H280" s="23"/>
      <c r="I280" s="23" t="s">
        <v>1191</v>
      </c>
      <c r="J280" s="20"/>
      <c r="K280" s="20"/>
      <c r="L280" s="20"/>
      <c r="M280" s="20"/>
      <c r="N280" s="20"/>
      <c r="O280" s="20"/>
      <c r="P280" s="20"/>
      <c r="Q280" s="20"/>
      <c r="R280" s="20"/>
      <c r="S280" s="20"/>
      <c r="T280" s="20"/>
    </row>
    <row r="281" spans="7:20" x14ac:dyDescent="0.25">
      <c r="G281" s="155">
        <v>3222148</v>
      </c>
      <c r="H281" s="23"/>
      <c r="I281" s="23" t="s">
        <v>1192</v>
      </c>
      <c r="J281" s="20"/>
      <c r="K281" s="20"/>
      <c r="L281" s="20"/>
      <c r="M281" s="20"/>
      <c r="N281" s="20"/>
      <c r="O281" s="20"/>
      <c r="P281" s="20"/>
      <c r="Q281" s="20"/>
      <c r="R281" s="20"/>
      <c r="S281" s="20"/>
      <c r="T281" s="20"/>
    </row>
    <row r="282" spans="7:20" x14ac:dyDescent="0.25">
      <c r="G282" s="155">
        <v>3220936</v>
      </c>
      <c r="H282" s="23"/>
      <c r="I282" s="23" t="s">
        <v>1193</v>
      </c>
      <c r="J282" s="20"/>
      <c r="K282" s="20"/>
      <c r="L282" s="20"/>
      <c r="M282" s="20"/>
      <c r="N282" s="20"/>
      <c r="O282" s="20"/>
      <c r="P282" s="20"/>
      <c r="Q282" s="20"/>
      <c r="R282" s="20"/>
      <c r="S282" s="20"/>
      <c r="T282" s="20"/>
    </row>
    <row r="283" spans="7:20" x14ac:dyDescent="0.25">
      <c r="G283" s="155">
        <v>3222116</v>
      </c>
      <c r="H283" s="23"/>
      <c r="I283" s="23" t="s">
        <v>1194</v>
      </c>
      <c r="J283" s="20"/>
      <c r="K283" s="20"/>
      <c r="L283" s="20"/>
      <c r="M283" s="20"/>
      <c r="N283" s="20"/>
      <c r="O283" s="20"/>
      <c r="P283" s="20"/>
      <c r="Q283" s="20"/>
      <c r="R283" s="20"/>
      <c r="S283" s="20"/>
      <c r="T283" s="20"/>
    </row>
    <row r="284" spans="7:20" x14ac:dyDescent="0.25">
      <c r="G284" s="155">
        <v>3222585</v>
      </c>
      <c r="H284" s="23"/>
      <c r="I284" s="23" t="s">
        <v>1195</v>
      </c>
      <c r="J284" s="20"/>
      <c r="K284" s="20"/>
      <c r="L284" s="20"/>
      <c r="M284" s="20"/>
      <c r="N284" s="20"/>
      <c r="O284" s="20"/>
      <c r="P284" s="20"/>
      <c r="Q284" s="20"/>
      <c r="R284" s="20"/>
      <c r="S284" s="20"/>
      <c r="T284" s="20"/>
    </row>
    <row r="285" spans="7:20" x14ac:dyDescent="0.25">
      <c r="G285" s="155">
        <v>3222098</v>
      </c>
      <c r="H285" s="23"/>
      <c r="I285" s="23" t="s">
        <v>1196</v>
      </c>
      <c r="J285" s="20"/>
      <c r="K285" s="20"/>
      <c r="L285" s="20"/>
      <c r="M285" s="20"/>
      <c r="N285" s="20"/>
      <c r="O285" s="20"/>
      <c r="P285" s="20"/>
      <c r="Q285" s="20"/>
      <c r="R285" s="20"/>
      <c r="S285" s="20"/>
      <c r="T285" s="20"/>
    </row>
    <row r="286" spans="7:20" x14ac:dyDescent="0.25">
      <c r="G286" s="155">
        <v>3220991</v>
      </c>
      <c r="H286" s="23"/>
      <c r="I286" s="23" t="s">
        <v>1197</v>
      </c>
      <c r="J286" s="20"/>
      <c r="K286" s="20"/>
      <c r="L286" s="20"/>
      <c r="M286" s="20"/>
      <c r="N286" s="20"/>
      <c r="O286" s="20"/>
      <c r="P286" s="20"/>
      <c r="Q286" s="20"/>
      <c r="R286" s="20"/>
      <c r="S286" s="20"/>
      <c r="T286" s="20"/>
    </row>
    <row r="287" spans="7:20" x14ac:dyDescent="0.25">
      <c r="G287" s="155">
        <v>3221868</v>
      </c>
      <c r="H287" s="23"/>
      <c r="I287" s="23" t="s">
        <v>1198</v>
      </c>
      <c r="J287" s="20"/>
      <c r="K287" s="20"/>
      <c r="L287" s="20"/>
      <c r="M287" s="20"/>
      <c r="N287" s="20"/>
      <c r="O287" s="20"/>
      <c r="P287" s="20"/>
      <c r="Q287" s="20"/>
      <c r="R287" s="20"/>
      <c r="S287" s="20"/>
      <c r="T287" s="20"/>
    </row>
    <row r="288" spans="7:20" x14ac:dyDescent="0.25">
      <c r="G288" s="155">
        <v>3220433</v>
      </c>
      <c r="H288" s="23"/>
      <c r="I288" s="23" t="s">
        <v>1199</v>
      </c>
      <c r="J288" s="20"/>
      <c r="K288" s="20"/>
      <c r="L288" s="20"/>
      <c r="M288" s="20"/>
      <c r="N288" s="20"/>
      <c r="O288" s="20"/>
      <c r="P288" s="20"/>
      <c r="Q288" s="20"/>
      <c r="R288" s="20"/>
      <c r="S288" s="20"/>
      <c r="T288" s="20"/>
    </row>
    <row r="289" spans="7:20" x14ac:dyDescent="0.25">
      <c r="G289" s="155">
        <v>3222361</v>
      </c>
      <c r="H289" s="23"/>
      <c r="I289" s="23" t="s">
        <v>1200</v>
      </c>
      <c r="J289" s="20"/>
      <c r="K289" s="20"/>
      <c r="L289" s="20"/>
      <c r="M289" s="20"/>
      <c r="N289" s="20"/>
      <c r="O289" s="20"/>
      <c r="P289" s="20"/>
      <c r="Q289" s="20"/>
      <c r="R289" s="20"/>
      <c r="S289" s="20"/>
      <c r="T289" s="20"/>
    </row>
    <row r="290" spans="7:20" x14ac:dyDescent="0.25">
      <c r="G290" s="155">
        <v>3222425</v>
      </c>
      <c r="H290" s="23"/>
      <c r="I290" s="23" t="s">
        <v>1201</v>
      </c>
      <c r="J290" s="20"/>
      <c r="K290" s="20"/>
      <c r="L290" s="20"/>
      <c r="M290" s="20"/>
      <c r="N290" s="20"/>
      <c r="O290" s="20"/>
      <c r="P290" s="20"/>
      <c r="Q290" s="20"/>
      <c r="R290" s="20"/>
      <c r="S290" s="20"/>
      <c r="T290" s="20"/>
    </row>
    <row r="291" spans="7:20" x14ac:dyDescent="0.25">
      <c r="G291" s="155">
        <v>3221668</v>
      </c>
      <c r="H291" s="23"/>
      <c r="I291" s="23" t="s">
        <v>1202</v>
      </c>
      <c r="J291" s="20"/>
      <c r="K291" s="20"/>
      <c r="L291" s="20"/>
      <c r="M291" s="20"/>
      <c r="N291" s="20"/>
      <c r="O291" s="20"/>
      <c r="P291" s="20"/>
      <c r="Q291" s="20"/>
      <c r="R291" s="20"/>
      <c r="S291" s="20"/>
      <c r="T291" s="20"/>
    </row>
    <row r="292" spans="7:20" x14ac:dyDescent="0.25">
      <c r="G292" s="155">
        <v>3222164</v>
      </c>
      <c r="H292" s="23"/>
      <c r="I292" s="23" t="s">
        <v>1203</v>
      </c>
      <c r="J292" s="20"/>
      <c r="K292" s="20"/>
      <c r="L292" s="20"/>
      <c r="M292" s="20"/>
      <c r="N292" s="20"/>
      <c r="O292" s="20"/>
      <c r="P292" s="20"/>
      <c r="Q292" s="20"/>
      <c r="R292" s="20"/>
      <c r="S292" s="20"/>
      <c r="T292" s="20"/>
    </row>
    <row r="293" spans="7:20" x14ac:dyDescent="0.25">
      <c r="G293" s="155">
        <v>3222517</v>
      </c>
      <c r="H293" s="23"/>
      <c r="I293" s="23" t="s">
        <v>1204</v>
      </c>
      <c r="J293" s="20"/>
      <c r="K293" s="20"/>
      <c r="L293" s="20"/>
      <c r="M293" s="20"/>
      <c r="N293" s="20"/>
      <c r="O293" s="20"/>
      <c r="P293" s="20"/>
      <c r="Q293" s="20"/>
      <c r="R293" s="20"/>
      <c r="S293" s="20"/>
      <c r="T293" s="20"/>
    </row>
    <row r="294" spans="7:20" x14ac:dyDescent="0.25">
      <c r="G294" s="155">
        <v>1272</v>
      </c>
      <c r="H294" s="23"/>
      <c r="I294" s="23" t="s">
        <v>1205</v>
      </c>
      <c r="J294" s="20"/>
      <c r="K294" s="20"/>
      <c r="L294" s="20"/>
      <c r="M294" s="20"/>
      <c r="N294" s="20"/>
      <c r="O294" s="20"/>
      <c r="P294" s="20"/>
      <c r="Q294" s="20"/>
      <c r="R294" s="20"/>
      <c r="S294" s="20"/>
      <c r="T294" s="20"/>
    </row>
    <row r="295" spans="7:20" x14ac:dyDescent="0.25">
      <c r="G295" s="155">
        <v>3222067</v>
      </c>
      <c r="H295" s="23"/>
      <c r="I295" s="23" t="s">
        <v>1206</v>
      </c>
      <c r="J295" s="20"/>
      <c r="K295" s="20"/>
      <c r="L295" s="20"/>
      <c r="M295" s="20"/>
      <c r="N295" s="20"/>
      <c r="O295" s="20"/>
      <c r="P295" s="20"/>
      <c r="Q295" s="20"/>
      <c r="R295" s="20"/>
      <c r="S295" s="20"/>
      <c r="T295" s="20"/>
    </row>
    <row r="296" spans="7:20" x14ac:dyDescent="0.25">
      <c r="G296" s="155">
        <v>3222109</v>
      </c>
      <c r="H296" s="23"/>
      <c r="I296" s="23" t="s">
        <v>1207</v>
      </c>
      <c r="J296" s="20"/>
      <c r="K296" s="20"/>
      <c r="L296" s="20"/>
      <c r="M296" s="20"/>
      <c r="N296" s="20"/>
      <c r="O296" s="20"/>
      <c r="P296" s="20"/>
      <c r="Q296" s="20"/>
      <c r="R296" s="20"/>
      <c r="S296" s="20"/>
      <c r="T296" s="20"/>
    </row>
    <row r="297" spans="7:20" x14ac:dyDescent="0.25">
      <c r="G297" s="155">
        <v>3222434</v>
      </c>
      <c r="H297" s="23"/>
      <c r="I297" s="23" t="s">
        <v>1208</v>
      </c>
      <c r="J297" s="20"/>
      <c r="K297" s="20"/>
      <c r="L297" s="20"/>
      <c r="M297" s="20"/>
      <c r="N297" s="20"/>
      <c r="O297" s="20"/>
      <c r="P297" s="20"/>
      <c r="Q297" s="20"/>
      <c r="R297" s="20"/>
      <c r="S297" s="20"/>
      <c r="T297" s="20"/>
    </row>
    <row r="298" spans="7:20" x14ac:dyDescent="0.25">
      <c r="G298" s="155">
        <v>3222617</v>
      </c>
      <c r="H298" s="23"/>
      <c r="I298" s="23" t="s">
        <v>1209</v>
      </c>
      <c r="J298" s="20"/>
      <c r="K298" s="20"/>
      <c r="L298" s="20"/>
      <c r="M298" s="20"/>
      <c r="N298" s="20"/>
      <c r="O298" s="20"/>
      <c r="P298" s="20"/>
      <c r="Q298" s="20"/>
      <c r="R298" s="20"/>
      <c r="S298" s="20"/>
      <c r="T298" s="20"/>
    </row>
    <row r="299" spans="7:20" x14ac:dyDescent="0.25">
      <c r="G299" s="155">
        <v>3222624</v>
      </c>
      <c r="H299" s="23"/>
      <c r="I299" s="23" t="s">
        <v>1210</v>
      </c>
      <c r="J299" s="20"/>
      <c r="K299" s="20"/>
      <c r="L299" s="20"/>
      <c r="M299" s="20"/>
      <c r="N299" s="20"/>
      <c r="O299" s="20"/>
      <c r="P299" s="20"/>
      <c r="Q299" s="20"/>
      <c r="R299" s="20"/>
      <c r="S299" s="20"/>
      <c r="T299" s="20"/>
    </row>
    <row r="300" spans="7:20" x14ac:dyDescent="0.25">
      <c r="G300" s="155">
        <v>3220413</v>
      </c>
      <c r="H300" s="23"/>
      <c r="I300" s="23" t="s">
        <v>1211</v>
      </c>
      <c r="J300" s="20"/>
      <c r="K300" s="20"/>
      <c r="L300" s="20"/>
      <c r="M300" s="20"/>
      <c r="N300" s="20"/>
      <c r="O300" s="20"/>
      <c r="P300" s="20"/>
      <c r="Q300" s="20"/>
      <c r="R300" s="20"/>
      <c r="S300" s="20"/>
      <c r="T300" s="20"/>
    </row>
    <row r="301" spans="7:20" x14ac:dyDescent="0.25">
      <c r="G301" s="155">
        <v>3222712</v>
      </c>
      <c r="H301" s="23"/>
      <c r="I301" s="23" t="s">
        <v>1212</v>
      </c>
      <c r="J301" s="20"/>
      <c r="K301" s="20"/>
      <c r="L301" s="20"/>
      <c r="M301" s="20"/>
      <c r="N301" s="20"/>
      <c r="O301" s="20"/>
      <c r="P301" s="20"/>
      <c r="Q301" s="20"/>
      <c r="R301" s="20"/>
      <c r="S301" s="20"/>
      <c r="T301" s="20"/>
    </row>
    <row r="302" spans="7:20" x14ac:dyDescent="0.25">
      <c r="G302" s="155">
        <v>3222701</v>
      </c>
      <c r="H302" s="23"/>
      <c r="I302" s="23" t="s">
        <v>1213</v>
      </c>
      <c r="J302" s="20"/>
      <c r="K302" s="20"/>
      <c r="L302" s="20"/>
      <c r="M302" s="20"/>
      <c r="N302" s="20"/>
      <c r="O302" s="20"/>
      <c r="P302" s="20"/>
      <c r="Q302" s="20"/>
      <c r="R302" s="20"/>
      <c r="S302" s="20"/>
      <c r="T302" s="20"/>
    </row>
    <row r="303" spans="7:20" x14ac:dyDescent="0.25">
      <c r="G303" s="155">
        <v>3222586</v>
      </c>
      <c r="H303" s="23"/>
      <c r="I303" s="23" t="s">
        <v>1214</v>
      </c>
      <c r="J303" s="20"/>
      <c r="K303" s="20"/>
      <c r="L303" s="20"/>
      <c r="M303" s="20"/>
      <c r="N303" s="20"/>
      <c r="O303" s="20"/>
      <c r="P303" s="20"/>
      <c r="Q303" s="20"/>
      <c r="R303" s="20"/>
      <c r="S303" s="20"/>
      <c r="T303" s="20"/>
    </row>
    <row r="304" spans="7:20" x14ac:dyDescent="0.25">
      <c r="G304" s="155">
        <v>3222463</v>
      </c>
      <c r="H304" s="23"/>
      <c r="I304" s="23" t="s">
        <v>1214</v>
      </c>
      <c r="J304" s="20"/>
      <c r="K304" s="20"/>
      <c r="L304" s="20"/>
      <c r="M304" s="20"/>
      <c r="N304" s="20"/>
      <c r="O304" s="20"/>
      <c r="P304" s="20"/>
      <c r="Q304" s="20"/>
      <c r="R304" s="20"/>
      <c r="S304" s="20"/>
      <c r="T304" s="20"/>
    </row>
    <row r="305" spans="7:20" x14ac:dyDescent="0.25">
      <c r="G305" s="155">
        <v>3220438</v>
      </c>
      <c r="H305" s="23"/>
      <c r="I305" s="23" t="s">
        <v>1215</v>
      </c>
      <c r="J305" s="20"/>
      <c r="K305" s="20"/>
      <c r="L305" s="20"/>
      <c r="M305" s="20"/>
      <c r="N305" s="20"/>
      <c r="O305" s="20"/>
      <c r="P305" s="20"/>
      <c r="Q305" s="20"/>
      <c r="R305" s="20"/>
      <c r="S305" s="20"/>
      <c r="T305" s="20"/>
    </row>
    <row r="306" spans="7:20" x14ac:dyDescent="0.25">
      <c r="G306" s="155">
        <v>3222519</v>
      </c>
      <c r="H306" s="23"/>
      <c r="I306" s="23" t="s">
        <v>1216</v>
      </c>
      <c r="J306" s="20"/>
      <c r="K306" s="20"/>
      <c r="L306" s="20"/>
      <c r="M306" s="20"/>
      <c r="N306" s="20"/>
      <c r="O306" s="20"/>
      <c r="P306" s="20"/>
      <c r="Q306" s="20"/>
      <c r="R306" s="20"/>
      <c r="S306" s="20"/>
      <c r="T306" s="20"/>
    </row>
    <row r="307" spans="7:20" x14ac:dyDescent="0.25">
      <c r="G307" s="155">
        <v>3222465</v>
      </c>
      <c r="H307" s="23"/>
      <c r="I307" s="23" t="s">
        <v>1217</v>
      </c>
      <c r="J307" s="20"/>
      <c r="K307" s="20"/>
      <c r="L307" s="20"/>
      <c r="M307" s="20"/>
      <c r="N307" s="20"/>
      <c r="O307" s="20"/>
      <c r="P307" s="20"/>
      <c r="Q307" s="20"/>
      <c r="R307" s="20"/>
      <c r="S307" s="20"/>
      <c r="T307" s="20"/>
    </row>
    <row r="308" spans="7:20" x14ac:dyDescent="0.25">
      <c r="G308" s="155">
        <v>3220495</v>
      </c>
      <c r="H308" s="23"/>
      <c r="I308" s="23" t="s">
        <v>1218</v>
      </c>
      <c r="J308" s="20"/>
      <c r="K308" s="20"/>
      <c r="L308" s="20"/>
      <c r="M308" s="20"/>
      <c r="N308" s="20"/>
      <c r="O308" s="20"/>
      <c r="P308" s="20"/>
      <c r="Q308" s="20"/>
      <c r="R308" s="20"/>
      <c r="S308" s="20"/>
      <c r="T308" s="20"/>
    </row>
    <row r="309" spans="7:20" x14ac:dyDescent="0.25">
      <c r="G309" s="155">
        <v>3222532</v>
      </c>
      <c r="H309" s="23"/>
      <c r="I309" s="23" t="s">
        <v>1219</v>
      </c>
      <c r="J309" s="20"/>
      <c r="K309" s="20"/>
      <c r="L309" s="20"/>
      <c r="M309" s="20"/>
      <c r="N309" s="20"/>
      <c r="O309" s="20"/>
      <c r="P309" s="20"/>
      <c r="Q309" s="20"/>
      <c r="R309" s="20"/>
      <c r="S309" s="20"/>
      <c r="T309" s="20"/>
    </row>
    <row r="310" spans="7:20" x14ac:dyDescent="0.25">
      <c r="G310" s="155">
        <v>3220490</v>
      </c>
      <c r="H310" s="23"/>
      <c r="I310" s="23" t="s">
        <v>1220</v>
      </c>
      <c r="J310" s="20"/>
      <c r="K310" s="20"/>
      <c r="L310" s="20"/>
      <c r="M310" s="20"/>
      <c r="N310" s="20"/>
      <c r="O310" s="20"/>
      <c r="P310" s="20"/>
      <c r="Q310" s="20"/>
      <c r="R310" s="20"/>
      <c r="S310" s="20"/>
      <c r="T310" s="20"/>
    </row>
    <row r="311" spans="7:20" x14ac:dyDescent="0.25">
      <c r="G311" s="155">
        <v>3221635</v>
      </c>
      <c r="H311" s="23"/>
      <c r="I311" s="23" t="s">
        <v>1221</v>
      </c>
      <c r="J311" s="20"/>
      <c r="K311" s="20"/>
      <c r="L311" s="20"/>
      <c r="M311" s="20"/>
      <c r="N311" s="20"/>
      <c r="O311" s="20"/>
      <c r="P311" s="20"/>
      <c r="Q311" s="20"/>
      <c r="R311" s="20"/>
      <c r="S311" s="20"/>
      <c r="T311" s="20"/>
    </row>
    <row r="312" spans="7:20" x14ac:dyDescent="0.25">
      <c r="G312" s="155">
        <v>3220990</v>
      </c>
      <c r="H312" s="23"/>
      <c r="I312" s="23" t="s">
        <v>1222</v>
      </c>
      <c r="J312" s="20"/>
      <c r="K312" s="20"/>
      <c r="L312" s="20"/>
      <c r="M312" s="20"/>
      <c r="N312" s="20"/>
      <c r="O312" s="20"/>
      <c r="P312" s="20"/>
      <c r="Q312" s="20"/>
      <c r="R312" s="20"/>
      <c r="S312" s="20"/>
      <c r="T312" s="20"/>
    </row>
    <row r="313" spans="7:20" x14ac:dyDescent="0.25">
      <c r="G313" s="155">
        <v>3221130</v>
      </c>
      <c r="H313" s="23"/>
      <c r="I313" s="23" t="s">
        <v>1223</v>
      </c>
      <c r="J313" s="20"/>
      <c r="K313" s="20"/>
      <c r="L313" s="20"/>
      <c r="M313" s="20"/>
      <c r="N313" s="20"/>
      <c r="O313" s="20"/>
      <c r="P313" s="20"/>
      <c r="Q313" s="20"/>
      <c r="R313" s="20"/>
      <c r="S313" s="20"/>
      <c r="T313" s="20"/>
    </row>
    <row r="314" spans="7:20" x14ac:dyDescent="0.25">
      <c r="G314" s="155">
        <v>3220882</v>
      </c>
      <c r="H314" s="23"/>
      <c r="I314" s="23" t="s">
        <v>1224</v>
      </c>
      <c r="J314" s="20"/>
      <c r="K314" s="20"/>
      <c r="L314" s="20"/>
      <c r="M314" s="20"/>
      <c r="N314" s="20"/>
      <c r="O314" s="20"/>
      <c r="P314" s="20"/>
      <c r="Q314" s="20"/>
      <c r="R314" s="20"/>
      <c r="S314" s="20"/>
      <c r="T314" s="20"/>
    </row>
    <row r="315" spans="7:20" x14ac:dyDescent="0.25">
      <c r="G315" s="155">
        <v>3222648</v>
      </c>
      <c r="H315" s="23"/>
      <c r="I315" s="23" t="s">
        <v>1225</v>
      </c>
      <c r="J315" s="20"/>
      <c r="K315" s="20"/>
      <c r="L315" s="20"/>
      <c r="M315" s="20"/>
      <c r="N315" s="20"/>
      <c r="O315" s="20"/>
      <c r="P315" s="20"/>
      <c r="Q315" s="20"/>
      <c r="R315" s="20"/>
      <c r="S315" s="20"/>
      <c r="T315" s="20"/>
    </row>
    <row r="316" spans="7:20" x14ac:dyDescent="0.25">
      <c r="G316" s="155">
        <v>3222390</v>
      </c>
      <c r="H316" s="23"/>
      <c r="I316" s="23" t="s">
        <v>1226</v>
      </c>
      <c r="J316" s="20"/>
      <c r="K316" s="20"/>
      <c r="L316" s="20"/>
      <c r="M316" s="20"/>
      <c r="N316" s="20"/>
      <c r="O316" s="20"/>
      <c r="P316" s="20"/>
      <c r="Q316" s="20"/>
      <c r="R316" s="20"/>
      <c r="S316" s="20"/>
      <c r="T316" s="20"/>
    </row>
    <row r="317" spans="7:20" x14ac:dyDescent="0.25">
      <c r="G317" s="155">
        <v>3222633</v>
      </c>
      <c r="H317" s="23"/>
      <c r="I317" s="23" t="s">
        <v>1227</v>
      </c>
      <c r="J317" s="20"/>
      <c r="K317" s="20"/>
      <c r="L317" s="20"/>
      <c r="M317" s="20"/>
      <c r="N317" s="20"/>
      <c r="O317" s="20"/>
      <c r="P317" s="20"/>
      <c r="Q317" s="20"/>
      <c r="R317" s="20"/>
      <c r="S317" s="20"/>
      <c r="T317" s="20"/>
    </row>
    <row r="318" spans="7:20" x14ac:dyDescent="0.25">
      <c r="G318" s="155">
        <v>85</v>
      </c>
      <c r="H318" s="23"/>
      <c r="I318" s="23" t="s">
        <v>1228</v>
      </c>
      <c r="J318" s="20"/>
      <c r="K318" s="20"/>
      <c r="L318" s="20"/>
      <c r="M318" s="20"/>
      <c r="N318" s="20"/>
      <c r="O318" s="20"/>
      <c r="P318" s="20"/>
      <c r="Q318" s="20"/>
      <c r="R318" s="20"/>
      <c r="S318" s="20"/>
      <c r="T318" s="20"/>
    </row>
    <row r="319" spans="7:20" x14ac:dyDescent="0.25">
      <c r="G319" s="155">
        <v>94</v>
      </c>
      <c r="H319" s="23"/>
      <c r="I319" s="23" t="s">
        <v>1229</v>
      </c>
      <c r="J319" s="20"/>
      <c r="K319" s="20"/>
      <c r="L319" s="20"/>
      <c r="M319" s="20"/>
      <c r="N319" s="20"/>
      <c r="O319" s="20"/>
      <c r="P319" s="20"/>
      <c r="Q319" s="20"/>
      <c r="R319" s="20"/>
      <c r="S319" s="20"/>
      <c r="T319" s="20"/>
    </row>
    <row r="320" spans="7:20" x14ac:dyDescent="0.25">
      <c r="G320" s="155">
        <v>31</v>
      </c>
      <c r="H320" s="23"/>
      <c r="I320" s="23" t="s">
        <v>1230</v>
      </c>
      <c r="J320" s="20"/>
      <c r="K320" s="20"/>
      <c r="L320" s="20"/>
      <c r="M320" s="20"/>
      <c r="N320" s="20"/>
      <c r="O320" s="20"/>
      <c r="P320" s="20"/>
      <c r="Q320" s="20"/>
      <c r="R320" s="20"/>
      <c r="S320" s="20"/>
      <c r="T320" s="20"/>
    </row>
    <row r="321" spans="7:20" x14ac:dyDescent="0.25">
      <c r="G321" s="155">
        <v>3222140</v>
      </c>
      <c r="H321" s="23"/>
      <c r="I321" s="23" t="s">
        <v>1231</v>
      </c>
      <c r="J321" s="20"/>
      <c r="K321" s="20"/>
      <c r="L321" s="20"/>
      <c r="M321" s="20"/>
      <c r="N321" s="20"/>
      <c r="O321" s="20"/>
      <c r="P321" s="20"/>
      <c r="Q321" s="20"/>
      <c r="R321" s="20"/>
      <c r="S321" s="20"/>
      <c r="T321" s="20"/>
    </row>
    <row r="322" spans="7:20" x14ac:dyDescent="0.25">
      <c r="G322" s="155">
        <v>68</v>
      </c>
      <c r="H322" s="23"/>
      <c r="I322" s="23" t="s">
        <v>1232</v>
      </c>
      <c r="J322" s="20"/>
      <c r="K322" s="20"/>
      <c r="L322" s="20"/>
      <c r="M322" s="20"/>
      <c r="N322" s="20"/>
      <c r="O322" s="20"/>
      <c r="P322" s="20"/>
      <c r="Q322" s="20"/>
      <c r="R322" s="20"/>
      <c r="S322" s="20"/>
      <c r="T322" s="20"/>
    </row>
    <row r="323" spans="7:20" x14ac:dyDescent="0.25">
      <c r="G323" s="155">
        <v>3221587</v>
      </c>
      <c r="H323" s="23"/>
      <c r="I323" s="23" t="s">
        <v>1233</v>
      </c>
      <c r="J323" s="20"/>
      <c r="K323" s="20"/>
      <c r="L323" s="20"/>
      <c r="M323" s="20"/>
      <c r="N323" s="20"/>
      <c r="O323" s="20"/>
      <c r="P323" s="20"/>
      <c r="Q323" s="20"/>
      <c r="R323" s="20"/>
      <c r="S323" s="20"/>
      <c r="T323" s="20"/>
    </row>
    <row r="324" spans="7:20" x14ac:dyDescent="0.25">
      <c r="G324" s="155">
        <v>3220797</v>
      </c>
      <c r="H324" s="23"/>
      <c r="I324" s="23" t="s">
        <v>1234</v>
      </c>
      <c r="J324" s="20"/>
      <c r="K324" s="20"/>
      <c r="L324" s="20"/>
      <c r="M324" s="20"/>
      <c r="N324" s="20"/>
      <c r="O324" s="20"/>
      <c r="P324" s="20"/>
      <c r="Q324" s="20"/>
      <c r="R324" s="20"/>
      <c r="S324" s="20"/>
      <c r="T324" s="20"/>
    </row>
    <row r="325" spans="7:20" x14ac:dyDescent="0.25">
      <c r="G325" s="155">
        <v>3222194</v>
      </c>
      <c r="H325" s="23"/>
      <c r="I325" s="23" t="s">
        <v>1235</v>
      </c>
      <c r="J325" s="20"/>
      <c r="K325" s="20"/>
      <c r="L325" s="20"/>
      <c r="M325" s="20"/>
      <c r="N325" s="20"/>
      <c r="O325" s="20"/>
      <c r="P325" s="20"/>
      <c r="Q325" s="20"/>
      <c r="R325" s="20"/>
      <c r="S325" s="20"/>
      <c r="T325" s="20"/>
    </row>
    <row r="326" spans="7:20" x14ac:dyDescent="0.25">
      <c r="G326" s="155">
        <v>3220440</v>
      </c>
      <c r="H326" s="23"/>
      <c r="I326" s="23" t="s">
        <v>1236</v>
      </c>
      <c r="J326" s="20"/>
      <c r="K326" s="20"/>
      <c r="L326" s="20"/>
      <c r="M326" s="20"/>
      <c r="N326" s="20"/>
      <c r="O326" s="20"/>
      <c r="P326" s="20"/>
      <c r="Q326" s="20"/>
      <c r="R326" s="20"/>
      <c r="S326" s="20"/>
      <c r="T326" s="20"/>
    </row>
    <row r="327" spans="7:20" x14ac:dyDescent="0.25">
      <c r="G327" s="155">
        <v>3220863</v>
      </c>
      <c r="H327" s="23"/>
      <c r="I327" s="23" t="s">
        <v>1237</v>
      </c>
      <c r="J327" s="20"/>
      <c r="K327" s="20"/>
      <c r="L327" s="20"/>
      <c r="M327" s="20"/>
      <c r="N327" s="20"/>
      <c r="O327" s="20"/>
      <c r="P327" s="20"/>
      <c r="Q327" s="20"/>
      <c r="R327" s="20"/>
      <c r="S327" s="20"/>
      <c r="T327" s="20"/>
    </row>
    <row r="328" spans="7:20" x14ac:dyDescent="0.25">
      <c r="G328" s="155">
        <v>3222653</v>
      </c>
      <c r="H328" s="23"/>
      <c r="I328" s="23" t="s">
        <v>1238</v>
      </c>
      <c r="J328" s="20"/>
      <c r="K328" s="20"/>
      <c r="L328" s="20"/>
      <c r="M328" s="20"/>
      <c r="N328" s="20"/>
      <c r="O328" s="20"/>
      <c r="P328" s="20"/>
      <c r="Q328" s="20"/>
      <c r="R328" s="20"/>
      <c r="S328" s="20"/>
      <c r="T328" s="20"/>
    </row>
    <row r="329" spans="7:20" x14ac:dyDescent="0.25">
      <c r="G329" s="155">
        <v>3222068</v>
      </c>
      <c r="H329" s="23"/>
      <c r="I329" s="23" t="s">
        <v>1239</v>
      </c>
      <c r="J329" s="20"/>
      <c r="K329" s="20"/>
      <c r="L329" s="20"/>
      <c r="M329" s="20"/>
      <c r="N329" s="20"/>
      <c r="O329" s="20"/>
      <c r="P329" s="20"/>
      <c r="Q329" s="20"/>
      <c r="R329" s="20"/>
      <c r="S329" s="20"/>
      <c r="T329" s="20"/>
    </row>
    <row r="330" spans="7:20" x14ac:dyDescent="0.25">
      <c r="G330" s="155">
        <v>3222705</v>
      </c>
      <c r="H330" s="23"/>
      <c r="I330" s="23" t="s">
        <v>1240</v>
      </c>
      <c r="J330" s="20"/>
      <c r="K330" s="20"/>
      <c r="L330" s="20"/>
      <c r="M330" s="20"/>
      <c r="N330" s="20"/>
      <c r="O330" s="20"/>
      <c r="P330" s="20"/>
      <c r="Q330" s="20"/>
      <c r="R330" s="20"/>
      <c r="S330" s="20"/>
      <c r="T330" s="20"/>
    </row>
    <row r="331" spans="7:20" x14ac:dyDescent="0.25">
      <c r="G331" s="155">
        <v>3222539</v>
      </c>
      <c r="H331" s="23"/>
      <c r="I331" s="23" t="s">
        <v>1241</v>
      </c>
      <c r="J331" s="20"/>
      <c r="K331" s="20"/>
      <c r="L331" s="20"/>
      <c r="M331" s="20"/>
      <c r="N331" s="20"/>
      <c r="O331" s="20"/>
      <c r="P331" s="20"/>
      <c r="Q331" s="20"/>
      <c r="R331" s="20"/>
      <c r="S331" s="20"/>
      <c r="T331" s="20"/>
    </row>
    <row r="332" spans="7:20" x14ac:dyDescent="0.25">
      <c r="G332" s="155">
        <v>3222107</v>
      </c>
      <c r="H332" s="23"/>
      <c r="I332" s="23" t="s">
        <v>1242</v>
      </c>
      <c r="J332" s="20"/>
      <c r="K332" s="20"/>
      <c r="L332" s="20"/>
      <c r="M332" s="20"/>
      <c r="N332" s="20"/>
      <c r="O332" s="20"/>
      <c r="P332" s="20"/>
      <c r="Q332" s="20"/>
      <c r="R332" s="20"/>
      <c r="S332" s="20"/>
      <c r="T332" s="20"/>
    </row>
    <row r="333" spans="7:20" x14ac:dyDescent="0.25">
      <c r="G333" s="155">
        <v>3222195</v>
      </c>
      <c r="H333" s="23"/>
      <c r="I333" s="23" t="s">
        <v>1243</v>
      </c>
      <c r="J333" s="20"/>
      <c r="K333" s="20"/>
      <c r="L333" s="20"/>
      <c r="M333" s="20"/>
      <c r="N333" s="20"/>
      <c r="O333" s="20"/>
      <c r="P333" s="20"/>
      <c r="Q333" s="20"/>
      <c r="R333" s="20"/>
      <c r="S333" s="20"/>
      <c r="T333" s="20"/>
    </row>
    <row r="334" spans="7:20" x14ac:dyDescent="0.25">
      <c r="G334" s="155">
        <v>3221792</v>
      </c>
      <c r="H334" s="23"/>
      <c r="I334" s="23" t="s">
        <v>1244</v>
      </c>
      <c r="J334" s="20"/>
      <c r="K334" s="20"/>
      <c r="L334" s="20"/>
      <c r="M334" s="20"/>
      <c r="N334" s="20"/>
      <c r="O334" s="20"/>
      <c r="P334" s="20"/>
      <c r="Q334" s="20"/>
      <c r="R334" s="20"/>
      <c r="S334" s="20"/>
      <c r="T334" s="20"/>
    </row>
    <row r="335" spans="7:20" x14ac:dyDescent="0.25">
      <c r="G335" s="155">
        <v>3222688</v>
      </c>
      <c r="H335" s="23"/>
      <c r="I335" s="23" t="s">
        <v>1245</v>
      </c>
      <c r="J335" s="20"/>
      <c r="K335" s="20"/>
      <c r="L335" s="20"/>
      <c r="M335" s="20"/>
      <c r="N335" s="20"/>
      <c r="O335" s="20"/>
      <c r="P335" s="20"/>
      <c r="Q335" s="20"/>
      <c r="R335" s="20"/>
      <c r="S335" s="20"/>
      <c r="T335" s="20"/>
    </row>
    <row r="336" spans="7:20" x14ac:dyDescent="0.25">
      <c r="G336" s="155">
        <v>3221897</v>
      </c>
      <c r="H336" s="23"/>
      <c r="I336" s="23" t="s">
        <v>1246</v>
      </c>
      <c r="J336" s="20"/>
      <c r="K336" s="20"/>
      <c r="L336" s="20"/>
      <c r="M336" s="20"/>
      <c r="N336" s="20"/>
      <c r="O336" s="20"/>
      <c r="P336" s="20"/>
      <c r="Q336" s="20"/>
      <c r="R336" s="20"/>
      <c r="S336" s="20"/>
      <c r="T336" s="20"/>
    </row>
    <row r="337" spans="7:20" x14ac:dyDescent="0.25">
      <c r="G337" s="155">
        <v>128</v>
      </c>
      <c r="H337" s="23"/>
      <c r="I337" s="23" t="s">
        <v>1247</v>
      </c>
      <c r="J337" s="20"/>
      <c r="K337" s="20"/>
      <c r="L337" s="20"/>
      <c r="M337" s="20"/>
      <c r="N337" s="20"/>
      <c r="O337" s="20"/>
      <c r="P337" s="20"/>
      <c r="Q337" s="20"/>
      <c r="R337" s="20"/>
      <c r="S337" s="20"/>
      <c r="T337" s="20"/>
    </row>
    <row r="338" spans="7:20" x14ac:dyDescent="0.25">
      <c r="G338" s="155">
        <v>3222507</v>
      </c>
      <c r="H338" s="23"/>
      <c r="I338" s="23" t="s">
        <v>1248</v>
      </c>
      <c r="J338" s="20"/>
      <c r="K338" s="20"/>
      <c r="L338" s="20"/>
      <c r="M338" s="20"/>
      <c r="N338" s="20"/>
      <c r="O338" s="20"/>
      <c r="P338" s="20"/>
      <c r="Q338" s="20"/>
      <c r="R338" s="20"/>
      <c r="S338" s="20"/>
      <c r="T338" s="20"/>
    </row>
    <row r="339" spans="7:20" x14ac:dyDescent="0.25">
      <c r="G339" s="155">
        <v>3222449</v>
      </c>
      <c r="H339" s="23"/>
      <c r="I339" s="23" t="s">
        <v>1249</v>
      </c>
      <c r="J339" s="20"/>
      <c r="K339" s="20"/>
      <c r="L339" s="20"/>
      <c r="M339" s="20"/>
      <c r="N339" s="20"/>
      <c r="O339" s="20"/>
      <c r="P339" s="20"/>
      <c r="Q339" s="20"/>
      <c r="R339" s="20"/>
      <c r="S339" s="20"/>
      <c r="T339" s="20"/>
    </row>
    <row r="340" spans="7:20" x14ac:dyDescent="0.25">
      <c r="G340" s="155">
        <v>83</v>
      </c>
      <c r="H340" s="23"/>
      <c r="I340" s="23" t="s">
        <v>1250</v>
      </c>
      <c r="J340" s="20"/>
      <c r="K340" s="20"/>
      <c r="L340" s="20"/>
      <c r="M340" s="20"/>
      <c r="N340" s="20"/>
      <c r="O340" s="20"/>
      <c r="P340" s="20"/>
      <c r="Q340" s="20"/>
      <c r="R340" s="20"/>
      <c r="S340" s="20"/>
      <c r="T340" s="20"/>
    </row>
    <row r="341" spans="7:20" x14ac:dyDescent="0.25">
      <c r="G341" s="155">
        <v>3222435</v>
      </c>
      <c r="H341" s="23"/>
      <c r="I341" s="23" t="s">
        <v>1251</v>
      </c>
      <c r="J341" s="20"/>
      <c r="K341" s="20"/>
      <c r="L341" s="20"/>
      <c r="M341" s="20"/>
      <c r="N341" s="20"/>
      <c r="O341" s="20"/>
      <c r="P341" s="20"/>
      <c r="Q341" s="20"/>
      <c r="R341" s="20"/>
      <c r="S341" s="20"/>
      <c r="T341" s="20"/>
    </row>
    <row r="342" spans="7:20" x14ac:dyDescent="0.25">
      <c r="G342" s="155">
        <v>3222713</v>
      </c>
      <c r="H342" s="23"/>
      <c r="I342" s="23" t="s">
        <v>1252</v>
      </c>
      <c r="J342" s="20"/>
      <c r="K342" s="20"/>
      <c r="L342" s="20"/>
      <c r="M342" s="20"/>
      <c r="N342" s="20"/>
      <c r="O342" s="20"/>
      <c r="P342" s="20"/>
      <c r="Q342" s="20"/>
      <c r="R342" s="20"/>
      <c r="S342" s="20"/>
      <c r="T342" s="20"/>
    </row>
    <row r="343" spans="7:20" x14ac:dyDescent="0.25">
      <c r="G343" s="155">
        <v>3220425</v>
      </c>
      <c r="H343" s="23"/>
      <c r="I343" s="23" t="s">
        <v>1253</v>
      </c>
      <c r="J343" s="20"/>
      <c r="K343" s="20"/>
      <c r="L343" s="20"/>
      <c r="M343" s="20"/>
      <c r="N343" s="20"/>
      <c r="O343" s="20"/>
      <c r="P343" s="20"/>
      <c r="Q343" s="20"/>
      <c r="R343" s="20"/>
      <c r="S343" s="20"/>
      <c r="T343" s="20"/>
    </row>
    <row r="344" spans="7:20" x14ac:dyDescent="0.25">
      <c r="G344" s="155">
        <v>76</v>
      </c>
      <c r="H344" s="23"/>
      <c r="I344" s="23" t="s">
        <v>1254</v>
      </c>
      <c r="J344" s="20"/>
      <c r="K344" s="20"/>
      <c r="L344" s="20"/>
      <c r="M344" s="20"/>
      <c r="N344" s="20"/>
      <c r="O344" s="20"/>
      <c r="P344" s="20"/>
      <c r="Q344" s="20"/>
      <c r="R344" s="20"/>
      <c r="S344" s="20"/>
      <c r="T344" s="20"/>
    </row>
    <row r="345" spans="7:20" x14ac:dyDescent="0.25">
      <c r="G345" s="155">
        <v>3222470</v>
      </c>
      <c r="H345" s="23"/>
      <c r="I345" s="23" t="s">
        <v>1255</v>
      </c>
      <c r="J345" s="20"/>
      <c r="K345" s="20"/>
      <c r="L345" s="20"/>
      <c r="M345" s="20"/>
      <c r="N345" s="20"/>
      <c r="O345" s="20"/>
      <c r="P345" s="20"/>
      <c r="Q345" s="20"/>
      <c r="R345" s="20"/>
      <c r="S345" s="20"/>
      <c r="T345" s="20"/>
    </row>
    <row r="346" spans="7:20" x14ac:dyDescent="0.25">
      <c r="G346" s="155">
        <v>3222394</v>
      </c>
      <c r="H346" s="23"/>
      <c r="I346" s="23" t="s">
        <v>1256</v>
      </c>
      <c r="J346" s="20"/>
      <c r="K346" s="20"/>
      <c r="L346" s="20"/>
      <c r="M346" s="20"/>
      <c r="N346" s="20"/>
      <c r="O346" s="20"/>
      <c r="P346" s="20"/>
      <c r="Q346" s="20"/>
      <c r="R346" s="20"/>
      <c r="S346" s="20"/>
      <c r="T346" s="20"/>
    </row>
    <row r="347" spans="7:20" x14ac:dyDescent="0.25">
      <c r="G347" s="155">
        <v>3222699</v>
      </c>
      <c r="H347" s="23"/>
      <c r="I347" s="23" t="s">
        <v>1257</v>
      </c>
      <c r="J347" s="20"/>
      <c r="K347" s="20"/>
      <c r="L347" s="20"/>
      <c r="M347" s="20"/>
      <c r="N347" s="20"/>
      <c r="O347" s="20"/>
      <c r="P347" s="20"/>
      <c r="Q347" s="20"/>
      <c r="R347" s="20"/>
      <c r="S347" s="20"/>
      <c r="T347" s="20"/>
    </row>
    <row r="348" spans="7:20" x14ac:dyDescent="0.25">
      <c r="G348" s="155">
        <v>3222556</v>
      </c>
      <c r="H348" s="23"/>
      <c r="I348" s="23" t="s">
        <v>1258</v>
      </c>
      <c r="J348" s="20"/>
      <c r="K348" s="20"/>
      <c r="L348" s="20"/>
      <c r="M348" s="20"/>
      <c r="N348" s="20"/>
      <c r="O348" s="20"/>
      <c r="P348" s="20"/>
      <c r="Q348" s="20"/>
      <c r="R348" s="20"/>
      <c r="S348" s="20"/>
      <c r="T348" s="20"/>
    </row>
    <row r="349" spans="7:20" x14ac:dyDescent="0.25">
      <c r="G349" s="155">
        <v>3222675</v>
      </c>
      <c r="H349" s="23"/>
      <c r="I349" s="23" t="s">
        <v>1259</v>
      </c>
      <c r="J349" s="20"/>
      <c r="K349" s="20"/>
      <c r="L349" s="20"/>
      <c r="M349" s="20"/>
      <c r="N349" s="20"/>
      <c r="O349" s="20"/>
      <c r="P349" s="20"/>
      <c r="Q349" s="20"/>
      <c r="R349" s="20"/>
      <c r="S349" s="20"/>
      <c r="T349" s="20"/>
    </row>
    <row r="350" spans="7:20" x14ac:dyDescent="0.25">
      <c r="G350" s="155">
        <v>3222342</v>
      </c>
      <c r="H350" s="23"/>
      <c r="I350" s="23" t="s">
        <v>1260</v>
      </c>
      <c r="J350" s="20"/>
      <c r="K350" s="20"/>
      <c r="L350" s="20"/>
      <c r="M350" s="20"/>
      <c r="N350" s="20"/>
      <c r="O350" s="20"/>
      <c r="P350" s="20"/>
      <c r="Q350" s="20"/>
      <c r="R350" s="20"/>
      <c r="S350" s="20"/>
      <c r="T350" s="20"/>
    </row>
    <row r="351" spans="7:20" x14ac:dyDescent="0.25">
      <c r="G351" s="155">
        <v>3222690</v>
      </c>
      <c r="H351" s="23"/>
      <c r="I351" s="23" t="s">
        <v>1261</v>
      </c>
      <c r="J351" s="20"/>
      <c r="K351" s="20"/>
      <c r="L351" s="20"/>
      <c r="M351" s="20"/>
      <c r="N351" s="20"/>
      <c r="O351" s="20"/>
      <c r="P351" s="20"/>
      <c r="Q351" s="20"/>
      <c r="R351" s="20"/>
      <c r="S351" s="20"/>
      <c r="T351" s="20"/>
    </row>
    <row r="352" spans="7:20" x14ac:dyDescent="0.25">
      <c r="G352" s="155">
        <v>3222476</v>
      </c>
      <c r="H352" s="23"/>
      <c r="I352" s="23" t="s">
        <v>1262</v>
      </c>
      <c r="J352" s="20"/>
      <c r="K352" s="20"/>
      <c r="L352" s="20"/>
      <c r="M352" s="20"/>
      <c r="N352" s="20"/>
      <c r="O352" s="20"/>
      <c r="P352" s="20"/>
      <c r="Q352" s="20"/>
      <c r="R352" s="20"/>
      <c r="S352" s="20"/>
      <c r="T352" s="20"/>
    </row>
    <row r="353" spans="7:20" x14ac:dyDescent="0.25">
      <c r="G353" s="155">
        <v>3222650</v>
      </c>
      <c r="H353" s="23"/>
      <c r="I353" s="23" t="s">
        <v>1263</v>
      </c>
      <c r="J353" s="20"/>
      <c r="K353" s="20"/>
      <c r="L353" s="20"/>
      <c r="M353" s="20"/>
      <c r="N353" s="20"/>
      <c r="O353" s="20"/>
      <c r="P353" s="20"/>
      <c r="Q353" s="20"/>
      <c r="R353" s="20"/>
      <c r="S353" s="20"/>
      <c r="T353" s="20"/>
    </row>
    <row r="354" spans="7:20" x14ac:dyDescent="0.25">
      <c r="G354" s="155">
        <v>3221366</v>
      </c>
      <c r="H354" s="23"/>
      <c r="I354" s="23" t="s">
        <v>1264</v>
      </c>
      <c r="J354" s="20"/>
      <c r="K354" s="20"/>
      <c r="L354" s="20"/>
      <c r="M354" s="20"/>
      <c r="N354" s="20"/>
      <c r="O354" s="20"/>
      <c r="P354" s="20"/>
      <c r="Q354" s="20"/>
      <c r="R354" s="20"/>
      <c r="S354" s="20"/>
      <c r="T354" s="20"/>
    </row>
    <row r="355" spans="7:20" x14ac:dyDescent="0.25">
      <c r="G355" s="155">
        <v>3220776</v>
      </c>
      <c r="H355" s="23"/>
      <c r="I355" s="23" t="s">
        <v>1265</v>
      </c>
      <c r="J355" s="20"/>
      <c r="K355" s="20"/>
      <c r="L355" s="20"/>
      <c r="M355" s="20"/>
      <c r="N355" s="20"/>
      <c r="O355" s="20"/>
      <c r="P355" s="20"/>
      <c r="Q355" s="20"/>
      <c r="R355" s="20"/>
      <c r="S355" s="20"/>
      <c r="T355" s="20"/>
    </row>
    <row r="356" spans="7:20" x14ac:dyDescent="0.25">
      <c r="G356" s="155">
        <v>101</v>
      </c>
      <c r="H356" s="23"/>
      <c r="I356" s="23" t="s">
        <v>1266</v>
      </c>
      <c r="J356" s="20"/>
      <c r="K356" s="20"/>
      <c r="L356" s="20"/>
      <c r="M356" s="20"/>
      <c r="N356" s="20"/>
      <c r="O356" s="20"/>
      <c r="P356" s="20"/>
      <c r="Q356" s="20"/>
      <c r="R356" s="20"/>
      <c r="S356" s="20"/>
      <c r="T356" s="20"/>
    </row>
    <row r="357" spans="7:20" x14ac:dyDescent="0.25">
      <c r="G357" s="155">
        <v>64</v>
      </c>
      <c r="H357" s="23"/>
      <c r="I357" s="23" t="s">
        <v>1267</v>
      </c>
      <c r="J357" s="20"/>
      <c r="K357" s="20"/>
      <c r="L357" s="20"/>
      <c r="M357" s="20"/>
      <c r="N357" s="20"/>
      <c r="O357" s="20"/>
      <c r="P357" s="20"/>
      <c r="Q357" s="20"/>
      <c r="R357" s="20"/>
      <c r="S357" s="20"/>
      <c r="T357" s="20"/>
    </row>
    <row r="358" spans="7:20" x14ac:dyDescent="0.25">
      <c r="G358" s="155">
        <v>3222147</v>
      </c>
      <c r="H358" s="23"/>
      <c r="I358" s="23" t="s">
        <v>1268</v>
      </c>
      <c r="J358" s="20"/>
      <c r="K358" s="20"/>
      <c r="L358" s="20"/>
      <c r="M358" s="20"/>
      <c r="N358" s="20"/>
      <c r="O358" s="20"/>
      <c r="P358" s="20"/>
      <c r="Q358" s="20"/>
      <c r="R358" s="20"/>
      <c r="S358" s="20"/>
      <c r="T358" s="20"/>
    </row>
    <row r="359" spans="7:20" x14ac:dyDescent="0.25">
      <c r="G359" s="155">
        <v>3222343</v>
      </c>
      <c r="H359" s="23"/>
      <c r="I359" s="23" t="s">
        <v>1269</v>
      </c>
      <c r="J359" s="20"/>
      <c r="K359" s="20"/>
      <c r="L359" s="20"/>
      <c r="M359" s="20"/>
      <c r="N359" s="20"/>
      <c r="O359" s="20"/>
      <c r="P359" s="20"/>
      <c r="Q359" s="20"/>
      <c r="R359" s="20"/>
      <c r="S359" s="20"/>
      <c r="T359" s="20"/>
    </row>
    <row r="360" spans="7:20" x14ac:dyDescent="0.25">
      <c r="G360" s="155">
        <v>3222530</v>
      </c>
      <c r="H360" s="23"/>
      <c r="I360" s="23" t="s">
        <v>1270</v>
      </c>
      <c r="J360" s="20"/>
      <c r="K360" s="20"/>
      <c r="L360" s="20"/>
      <c r="M360" s="20"/>
      <c r="N360" s="20"/>
      <c r="O360" s="20"/>
      <c r="P360" s="20"/>
      <c r="Q360" s="20"/>
      <c r="R360" s="20"/>
      <c r="S360" s="20"/>
      <c r="T360" s="20"/>
    </row>
    <row r="361" spans="7:20" x14ac:dyDescent="0.25">
      <c r="G361" s="155">
        <v>3222512</v>
      </c>
      <c r="H361" s="23"/>
      <c r="I361" s="23" t="s">
        <v>1271</v>
      </c>
      <c r="J361" s="20"/>
      <c r="K361" s="20"/>
      <c r="L361" s="20"/>
      <c r="M361" s="20"/>
      <c r="N361" s="20"/>
      <c r="O361" s="20"/>
      <c r="P361" s="20"/>
      <c r="Q361" s="20"/>
      <c r="R361" s="20"/>
      <c r="S361" s="20"/>
      <c r="T361" s="20"/>
    </row>
    <row r="362" spans="7:20" x14ac:dyDescent="0.25">
      <c r="G362" s="155">
        <v>3222358</v>
      </c>
      <c r="H362" s="23"/>
      <c r="I362" s="23" t="s">
        <v>1272</v>
      </c>
      <c r="J362" s="20"/>
      <c r="K362" s="20"/>
      <c r="L362" s="20"/>
      <c r="M362" s="20"/>
      <c r="N362" s="20"/>
      <c r="O362" s="20"/>
      <c r="P362" s="20"/>
      <c r="Q362" s="20"/>
      <c r="R362" s="20"/>
      <c r="S362" s="20"/>
      <c r="T362" s="20"/>
    </row>
    <row r="363" spans="7:20" x14ac:dyDescent="0.25">
      <c r="G363" s="155">
        <v>3222682</v>
      </c>
      <c r="H363" s="23"/>
      <c r="I363" s="23" t="s">
        <v>1273</v>
      </c>
      <c r="J363" s="20"/>
      <c r="K363" s="20"/>
      <c r="L363" s="20"/>
      <c r="M363" s="20"/>
      <c r="N363" s="20"/>
      <c r="O363" s="20"/>
      <c r="P363" s="20"/>
      <c r="Q363" s="20"/>
      <c r="R363" s="20"/>
      <c r="S363" s="20"/>
      <c r="T363" s="20"/>
    </row>
    <row r="364" spans="7:20" x14ac:dyDescent="0.25">
      <c r="G364" s="155">
        <v>3222637</v>
      </c>
      <c r="H364" s="23"/>
      <c r="I364" s="23" t="s">
        <v>1274</v>
      </c>
      <c r="J364" s="20"/>
      <c r="K364" s="20"/>
      <c r="L364" s="20"/>
      <c r="M364" s="20"/>
      <c r="N364" s="20"/>
      <c r="O364" s="20"/>
      <c r="P364" s="20"/>
      <c r="Q364" s="20"/>
      <c r="R364" s="20"/>
      <c r="S364" s="20"/>
      <c r="T364" s="20"/>
    </row>
    <row r="365" spans="7:20" x14ac:dyDescent="0.25">
      <c r="G365" s="155">
        <v>82</v>
      </c>
      <c r="H365" s="23"/>
      <c r="I365" s="23" t="s">
        <v>1275</v>
      </c>
      <c r="J365" s="20"/>
      <c r="K365" s="20"/>
      <c r="L365" s="20"/>
      <c r="M365" s="20"/>
      <c r="N365" s="20"/>
      <c r="O365" s="20"/>
      <c r="P365" s="20"/>
      <c r="Q365" s="20"/>
      <c r="R365" s="20"/>
      <c r="S365" s="20"/>
      <c r="T365" s="20"/>
    </row>
    <row r="366" spans="7:20" x14ac:dyDescent="0.25">
      <c r="G366" s="155">
        <v>3222160</v>
      </c>
      <c r="H366" s="23"/>
      <c r="I366" s="23" t="s">
        <v>1276</v>
      </c>
      <c r="J366" s="20"/>
      <c r="K366" s="20"/>
      <c r="L366" s="20"/>
      <c r="M366" s="20"/>
      <c r="N366" s="20"/>
      <c r="O366" s="20"/>
      <c r="P366" s="20"/>
      <c r="Q366" s="20"/>
      <c r="R366" s="20"/>
      <c r="S366" s="20"/>
      <c r="T366" s="20"/>
    </row>
    <row r="367" spans="7:20" x14ac:dyDescent="0.25">
      <c r="G367" s="155">
        <v>3222057</v>
      </c>
      <c r="H367" s="23"/>
      <c r="I367" s="23" t="s">
        <v>1277</v>
      </c>
      <c r="J367" s="20"/>
      <c r="K367" s="20"/>
      <c r="L367" s="20"/>
      <c r="M367" s="20"/>
      <c r="N367" s="20"/>
      <c r="O367" s="20"/>
      <c r="P367" s="20"/>
      <c r="Q367" s="20"/>
      <c r="R367" s="20"/>
      <c r="S367" s="20"/>
      <c r="T367" s="20"/>
    </row>
    <row r="368" spans="7:20" x14ac:dyDescent="0.25">
      <c r="G368" s="155">
        <v>3220404</v>
      </c>
      <c r="H368" s="23"/>
      <c r="I368" s="23" t="s">
        <v>1278</v>
      </c>
      <c r="J368" s="20"/>
      <c r="K368" s="20"/>
      <c r="L368" s="20"/>
      <c r="M368" s="20"/>
      <c r="N368" s="20"/>
      <c r="O368" s="20"/>
      <c r="P368" s="20"/>
      <c r="Q368" s="20"/>
      <c r="R368" s="20"/>
      <c r="S368" s="20"/>
      <c r="T368" s="20"/>
    </row>
    <row r="369" spans="7:20" x14ac:dyDescent="0.25">
      <c r="G369" s="155">
        <v>3220412</v>
      </c>
      <c r="H369" s="23"/>
      <c r="I369" s="23" t="s">
        <v>1279</v>
      </c>
      <c r="J369" s="20"/>
      <c r="K369" s="20"/>
      <c r="L369" s="20"/>
      <c r="M369" s="20"/>
      <c r="N369" s="20"/>
      <c r="O369" s="20"/>
      <c r="P369" s="20"/>
      <c r="Q369" s="20"/>
      <c r="R369" s="20"/>
      <c r="S369" s="20"/>
      <c r="T369" s="20"/>
    </row>
    <row r="370" spans="7:20" x14ac:dyDescent="0.25">
      <c r="G370" s="155">
        <v>3222344</v>
      </c>
      <c r="H370" s="23"/>
      <c r="I370" s="23" t="s">
        <v>1280</v>
      </c>
      <c r="J370" s="20"/>
      <c r="K370" s="20"/>
      <c r="L370" s="20"/>
      <c r="M370" s="20"/>
      <c r="N370" s="20"/>
      <c r="O370" s="20"/>
      <c r="P370" s="20"/>
      <c r="Q370" s="20"/>
      <c r="R370" s="20"/>
      <c r="S370" s="20"/>
      <c r="T370" s="20"/>
    </row>
    <row r="371" spans="7:20" x14ac:dyDescent="0.25">
      <c r="G371" s="155">
        <v>3222535</v>
      </c>
      <c r="H371" s="23"/>
      <c r="I371" s="23" t="s">
        <v>1281</v>
      </c>
      <c r="J371" s="20"/>
      <c r="K371" s="20"/>
      <c r="L371" s="20"/>
      <c r="M371" s="20"/>
      <c r="N371" s="20"/>
      <c r="O371" s="20"/>
      <c r="P371" s="20"/>
      <c r="Q371" s="20"/>
      <c r="R371" s="20"/>
      <c r="S371" s="20"/>
      <c r="T371" s="20"/>
    </row>
    <row r="372" spans="7:20" x14ac:dyDescent="0.25">
      <c r="G372" s="155">
        <v>3222661</v>
      </c>
      <c r="H372" s="23"/>
      <c r="I372" s="23" t="s">
        <v>1282</v>
      </c>
      <c r="J372" s="20"/>
      <c r="K372" s="20"/>
      <c r="L372" s="20"/>
      <c r="M372" s="20"/>
      <c r="N372" s="20"/>
      <c r="O372" s="20"/>
      <c r="P372" s="20"/>
      <c r="Q372" s="20"/>
      <c r="R372" s="20"/>
      <c r="S372" s="20"/>
      <c r="T372" s="20"/>
    </row>
    <row r="373" spans="7:20" x14ac:dyDescent="0.25">
      <c r="G373" s="155">
        <v>3222591</v>
      </c>
      <c r="H373" s="23"/>
      <c r="I373" s="23" t="s">
        <v>1283</v>
      </c>
      <c r="J373" s="20"/>
      <c r="K373" s="20"/>
      <c r="L373" s="20"/>
      <c r="M373" s="20"/>
      <c r="N373" s="20"/>
      <c r="O373" s="20"/>
      <c r="P373" s="20"/>
      <c r="Q373" s="20"/>
      <c r="R373" s="20"/>
      <c r="S373" s="20"/>
      <c r="T373" s="20"/>
    </row>
    <row r="374" spans="7:20" x14ac:dyDescent="0.25">
      <c r="G374" s="155">
        <v>3222442</v>
      </c>
      <c r="H374" s="23"/>
      <c r="I374" s="23" t="s">
        <v>1284</v>
      </c>
      <c r="J374" s="20"/>
      <c r="K374" s="20"/>
      <c r="L374" s="20"/>
      <c r="M374" s="20"/>
      <c r="N374" s="20"/>
      <c r="O374" s="20"/>
      <c r="P374" s="20"/>
      <c r="Q374" s="20"/>
      <c r="R374" s="20"/>
      <c r="S374" s="20"/>
      <c r="T374" s="20"/>
    </row>
    <row r="375" spans="7:20" x14ac:dyDescent="0.25">
      <c r="G375" s="155">
        <v>3222574</v>
      </c>
      <c r="H375" s="23"/>
      <c r="I375" s="23" t="s">
        <v>1285</v>
      </c>
      <c r="J375" s="20"/>
      <c r="K375" s="20"/>
      <c r="L375" s="20"/>
      <c r="M375" s="20"/>
      <c r="N375" s="20"/>
      <c r="O375" s="20"/>
      <c r="P375" s="20"/>
      <c r="Q375" s="20"/>
      <c r="R375" s="20"/>
      <c r="S375" s="20"/>
      <c r="T375" s="20"/>
    </row>
    <row r="376" spans="7:20" x14ac:dyDescent="0.25">
      <c r="G376" s="155">
        <v>113</v>
      </c>
      <c r="H376" s="23"/>
      <c r="I376" s="23" t="s">
        <v>1286</v>
      </c>
      <c r="J376" s="20"/>
      <c r="K376" s="20"/>
      <c r="L376" s="20"/>
      <c r="M376" s="20"/>
      <c r="N376" s="20"/>
      <c r="O376" s="20"/>
      <c r="P376" s="20"/>
      <c r="Q376" s="20"/>
      <c r="R376" s="20"/>
      <c r="S376" s="20"/>
      <c r="T376" s="20"/>
    </row>
    <row r="377" spans="7:20" x14ac:dyDescent="0.25">
      <c r="G377" s="155">
        <v>3220488</v>
      </c>
      <c r="H377" s="23"/>
      <c r="I377" s="23" t="s">
        <v>1287</v>
      </c>
      <c r="J377" s="20"/>
      <c r="K377" s="20"/>
      <c r="L377" s="20"/>
      <c r="M377" s="20"/>
      <c r="N377" s="20"/>
      <c r="O377" s="20"/>
      <c r="P377" s="20"/>
      <c r="Q377" s="20"/>
      <c r="R377" s="20"/>
      <c r="S377" s="20"/>
      <c r="T377" s="20"/>
    </row>
    <row r="378" spans="7:20" x14ac:dyDescent="0.25">
      <c r="G378" s="155">
        <v>3222385</v>
      </c>
      <c r="H378" s="23"/>
      <c r="I378" s="23" t="s">
        <v>1287</v>
      </c>
      <c r="J378" s="20"/>
      <c r="K378" s="20"/>
      <c r="L378" s="20"/>
      <c r="M378" s="20"/>
      <c r="N378" s="20"/>
      <c r="O378" s="20"/>
      <c r="P378" s="20"/>
      <c r="Q378" s="20"/>
      <c r="R378" s="20"/>
      <c r="S378" s="20"/>
      <c r="T378" s="20"/>
    </row>
    <row r="379" spans="7:20" x14ac:dyDescent="0.25">
      <c r="G379" s="155">
        <v>3222158</v>
      </c>
      <c r="H379" s="23"/>
      <c r="I379" s="23" t="s">
        <v>1288</v>
      </c>
      <c r="J379" s="20"/>
      <c r="K379" s="20"/>
      <c r="L379" s="20"/>
      <c r="M379" s="20"/>
      <c r="N379" s="20"/>
      <c r="O379" s="20"/>
      <c r="P379" s="20"/>
      <c r="Q379" s="20"/>
      <c r="R379" s="20"/>
      <c r="S379" s="20"/>
      <c r="T379" s="20"/>
    </row>
    <row r="380" spans="7:20" x14ac:dyDescent="0.25">
      <c r="G380" s="155">
        <v>3221690</v>
      </c>
      <c r="H380" s="23"/>
      <c r="I380" s="23" t="s">
        <v>1289</v>
      </c>
      <c r="J380" s="20"/>
      <c r="K380" s="20"/>
      <c r="L380" s="20"/>
      <c r="M380" s="20"/>
      <c r="N380" s="20"/>
      <c r="O380" s="20"/>
      <c r="P380" s="20"/>
      <c r="Q380" s="20"/>
      <c r="R380" s="20"/>
      <c r="S380" s="20"/>
      <c r="T380" s="20"/>
    </row>
    <row r="381" spans="7:20" x14ac:dyDescent="0.25">
      <c r="G381" s="155">
        <v>103</v>
      </c>
      <c r="H381" s="23"/>
      <c r="I381" s="23" t="s">
        <v>1290</v>
      </c>
      <c r="J381" s="20"/>
      <c r="K381" s="20"/>
      <c r="L381" s="20"/>
      <c r="M381" s="20"/>
      <c r="N381" s="20"/>
      <c r="O381" s="20"/>
      <c r="P381" s="20"/>
      <c r="Q381" s="20"/>
      <c r="R381" s="20"/>
      <c r="S381" s="20"/>
      <c r="T381" s="20"/>
    </row>
    <row r="382" spans="7:20" x14ac:dyDescent="0.25">
      <c r="G382" s="155">
        <v>54</v>
      </c>
      <c r="H382" s="23"/>
      <c r="I382" s="23" t="s">
        <v>1291</v>
      </c>
      <c r="J382" s="20"/>
      <c r="K382" s="20"/>
      <c r="L382" s="20"/>
      <c r="M382" s="20"/>
      <c r="N382" s="20"/>
      <c r="O382" s="20"/>
      <c r="P382" s="20"/>
      <c r="Q382" s="20"/>
      <c r="R382" s="20"/>
      <c r="S382" s="20"/>
      <c r="T382" s="20"/>
    </row>
    <row r="383" spans="7:20" x14ac:dyDescent="0.25">
      <c r="G383" s="155">
        <v>3222687</v>
      </c>
      <c r="H383" s="23"/>
      <c r="I383" s="23" t="s">
        <v>1292</v>
      </c>
      <c r="J383" s="20"/>
      <c r="K383" s="20"/>
      <c r="L383" s="20"/>
      <c r="M383" s="20"/>
      <c r="N383" s="20"/>
      <c r="O383" s="20"/>
      <c r="P383" s="20"/>
      <c r="Q383" s="20"/>
      <c r="R383" s="20"/>
      <c r="S383" s="20"/>
      <c r="T383" s="20"/>
    </row>
    <row r="384" spans="7:20" x14ac:dyDescent="0.25">
      <c r="G384" s="155">
        <v>3220935</v>
      </c>
      <c r="H384" s="23"/>
      <c r="I384" s="23" t="s">
        <v>1293</v>
      </c>
      <c r="J384" s="20"/>
      <c r="K384" s="20"/>
      <c r="L384" s="20"/>
      <c r="M384" s="20"/>
      <c r="N384" s="20"/>
      <c r="O384" s="20"/>
      <c r="P384" s="20"/>
      <c r="Q384" s="20"/>
      <c r="R384" s="20"/>
      <c r="S384" s="20"/>
      <c r="T384" s="20"/>
    </row>
    <row r="385" spans="7:20" x14ac:dyDescent="0.25">
      <c r="G385" s="155">
        <v>110</v>
      </c>
      <c r="H385" s="23"/>
      <c r="I385" s="23" t="s">
        <v>1294</v>
      </c>
      <c r="J385" s="20"/>
      <c r="K385" s="20"/>
      <c r="L385" s="20"/>
      <c r="M385" s="20"/>
      <c r="N385" s="20"/>
      <c r="O385" s="20"/>
      <c r="P385" s="20"/>
      <c r="Q385" s="20"/>
      <c r="R385" s="20"/>
      <c r="S385" s="20"/>
      <c r="T385" s="20"/>
    </row>
    <row r="386" spans="7:20" x14ac:dyDescent="0.25">
      <c r="G386" s="155">
        <v>3222153</v>
      </c>
      <c r="H386" s="23"/>
      <c r="I386" s="23" t="s">
        <v>1295</v>
      </c>
      <c r="J386" s="20"/>
      <c r="K386" s="20"/>
      <c r="L386" s="20"/>
      <c r="M386" s="20"/>
      <c r="N386" s="20"/>
      <c r="O386" s="20"/>
      <c r="P386" s="20"/>
      <c r="Q386" s="20"/>
      <c r="R386" s="20"/>
      <c r="S386" s="20"/>
      <c r="T386" s="20"/>
    </row>
    <row r="387" spans="7:20" x14ac:dyDescent="0.25">
      <c r="G387" s="155">
        <v>3222461</v>
      </c>
      <c r="H387" s="23"/>
      <c r="I387" s="23" t="s">
        <v>1296</v>
      </c>
      <c r="J387" s="20"/>
      <c r="K387" s="20"/>
      <c r="L387" s="20"/>
      <c r="M387" s="20"/>
      <c r="N387" s="20"/>
      <c r="O387" s="20"/>
      <c r="P387" s="20"/>
      <c r="Q387" s="20"/>
      <c r="R387" s="20"/>
      <c r="S387" s="20"/>
      <c r="T387" s="20"/>
    </row>
    <row r="388" spans="7:20" x14ac:dyDescent="0.25">
      <c r="G388" s="155">
        <v>3221725</v>
      </c>
      <c r="H388" s="23"/>
      <c r="I388" s="23" t="s">
        <v>1297</v>
      </c>
      <c r="J388" s="20"/>
      <c r="K388" s="20"/>
      <c r="L388" s="20"/>
      <c r="M388" s="20"/>
      <c r="N388" s="20"/>
      <c r="O388" s="20"/>
      <c r="P388" s="20"/>
      <c r="Q388" s="20"/>
      <c r="R388" s="20"/>
      <c r="S388" s="20"/>
      <c r="T388" s="20"/>
    </row>
    <row r="389" spans="7:20" x14ac:dyDescent="0.25">
      <c r="G389" s="155">
        <v>3221566</v>
      </c>
      <c r="H389" s="23"/>
      <c r="I389" s="23" t="s">
        <v>1298</v>
      </c>
      <c r="J389" s="20"/>
      <c r="K389" s="20"/>
      <c r="L389" s="20"/>
      <c r="M389" s="20"/>
      <c r="N389" s="20"/>
      <c r="O389" s="20"/>
      <c r="P389" s="20"/>
      <c r="Q389" s="20"/>
      <c r="R389" s="20"/>
      <c r="S389" s="20"/>
      <c r="T389" s="20"/>
    </row>
    <row r="390" spans="7:20" x14ac:dyDescent="0.25">
      <c r="G390" s="155">
        <v>3222553</v>
      </c>
      <c r="H390" s="23"/>
      <c r="I390" s="23" t="s">
        <v>1299</v>
      </c>
      <c r="J390" s="20"/>
      <c r="K390" s="20"/>
      <c r="L390" s="20"/>
      <c r="M390" s="20"/>
      <c r="N390" s="20"/>
      <c r="O390" s="20"/>
      <c r="P390" s="20"/>
      <c r="Q390" s="20"/>
      <c r="R390" s="20"/>
      <c r="S390" s="20"/>
      <c r="T390" s="20"/>
    </row>
    <row r="391" spans="7:20" x14ac:dyDescent="0.25">
      <c r="G391" s="155">
        <v>3222542</v>
      </c>
      <c r="H391" s="23"/>
      <c r="I391" s="23" t="s">
        <v>1300</v>
      </c>
      <c r="J391" s="20"/>
      <c r="K391" s="20"/>
      <c r="L391" s="20"/>
      <c r="M391" s="20"/>
      <c r="N391" s="20"/>
      <c r="O391" s="20"/>
      <c r="P391" s="20"/>
      <c r="Q391" s="20"/>
      <c r="R391" s="20"/>
      <c r="S391" s="20"/>
      <c r="T391" s="20"/>
    </row>
    <row r="392" spans="7:20" x14ac:dyDescent="0.25">
      <c r="G392" s="155">
        <v>3222351</v>
      </c>
      <c r="H392" s="23"/>
      <c r="I392" s="23" t="s">
        <v>1300</v>
      </c>
      <c r="J392" s="20"/>
      <c r="K392" s="20"/>
      <c r="L392" s="20"/>
      <c r="M392" s="20"/>
      <c r="N392" s="20"/>
      <c r="O392" s="20"/>
      <c r="P392" s="20"/>
      <c r="Q392" s="20"/>
      <c r="R392" s="20"/>
      <c r="S392" s="20"/>
      <c r="T392" s="20"/>
    </row>
    <row r="393" spans="7:20" x14ac:dyDescent="0.25">
      <c r="G393" s="155">
        <v>3220452</v>
      </c>
      <c r="H393" s="23"/>
      <c r="I393" s="23" t="s">
        <v>1301</v>
      </c>
      <c r="J393" s="20"/>
      <c r="K393" s="20"/>
      <c r="L393" s="20"/>
      <c r="M393" s="20"/>
      <c r="N393" s="20"/>
      <c r="O393" s="20"/>
      <c r="P393" s="20"/>
      <c r="Q393" s="20"/>
      <c r="R393" s="20"/>
      <c r="S393" s="20"/>
      <c r="T393" s="20"/>
    </row>
    <row r="394" spans="7:20" x14ac:dyDescent="0.25">
      <c r="G394" s="155">
        <v>3222131</v>
      </c>
      <c r="H394" s="23"/>
      <c r="I394" s="23" t="s">
        <v>1302</v>
      </c>
      <c r="J394" s="20"/>
      <c r="K394" s="20"/>
      <c r="L394" s="20"/>
      <c r="M394" s="20"/>
      <c r="N394" s="20"/>
      <c r="O394" s="20"/>
      <c r="P394" s="20"/>
      <c r="Q394" s="20"/>
      <c r="R394" s="20"/>
      <c r="S394" s="20"/>
      <c r="T394" s="20"/>
    </row>
    <row r="395" spans="7:20" x14ac:dyDescent="0.25">
      <c r="G395" s="155">
        <v>3220484</v>
      </c>
      <c r="H395" s="23"/>
      <c r="I395" s="23" t="s">
        <v>1303</v>
      </c>
      <c r="J395" s="20"/>
      <c r="K395" s="20"/>
      <c r="L395" s="20"/>
      <c r="M395" s="20"/>
      <c r="N395" s="20"/>
      <c r="O395" s="20"/>
      <c r="P395" s="20"/>
      <c r="Q395" s="20"/>
      <c r="R395" s="20"/>
      <c r="S395" s="20"/>
      <c r="T395" s="20"/>
    </row>
    <row r="396" spans="7:20" x14ac:dyDescent="0.25">
      <c r="G396" s="155">
        <v>3222130</v>
      </c>
      <c r="H396" s="23"/>
      <c r="I396" s="23" t="s">
        <v>1304</v>
      </c>
      <c r="J396" s="20"/>
      <c r="K396" s="20"/>
      <c r="L396" s="20"/>
      <c r="M396" s="20"/>
      <c r="N396" s="20"/>
      <c r="O396" s="20"/>
      <c r="P396" s="20"/>
      <c r="Q396" s="20"/>
      <c r="R396" s="20"/>
      <c r="S396" s="20"/>
      <c r="T396" s="20"/>
    </row>
    <row r="397" spans="7:20" x14ac:dyDescent="0.25">
      <c r="G397" s="155">
        <v>3220414</v>
      </c>
      <c r="H397" s="23"/>
      <c r="I397" s="23" t="s">
        <v>1305</v>
      </c>
      <c r="J397" s="20"/>
      <c r="K397" s="20"/>
      <c r="L397" s="20"/>
      <c r="M397" s="20"/>
      <c r="N397" s="20"/>
      <c r="O397" s="20"/>
      <c r="P397" s="20"/>
      <c r="Q397" s="20"/>
      <c r="R397" s="20"/>
      <c r="S397" s="20"/>
      <c r="T397" s="20"/>
    </row>
    <row r="398" spans="7:20" x14ac:dyDescent="0.25">
      <c r="G398" s="155">
        <v>3222143</v>
      </c>
      <c r="H398" s="23"/>
      <c r="I398" s="23" t="s">
        <v>1306</v>
      </c>
      <c r="J398" s="20"/>
      <c r="K398" s="20"/>
      <c r="L398" s="20"/>
      <c r="M398" s="20"/>
      <c r="N398" s="20"/>
      <c r="O398" s="20"/>
      <c r="P398" s="20"/>
      <c r="Q398" s="20"/>
      <c r="R398" s="20"/>
      <c r="S398" s="20"/>
      <c r="T398" s="20"/>
    </row>
    <row r="399" spans="7:20" x14ac:dyDescent="0.25">
      <c r="G399" s="155">
        <v>3221077</v>
      </c>
      <c r="H399" s="23"/>
      <c r="I399" s="23" t="s">
        <v>1307</v>
      </c>
      <c r="J399" s="20"/>
      <c r="K399" s="20"/>
      <c r="L399" s="20"/>
      <c r="M399" s="20"/>
      <c r="N399" s="20"/>
      <c r="O399" s="20"/>
      <c r="P399" s="20"/>
      <c r="Q399" s="20"/>
      <c r="R399" s="20"/>
      <c r="S399" s="20"/>
      <c r="T399" s="20"/>
    </row>
    <row r="400" spans="7:20" x14ac:dyDescent="0.25">
      <c r="G400" s="155">
        <v>3222480</v>
      </c>
      <c r="H400" s="23"/>
      <c r="I400" s="23" t="s">
        <v>1308</v>
      </c>
      <c r="J400" s="20"/>
      <c r="K400" s="20"/>
      <c r="L400" s="20"/>
      <c r="M400" s="20"/>
      <c r="N400" s="20"/>
      <c r="O400" s="20"/>
      <c r="P400" s="20"/>
      <c r="Q400" s="20"/>
      <c r="R400" s="20"/>
      <c r="S400" s="20"/>
      <c r="T400" s="20"/>
    </row>
    <row r="401" spans="7:20" x14ac:dyDescent="0.25">
      <c r="G401" s="117">
        <v>3222118</v>
      </c>
      <c r="I401" s="117" t="s">
        <v>1309</v>
      </c>
      <c r="J401" s="20"/>
      <c r="K401" s="20"/>
      <c r="L401" s="20"/>
      <c r="M401" s="20"/>
      <c r="N401" s="20"/>
      <c r="O401" s="20"/>
      <c r="P401" s="20"/>
      <c r="Q401" s="20"/>
      <c r="R401" s="20"/>
      <c r="S401" s="20"/>
      <c r="T401" s="20"/>
    </row>
    <row r="402" spans="7:20" x14ac:dyDescent="0.25">
      <c r="G402" s="117">
        <v>3221510</v>
      </c>
      <c r="I402" s="117" t="s">
        <v>1310</v>
      </c>
      <c r="J402" s="20"/>
      <c r="K402" s="20"/>
      <c r="L402" s="20"/>
      <c r="M402" s="20"/>
      <c r="N402" s="20"/>
      <c r="O402" s="20"/>
      <c r="P402" s="20"/>
      <c r="Q402" s="20"/>
      <c r="R402" s="20"/>
      <c r="S402" s="20"/>
      <c r="T402" s="20"/>
    </row>
    <row r="403" spans="7:20" x14ac:dyDescent="0.25">
      <c r="G403" s="117">
        <v>3221452</v>
      </c>
      <c r="I403" s="117" t="s">
        <v>1310</v>
      </c>
      <c r="J403" s="20"/>
      <c r="K403" s="20"/>
      <c r="L403" s="20"/>
      <c r="M403" s="20"/>
      <c r="N403" s="20"/>
      <c r="O403" s="20"/>
      <c r="P403" s="20"/>
      <c r="Q403" s="20"/>
      <c r="R403" s="20"/>
      <c r="S403" s="20"/>
      <c r="T403" s="20"/>
    </row>
    <row r="404" spans="7:20" x14ac:dyDescent="0.25">
      <c r="G404" s="117">
        <v>3220407</v>
      </c>
      <c r="I404" s="117" t="s">
        <v>1311</v>
      </c>
      <c r="J404" s="20"/>
      <c r="K404" s="20"/>
      <c r="L404" s="20"/>
      <c r="M404" s="20"/>
      <c r="N404" s="20"/>
      <c r="O404" s="20"/>
      <c r="P404" s="20"/>
      <c r="Q404" s="20"/>
      <c r="R404" s="20"/>
      <c r="S404" s="20"/>
      <c r="T404" s="20"/>
    </row>
    <row r="405" spans="7:20" x14ac:dyDescent="0.25">
      <c r="G405" s="117">
        <v>3222581</v>
      </c>
      <c r="I405" s="117" t="s">
        <v>1312</v>
      </c>
      <c r="J405" s="20"/>
      <c r="K405" s="20"/>
      <c r="L405" s="20"/>
      <c r="M405" s="20"/>
      <c r="N405" s="20"/>
      <c r="O405" s="20"/>
      <c r="P405" s="20"/>
      <c r="Q405" s="20"/>
      <c r="R405" s="20"/>
      <c r="S405" s="20"/>
      <c r="T405" s="20"/>
    </row>
    <row r="406" spans="7:20" x14ac:dyDescent="0.25">
      <c r="G406" s="117">
        <v>3222155</v>
      </c>
      <c r="I406" s="117" t="s">
        <v>1313</v>
      </c>
      <c r="J406" s="20"/>
      <c r="K406" s="20"/>
      <c r="L406" s="20"/>
      <c r="M406" s="20"/>
      <c r="N406" s="20"/>
      <c r="O406" s="20"/>
      <c r="P406" s="20"/>
      <c r="Q406" s="20"/>
      <c r="R406" s="20"/>
      <c r="S406" s="20"/>
      <c r="T406" s="20"/>
    </row>
    <row r="407" spans="7:20" x14ac:dyDescent="0.25">
      <c r="G407" s="117">
        <v>3222538</v>
      </c>
      <c r="I407" s="117" t="s">
        <v>1314</v>
      </c>
      <c r="J407" s="20"/>
      <c r="K407" s="20"/>
      <c r="L407" s="20"/>
      <c r="M407" s="20"/>
      <c r="N407" s="20"/>
      <c r="O407" s="20"/>
      <c r="P407" s="20"/>
      <c r="Q407" s="20"/>
      <c r="R407" s="20"/>
      <c r="S407" s="20"/>
      <c r="T407" s="20"/>
    </row>
    <row r="408" spans="7:20" x14ac:dyDescent="0.25">
      <c r="G408" s="117">
        <v>3222393</v>
      </c>
      <c r="I408" s="117" t="s">
        <v>1315</v>
      </c>
      <c r="J408" s="20"/>
      <c r="K408" s="20"/>
      <c r="L408" s="20"/>
      <c r="M408" s="20"/>
      <c r="N408" s="20"/>
      <c r="O408" s="20"/>
      <c r="P408" s="20"/>
      <c r="Q408" s="20"/>
      <c r="R408" s="20"/>
      <c r="S408" s="20"/>
      <c r="T408" s="20"/>
    </row>
    <row r="409" spans="7:20" x14ac:dyDescent="0.25">
      <c r="G409" s="117">
        <v>3222544</v>
      </c>
      <c r="I409" s="117" t="s">
        <v>1316</v>
      </c>
      <c r="J409" s="20"/>
      <c r="K409" s="20"/>
      <c r="L409" s="20"/>
      <c r="M409" s="20"/>
      <c r="N409" s="20"/>
      <c r="O409" s="20"/>
      <c r="P409" s="20"/>
      <c r="Q409" s="20"/>
      <c r="R409" s="20"/>
      <c r="S409" s="20"/>
      <c r="T409" s="20"/>
    </row>
    <row r="410" spans="7:20" x14ac:dyDescent="0.25">
      <c r="G410" s="117">
        <v>3222669</v>
      </c>
      <c r="I410" s="117" t="s">
        <v>1317</v>
      </c>
      <c r="J410" s="20"/>
      <c r="K410" s="20"/>
      <c r="L410" s="20"/>
      <c r="M410" s="20"/>
      <c r="N410" s="20"/>
      <c r="O410" s="20"/>
      <c r="P410" s="20"/>
      <c r="Q410" s="20"/>
      <c r="R410" s="20"/>
      <c r="S410" s="20"/>
      <c r="T410" s="20"/>
    </row>
    <row r="411" spans="7:20" x14ac:dyDescent="0.25">
      <c r="G411" s="117">
        <v>3221481</v>
      </c>
      <c r="I411" s="117" t="s">
        <v>1318</v>
      </c>
      <c r="J411" s="20"/>
      <c r="K411" s="20"/>
      <c r="L411" s="20"/>
      <c r="M411" s="20"/>
      <c r="N411" s="20"/>
      <c r="O411" s="20"/>
      <c r="P411" s="20"/>
      <c r="Q411" s="20"/>
      <c r="R411" s="20"/>
      <c r="S411" s="20"/>
      <c r="T411" s="20"/>
    </row>
    <row r="412" spans="7:20" x14ac:dyDescent="0.25">
      <c r="G412" s="117">
        <v>3222631</v>
      </c>
      <c r="I412" s="117" t="s">
        <v>1319</v>
      </c>
      <c r="J412" s="20"/>
      <c r="K412" s="20"/>
      <c r="L412" s="20"/>
      <c r="M412" s="20"/>
      <c r="N412" s="20"/>
      <c r="O412" s="20"/>
      <c r="P412" s="20"/>
      <c r="Q412" s="20"/>
      <c r="R412" s="20"/>
      <c r="S412" s="20"/>
      <c r="T412" s="20"/>
    </row>
    <row r="413" spans="7:20" x14ac:dyDescent="0.25">
      <c r="G413" s="117">
        <v>3222649</v>
      </c>
      <c r="I413" s="117" t="s">
        <v>1320</v>
      </c>
      <c r="J413" s="20"/>
      <c r="K413" s="20"/>
      <c r="L413" s="20"/>
      <c r="M413" s="20"/>
      <c r="N413" s="20"/>
      <c r="O413" s="20"/>
      <c r="P413" s="20"/>
      <c r="Q413" s="20"/>
      <c r="R413" s="20"/>
      <c r="S413" s="20"/>
      <c r="T413" s="20"/>
    </row>
    <row r="414" spans="7:20" x14ac:dyDescent="0.25">
      <c r="G414" s="117">
        <v>3220406</v>
      </c>
      <c r="I414" s="117" t="s">
        <v>1321</v>
      </c>
      <c r="J414" s="20"/>
      <c r="K414" s="20"/>
      <c r="L414" s="20"/>
      <c r="M414" s="20"/>
      <c r="N414" s="20"/>
      <c r="O414" s="20"/>
      <c r="P414" s="20"/>
      <c r="Q414" s="20"/>
      <c r="R414" s="20"/>
      <c r="S414" s="20"/>
      <c r="T414" s="20"/>
    </row>
    <row r="415" spans="7:20" x14ac:dyDescent="0.25">
      <c r="G415" s="117">
        <v>66</v>
      </c>
      <c r="I415" s="117" t="s">
        <v>1322</v>
      </c>
      <c r="J415" s="20"/>
      <c r="K415" s="20"/>
      <c r="L415" s="20"/>
      <c r="M415" s="20"/>
      <c r="N415" s="20"/>
      <c r="O415" s="20"/>
      <c r="P415" s="20"/>
      <c r="Q415" s="20"/>
      <c r="R415" s="20"/>
      <c r="S415" s="20"/>
      <c r="T415" s="20"/>
    </row>
    <row r="416" spans="7:20" x14ac:dyDescent="0.25">
      <c r="G416" s="117">
        <v>3222405</v>
      </c>
      <c r="I416" s="117" t="s">
        <v>1323</v>
      </c>
      <c r="J416" s="20"/>
      <c r="K416" s="20"/>
      <c r="L416" s="20"/>
      <c r="M416" s="20"/>
      <c r="N416" s="20"/>
      <c r="O416" s="20"/>
      <c r="P416" s="20"/>
      <c r="Q416" s="20"/>
      <c r="R416" s="20"/>
      <c r="S416" s="20"/>
      <c r="T416" s="20"/>
    </row>
    <row r="417" spans="7:20" x14ac:dyDescent="0.25">
      <c r="G417" s="117">
        <v>98</v>
      </c>
      <c r="I417" s="117" t="s">
        <v>1324</v>
      </c>
      <c r="J417" s="20"/>
      <c r="K417" s="20"/>
      <c r="L417" s="20"/>
      <c r="M417" s="20"/>
      <c r="N417" s="20"/>
      <c r="O417" s="20"/>
      <c r="P417" s="20"/>
      <c r="Q417" s="20"/>
      <c r="R417" s="20"/>
      <c r="S417" s="20"/>
      <c r="T417" s="20"/>
    </row>
    <row r="418" spans="7:20" x14ac:dyDescent="0.25">
      <c r="G418" s="117">
        <v>3221688</v>
      </c>
      <c r="I418" s="117" t="s">
        <v>1325</v>
      </c>
      <c r="J418" s="20"/>
      <c r="K418" s="20"/>
      <c r="L418" s="20"/>
      <c r="M418" s="20"/>
      <c r="N418" s="20"/>
      <c r="O418" s="20"/>
      <c r="P418" s="20"/>
      <c r="Q418" s="20"/>
      <c r="R418" s="20"/>
      <c r="S418" s="20"/>
      <c r="T418" s="20"/>
    </row>
    <row r="419" spans="7:20" x14ac:dyDescent="0.25">
      <c r="G419" s="117">
        <v>3222142</v>
      </c>
      <c r="I419" s="117" t="s">
        <v>1326</v>
      </c>
      <c r="J419" s="20"/>
      <c r="K419" s="20"/>
      <c r="L419" s="20"/>
      <c r="M419" s="20"/>
      <c r="N419" s="20"/>
      <c r="O419" s="20"/>
      <c r="P419" s="20"/>
      <c r="Q419" s="20"/>
      <c r="R419" s="20"/>
      <c r="S419" s="20"/>
      <c r="T419" s="20"/>
    </row>
    <row r="420" spans="7:20" x14ac:dyDescent="0.25">
      <c r="G420" s="117">
        <v>3222524</v>
      </c>
      <c r="I420" s="117" t="s">
        <v>1327</v>
      </c>
      <c r="J420" s="20"/>
      <c r="K420" s="20"/>
      <c r="L420" s="20"/>
      <c r="M420" s="20"/>
      <c r="N420" s="20"/>
      <c r="O420" s="20"/>
      <c r="P420" s="20"/>
      <c r="Q420" s="20"/>
      <c r="R420" s="20"/>
      <c r="S420" s="20"/>
      <c r="T420" s="20"/>
    </row>
    <row r="421" spans="7:20" x14ac:dyDescent="0.25">
      <c r="G421" s="117">
        <v>3221321</v>
      </c>
      <c r="I421" s="117" t="s">
        <v>1328</v>
      </c>
      <c r="J421" s="20"/>
      <c r="K421" s="20"/>
      <c r="L421" s="20"/>
      <c r="M421" s="20"/>
      <c r="N421" s="20"/>
      <c r="O421" s="20"/>
      <c r="P421" s="20"/>
      <c r="Q421" s="20"/>
      <c r="R421" s="20"/>
      <c r="S421" s="20"/>
      <c r="T421" s="20"/>
    </row>
    <row r="422" spans="7:20" x14ac:dyDescent="0.25">
      <c r="G422" s="117">
        <v>3222454</v>
      </c>
      <c r="I422" s="117" t="s">
        <v>1329</v>
      </c>
      <c r="J422" s="20"/>
      <c r="K422" s="20"/>
      <c r="L422" s="20"/>
      <c r="M422" s="20"/>
      <c r="N422" s="20"/>
      <c r="O422" s="20"/>
      <c r="P422" s="20"/>
      <c r="Q422" s="20"/>
      <c r="R422" s="20"/>
      <c r="S422" s="20"/>
      <c r="T422" s="20"/>
    </row>
    <row r="423" spans="7:20" x14ac:dyDescent="0.25">
      <c r="G423" s="117">
        <v>3222657</v>
      </c>
      <c r="I423" s="117" t="s">
        <v>1330</v>
      </c>
      <c r="J423" s="20"/>
      <c r="K423" s="20"/>
      <c r="L423" s="20"/>
      <c r="M423" s="20"/>
      <c r="N423" s="20"/>
      <c r="O423" s="20"/>
      <c r="P423" s="20"/>
      <c r="Q423" s="20"/>
      <c r="R423" s="20"/>
      <c r="S423" s="20"/>
      <c r="T423" s="20"/>
    </row>
    <row r="424" spans="7:20" x14ac:dyDescent="0.25">
      <c r="G424" s="117">
        <v>3220451</v>
      </c>
      <c r="I424" s="117" t="s">
        <v>1331</v>
      </c>
      <c r="J424" s="20"/>
      <c r="K424" s="20"/>
      <c r="L424" s="20"/>
      <c r="M424" s="20"/>
      <c r="N424" s="20"/>
      <c r="O424" s="20"/>
      <c r="P424" s="20"/>
      <c r="Q424" s="20"/>
      <c r="R424" s="20"/>
      <c r="S424" s="20"/>
      <c r="T424" s="20"/>
    </row>
    <row r="425" spans="7:20" x14ac:dyDescent="0.25">
      <c r="G425" s="117">
        <v>3221762</v>
      </c>
      <c r="I425" s="117" t="s">
        <v>1332</v>
      </c>
      <c r="J425" s="20"/>
      <c r="K425" s="20"/>
      <c r="L425" s="20"/>
      <c r="M425" s="20"/>
      <c r="N425" s="20"/>
      <c r="O425" s="20"/>
      <c r="P425" s="20"/>
      <c r="Q425" s="20"/>
      <c r="R425" s="20"/>
      <c r="S425" s="20"/>
      <c r="T425" s="20"/>
    </row>
    <row r="426" spans="7:20" x14ac:dyDescent="0.25">
      <c r="G426" s="117">
        <v>3222578</v>
      </c>
      <c r="I426" s="117" t="s">
        <v>1333</v>
      </c>
      <c r="J426" s="20"/>
      <c r="K426" s="20"/>
      <c r="L426" s="20"/>
      <c r="M426" s="20"/>
      <c r="N426" s="20"/>
      <c r="O426" s="20"/>
      <c r="P426" s="20"/>
      <c r="Q426" s="20"/>
      <c r="R426" s="20"/>
      <c r="S426" s="20"/>
      <c r="T426" s="20"/>
    </row>
    <row r="427" spans="7:20" x14ac:dyDescent="0.25">
      <c r="G427" s="117">
        <v>3222499</v>
      </c>
      <c r="I427" s="117" t="s">
        <v>1334</v>
      </c>
      <c r="J427" s="20"/>
      <c r="K427" s="20"/>
      <c r="L427" s="20"/>
      <c r="M427" s="20"/>
      <c r="N427" s="20"/>
      <c r="O427" s="20"/>
      <c r="P427" s="20"/>
      <c r="Q427" s="20"/>
      <c r="R427" s="20"/>
      <c r="S427" s="20"/>
      <c r="T427" s="20"/>
    </row>
    <row r="428" spans="7:20" x14ac:dyDescent="0.25">
      <c r="G428" s="117">
        <v>3222391</v>
      </c>
      <c r="I428" s="117" t="s">
        <v>1335</v>
      </c>
      <c r="J428" s="20"/>
      <c r="K428" s="20"/>
      <c r="L428" s="20"/>
      <c r="M428" s="20"/>
      <c r="N428" s="20"/>
      <c r="O428" s="20"/>
      <c r="P428" s="20"/>
      <c r="Q428" s="20"/>
      <c r="R428" s="20"/>
      <c r="S428" s="20"/>
      <c r="T428" s="20"/>
    </row>
    <row r="429" spans="7:20" x14ac:dyDescent="0.25">
      <c r="G429" s="117">
        <v>3222654</v>
      </c>
      <c r="I429" s="117" t="s">
        <v>1336</v>
      </c>
      <c r="J429" s="20"/>
      <c r="K429" s="20"/>
      <c r="L429" s="20"/>
      <c r="M429" s="20"/>
      <c r="N429" s="20"/>
      <c r="O429" s="20"/>
      <c r="P429" s="20"/>
      <c r="Q429" s="20"/>
      <c r="R429" s="20"/>
      <c r="S429" s="20"/>
      <c r="T429" s="20"/>
    </row>
    <row r="430" spans="7:20" x14ac:dyDescent="0.25">
      <c r="G430" s="117">
        <v>3222546</v>
      </c>
      <c r="I430" s="117" t="s">
        <v>1337</v>
      </c>
      <c r="J430" s="20"/>
      <c r="K430" s="20"/>
      <c r="L430" s="20"/>
      <c r="M430" s="20"/>
      <c r="N430" s="20"/>
      <c r="O430" s="20"/>
      <c r="P430" s="20"/>
      <c r="Q430" s="20"/>
      <c r="R430" s="20"/>
      <c r="S430" s="20"/>
      <c r="T430" s="20"/>
    </row>
    <row r="431" spans="7:20" x14ac:dyDescent="0.25">
      <c r="G431" s="117">
        <v>3222100</v>
      </c>
      <c r="I431" s="117" t="s">
        <v>1338</v>
      </c>
      <c r="J431" s="20"/>
      <c r="K431" s="20"/>
      <c r="L431" s="20"/>
      <c r="M431" s="20"/>
      <c r="N431" s="20"/>
      <c r="O431" s="20"/>
      <c r="P431" s="20"/>
      <c r="Q431" s="20"/>
      <c r="R431" s="20"/>
      <c r="S431" s="20"/>
      <c r="T431" s="20"/>
    </row>
    <row r="432" spans="7:20" x14ac:dyDescent="0.25">
      <c r="G432" s="117">
        <v>3221787</v>
      </c>
      <c r="I432" s="117" t="s">
        <v>1339</v>
      </c>
      <c r="J432" s="20"/>
      <c r="K432" s="20"/>
      <c r="L432" s="20"/>
      <c r="M432" s="20"/>
      <c r="N432" s="20"/>
      <c r="O432" s="20"/>
      <c r="P432" s="20"/>
      <c r="Q432" s="20"/>
      <c r="R432" s="20"/>
      <c r="S432" s="20"/>
      <c r="T432" s="20"/>
    </row>
    <row r="433" spans="7:20" x14ac:dyDescent="0.25">
      <c r="G433" s="117">
        <v>3221985</v>
      </c>
      <c r="I433" s="117" t="s">
        <v>1340</v>
      </c>
      <c r="J433" s="20"/>
      <c r="K433" s="20"/>
      <c r="L433" s="20"/>
      <c r="M433" s="20"/>
      <c r="N433" s="20"/>
      <c r="O433" s="20"/>
      <c r="P433" s="20"/>
      <c r="Q433" s="20"/>
      <c r="R433" s="20"/>
      <c r="S433" s="20"/>
      <c r="T433" s="20"/>
    </row>
    <row r="434" spans="7:20" x14ac:dyDescent="0.25">
      <c r="G434" s="117">
        <v>3221888</v>
      </c>
      <c r="I434" s="117" t="s">
        <v>1341</v>
      </c>
      <c r="J434" s="20"/>
      <c r="K434" s="20"/>
      <c r="L434" s="20"/>
      <c r="M434" s="20"/>
      <c r="N434" s="20"/>
      <c r="O434" s="20"/>
      <c r="P434" s="20"/>
      <c r="Q434" s="20"/>
      <c r="R434" s="20"/>
      <c r="S434" s="20"/>
      <c r="T434" s="20"/>
    </row>
    <row r="435" spans="7:20" x14ac:dyDescent="0.25">
      <c r="G435" s="117">
        <v>3222448</v>
      </c>
      <c r="I435" s="117" t="s">
        <v>1342</v>
      </c>
      <c r="J435" s="20"/>
      <c r="K435" s="20"/>
      <c r="L435" s="20"/>
      <c r="M435" s="20"/>
      <c r="N435" s="20"/>
      <c r="O435" s="20"/>
      <c r="P435" s="20"/>
      <c r="Q435" s="20"/>
      <c r="R435" s="20"/>
      <c r="S435" s="20"/>
      <c r="T435" s="20"/>
    </row>
    <row r="436" spans="7:20" x14ac:dyDescent="0.25">
      <c r="G436" s="117">
        <v>3222103</v>
      </c>
      <c r="I436" s="117" t="s">
        <v>1343</v>
      </c>
      <c r="J436" s="20"/>
      <c r="K436" s="20"/>
      <c r="L436" s="20"/>
      <c r="M436" s="20"/>
      <c r="N436" s="20"/>
      <c r="O436" s="20"/>
      <c r="P436" s="20"/>
      <c r="Q436" s="20"/>
      <c r="R436" s="20"/>
      <c r="S436" s="20"/>
      <c r="T436" s="20"/>
    </row>
    <row r="437" spans="7:20" x14ac:dyDescent="0.25">
      <c r="G437" s="117">
        <v>3222163</v>
      </c>
      <c r="I437" s="117" t="s">
        <v>1344</v>
      </c>
      <c r="J437" s="20"/>
      <c r="K437" s="20"/>
      <c r="L437" s="20"/>
      <c r="M437" s="20"/>
      <c r="N437" s="20"/>
      <c r="O437" s="20"/>
      <c r="P437" s="20"/>
      <c r="Q437" s="20"/>
      <c r="R437" s="20"/>
      <c r="S437" s="20"/>
      <c r="T437" s="20"/>
    </row>
    <row r="438" spans="7:20" x14ac:dyDescent="0.25">
      <c r="G438" s="117">
        <v>3222192</v>
      </c>
      <c r="I438" s="117" t="s">
        <v>1345</v>
      </c>
      <c r="J438" s="20"/>
      <c r="K438" s="20"/>
      <c r="L438" s="20"/>
      <c r="M438" s="20"/>
      <c r="N438" s="20"/>
      <c r="O438" s="20"/>
      <c r="P438" s="20"/>
      <c r="Q438" s="20"/>
      <c r="R438" s="20"/>
      <c r="S438" s="20"/>
      <c r="T438" s="20"/>
    </row>
    <row r="439" spans="7:20" x14ac:dyDescent="0.25">
      <c r="G439" s="117">
        <v>3221982</v>
      </c>
      <c r="I439" s="117" t="s">
        <v>1346</v>
      </c>
      <c r="J439" s="20"/>
      <c r="K439" s="20"/>
      <c r="L439" s="20"/>
      <c r="M439" s="20"/>
      <c r="N439" s="20"/>
      <c r="O439" s="20"/>
      <c r="P439" s="20"/>
      <c r="Q439" s="20"/>
      <c r="R439" s="20"/>
      <c r="S439" s="20"/>
      <c r="T439" s="20"/>
    </row>
    <row r="440" spans="7:20" x14ac:dyDescent="0.25">
      <c r="G440" s="117">
        <v>3222193</v>
      </c>
      <c r="I440" s="117" t="s">
        <v>1347</v>
      </c>
      <c r="J440" s="20"/>
      <c r="K440" s="20"/>
      <c r="L440" s="20"/>
      <c r="M440" s="20"/>
      <c r="N440" s="20"/>
      <c r="O440" s="20"/>
      <c r="P440" s="20"/>
      <c r="Q440" s="20"/>
      <c r="R440" s="20"/>
      <c r="S440" s="20"/>
      <c r="T440" s="20"/>
    </row>
    <row r="441" spans="7:20" x14ac:dyDescent="0.25">
      <c r="G441" s="117">
        <v>3221686</v>
      </c>
      <c r="I441" s="117" t="s">
        <v>1348</v>
      </c>
      <c r="J441" s="20"/>
      <c r="K441" s="20"/>
      <c r="L441" s="20"/>
      <c r="M441" s="20"/>
      <c r="N441" s="20"/>
      <c r="O441" s="20"/>
      <c r="P441" s="20"/>
      <c r="Q441" s="20"/>
      <c r="R441" s="20"/>
      <c r="S441" s="20"/>
      <c r="T441" s="20"/>
    </row>
    <row r="442" spans="7:20" x14ac:dyDescent="0.25">
      <c r="G442" s="117">
        <v>88</v>
      </c>
      <c r="I442" s="117" t="s">
        <v>1349</v>
      </c>
      <c r="J442" s="20"/>
      <c r="K442" s="20"/>
      <c r="L442" s="20"/>
      <c r="M442" s="20"/>
      <c r="N442" s="20"/>
      <c r="O442" s="20"/>
      <c r="P442" s="20"/>
      <c r="Q442" s="20"/>
      <c r="R442" s="20"/>
      <c r="S442" s="20"/>
      <c r="T442" s="20"/>
    </row>
    <row r="443" spans="7:20" x14ac:dyDescent="0.25">
      <c r="G443" s="117">
        <v>3220473</v>
      </c>
      <c r="I443" s="117" t="s">
        <v>1350</v>
      </c>
      <c r="J443" s="20"/>
      <c r="K443" s="20"/>
      <c r="L443" s="20"/>
      <c r="M443" s="20"/>
      <c r="N443" s="20"/>
      <c r="O443" s="20"/>
      <c r="P443" s="20"/>
      <c r="Q443" s="20"/>
      <c r="R443" s="20"/>
      <c r="S443" s="20"/>
      <c r="T443" s="20"/>
    </row>
    <row r="444" spans="7:20" x14ac:dyDescent="0.25">
      <c r="G444" s="117">
        <v>3222620</v>
      </c>
      <c r="I444" s="117" t="s">
        <v>1351</v>
      </c>
      <c r="J444" s="20"/>
      <c r="K444" s="20"/>
      <c r="L444" s="20"/>
      <c r="M444" s="20"/>
      <c r="N444" s="20"/>
      <c r="O444" s="20"/>
      <c r="P444" s="20"/>
      <c r="Q444" s="20"/>
      <c r="R444" s="20"/>
      <c r="S444" s="20"/>
      <c r="T444" s="20"/>
    </row>
    <row r="445" spans="7:20" x14ac:dyDescent="0.25">
      <c r="G445" s="117">
        <v>3222187</v>
      </c>
      <c r="I445" s="117" t="s">
        <v>1352</v>
      </c>
      <c r="J445" s="20"/>
      <c r="K445" s="20"/>
      <c r="L445" s="20"/>
      <c r="M445" s="20"/>
      <c r="N445" s="20"/>
      <c r="O445" s="20"/>
      <c r="P445" s="20"/>
      <c r="Q445" s="20"/>
      <c r="R445" s="20"/>
      <c r="S445" s="20"/>
      <c r="T445" s="20"/>
    </row>
    <row r="446" spans="7:20" x14ac:dyDescent="0.25">
      <c r="G446" s="117">
        <v>3220442</v>
      </c>
      <c r="I446" s="117" t="s">
        <v>1353</v>
      </c>
      <c r="J446" s="20"/>
      <c r="K446" s="20"/>
      <c r="L446" s="20"/>
      <c r="M446" s="20"/>
      <c r="N446" s="20"/>
      <c r="O446" s="20"/>
      <c r="P446" s="20"/>
      <c r="Q446" s="20"/>
      <c r="R446" s="20"/>
      <c r="S446" s="20"/>
      <c r="T446" s="20"/>
    </row>
    <row r="447" spans="7:20" x14ac:dyDescent="0.25">
      <c r="G447" s="117">
        <v>3222348</v>
      </c>
      <c r="I447" s="117" t="s">
        <v>1354</v>
      </c>
      <c r="J447" s="20"/>
      <c r="K447" s="20"/>
      <c r="L447" s="20"/>
      <c r="M447" s="20"/>
      <c r="N447" s="20"/>
      <c r="O447" s="20"/>
      <c r="P447" s="20"/>
      <c r="Q447" s="20"/>
      <c r="R447" s="20"/>
      <c r="S447" s="20"/>
      <c r="T447" s="20"/>
    </row>
    <row r="448" spans="7:20" x14ac:dyDescent="0.25">
      <c r="G448" s="117">
        <v>77</v>
      </c>
      <c r="I448" s="117" t="s">
        <v>1355</v>
      </c>
      <c r="J448" s="20"/>
      <c r="K448" s="20"/>
      <c r="L448" s="20"/>
      <c r="M448" s="20"/>
      <c r="N448" s="20"/>
      <c r="O448" s="20"/>
      <c r="P448" s="20"/>
      <c r="Q448" s="20"/>
      <c r="R448" s="20"/>
      <c r="S448" s="20"/>
      <c r="T448" s="20"/>
    </row>
    <row r="449" spans="7:20" x14ac:dyDescent="0.25">
      <c r="G449" s="117">
        <v>3222196</v>
      </c>
      <c r="I449" s="117" t="s">
        <v>1356</v>
      </c>
      <c r="J449" s="20"/>
      <c r="K449" s="20"/>
      <c r="L449" s="20"/>
      <c r="M449" s="20"/>
      <c r="N449" s="20"/>
      <c r="O449" s="20"/>
      <c r="P449" s="20"/>
      <c r="Q449" s="20"/>
      <c r="R449" s="20"/>
      <c r="S449" s="20"/>
      <c r="T449" s="20"/>
    </row>
    <row r="450" spans="7:20" x14ac:dyDescent="0.25">
      <c r="G450" s="117">
        <v>3222157</v>
      </c>
      <c r="I450" s="117" t="s">
        <v>1357</v>
      </c>
      <c r="J450" s="20"/>
      <c r="K450" s="20"/>
      <c r="L450" s="20"/>
      <c r="M450" s="20"/>
      <c r="N450" s="20"/>
      <c r="O450" s="20"/>
      <c r="P450" s="20"/>
      <c r="Q450" s="20"/>
      <c r="R450" s="20"/>
      <c r="S450" s="20"/>
      <c r="T450" s="20"/>
    </row>
    <row r="451" spans="7:20" x14ac:dyDescent="0.25">
      <c r="G451" s="117">
        <v>3220860</v>
      </c>
      <c r="I451" s="117" t="s">
        <v>1358</v>
      </c>
      <c r="J451" s="20"/>
      <c r="K451" s="20"/>
      <c r="L451" s="20"/>
      <c r="M451" s="20"/>
      <c r="N451" s="20"/>
      <c r="O451" s="20"/>
      <c r="P451" s="20"/>
      <c r="Q451" s="20"/>
      <c r="R451" s="20"/>
      <c r="S451" s="20"/>
      <c r="T451" s="20"/>
    </row>
    <row r="452" spans="7:20" x14ac:dyDescent="0.25">
      <c r="G452" s="117">
        <v>3220862</v>
      </c>
      <c r="I452" s="117" t="s">
        <v>1358</v>
      </c>
      <c r="J452" s="20"/>
      <c r="K452" s="20"/>
      <c r="L452" s="20"/>
      <c r="M452" s="20"/>
      <c r="N452" s="20"/>
      <c r="O452" s="20"/>
      <c r="P452" s="20"/>
      <c r="Q452" s="20"/>
      <c r="R452" s="20"/>
      <c r="S452" s="20"/>
      <c r="T452" s="20"/>
    </row>
    <row r="453" spans="7:20" x14ac:dyDescent="0.25">
      <c r="G453" s="117">
        <v>3220403</v>
      </c>
      <c r="I453" s="117" t="s">
        <v>1359</v>
      </c>
      <c r="J453" s="20"/>
      <c r="K453" s="20"/>
      <c r="L453" s="20"/>
      <c r="M453" s="20"/>
      <c r="N453" s="20"/>
      <c r="O453" s="20"/>
      <c r="P453" s="20"/>
      <c r="Q453" s="20"/>
      <c r="R453" s="20"/>
      <c r="S453" s="20"/>
      <c r="T453" s="20"/>
    </row>
    <row r="454" spans="7:20" x14ac:dyDescent="0.25">
      <c r="G454" s="117">
        <v>3221685</v>
      </c>
      <c r="I454" s="117" t="s">
        <v>1360</v>
      </c>
      <c r="J454" s="20"/>
      <c r="K454" s="20"/>
      <c r="L454" s="20"/>
      <c r="M454" s="20"/>
      <c r="N454" s="20"/>
      <c r="O454" s="20"/>
      <c r="P454" s="20"/>
      <c r="Q454" s="20"/>
      <c r="R454" s="20"/>
      <c r="S454" s="20"/>
      <c r="T454" s="20"/>
    </row>
    <row r="455" spans="7:20" x14ac:dyDescent="0.25">
      <c r="G455" s="117">
        <v>3220483</v>
      </c>
      <c r="I455" s="117" t="s">
        <v>1361</v>
      </c>
      <c r="J455" s="20"/>
      <c r="K455" s="20"/>
      <c r="L455" s="20"/>
      <c r="M455" s="20"/>
      <c r="N455" s="20"/>
      <c r="O455" s="20"/>
      <c r="P455" s="20"/>
      <c r="Q455" s="20"/>
      <c r="R455" s="20"/>
      <c r="S455" s="20"/>
      <c r="T455" s="20"/>
    </row>
    <row r="456" spans="7:20" x14ac:dyDescent="0.25">
      <c r="G456" s="117">
        <v>3221497</v>
      </c>
      <c r="I456" s="117" t="s">
        <v>1362</v>
      </c>
      <c r="J456" s="20"/>
      <c r="K456" s="20"/>
      <c r="L456" s="20"/>
      <c r="M456" s="20"/>
      <c r="N456" s="20"/>
      <c r="O456" s="20"/>
      <c r="P456" s="20"/>
      <c r="Q456" s="20"/>
      <c r="R456" s="20"/>
      <c r="S456" s="20"/>
      <c r="T456" s="20"/>
    </row>
    <row r="457" spans="7:20" x14ac:dyDescent="0.25">
      <c r="G457" s="117">
        <v>3222005</v>
      </c>
      <c r="I457" s="117" t="s">
        <v>1363</v>
      </c>
      <c r="J457" s="20"/>
      <c r="K457" s="20"/>
      <c r="L457" s="20"/>
      <c r="M457" s="20"/>
      <c r="N457" s="20"/>
      <c r="O457" s="20"/>
      <c r="P457" s="20"/>
      <c r="Q457" s="20"/>
      <c r="R457" s="20"/>
      <c r="S457" s="20"/>
      <c r="T457" s="20"/>
    </row>
    <row r="458" spans="7:20" x14ac:dyDescent="0.25">
      <c r="G458" s="117">
        <v>3221536</v>
      </c>
      <c r="I458" s="117" t="s">
        <v>1364</v>
      </c>
      <c r="J458" s="20"/>
      <c r="K458" s="20"/>
      <c r="L458" s="20"/>
      <c r="M458" s="20"/>
      <c r="N458" s="20"/>
      <c r="O458" s="20"/>
      <c r="P458" s="20"/>
      <c r="Q458" s="20"/>
      <c r="R458" s="20"/>
      <c r="S458" s="20"/>
      <c r="T458" s="20"/>
    </row>
    <row r="459" spans="7:20" x14ac:dyDescent="0.25">
      <c r="G459" s="117">
        <v>3221494</v>
      </c>
      <c r="I459" s="117" t="s">
        <v>1364</v>
      </c>
      <c r="J459" s="20"/>
      <c r="K459" s="20"/>
      <c r="L459" s="20"/>
      <c r="M459" s="20"/>
      <c r="N459" s="20"/>
      <c r="O459" s="20"/>
      <c r="P459" s="20"/>
      <c r="Q459" s="20"/>
      <c r="R459" s="20"/>
      <c r="S459" s="20"/>
      <c r="T459" s="20"/>
    </row>
    <row r="460" spans="7:20" x14ac:dyDescent="0.25">
      <c r="G460" s="117">
        <v>3222474</v>
      </c>
      <c r="I460" s="117" t="s">
        <v>1365</v>
      </c>
      <c r="J460" s="20"/>
      <c r="K460" s="20"/>
      <c r="L460" s="20"/>
      <c r="M460" s="20"/>
      <c r="N460" s="20"/>
      <c r="O460" s="20"/>
      <c r="P460" s="20"/>
      <c r="Q460" s="20"/>
      <c r="R460" s="20"/>
      <c r="S460" s="20"/>
      <c r="T460" s="20"/>
    </row>
    <row r="461" spans="7:20" x14ac:dyDescent="0.25">
      <c r="G461" s="117">
        <v>3221052</v>
      </c>
      <c r="I461" s="117" t="s">
        <v>1366</v>
      </c>
      <c r="J461" s="20"/>
      <c r="K461" s="20"/>
      <c r="L461" s="20"/>
      <c r="M461" s="20"/>
      <c r="N461" s="20"/>
      <c r="O461" s="20"/>
      <c r="P461" s="20"/>
      <c r="Q461" s="20"/>
      <c r="R461" s="20"/>
      <c r="S461" s="20"/>
      <c r="T461" s="20"/>
    </row>
    <row r="462" spans="7:20" x14ac:dyDescent="0.25">
      <c r="G462" s="117">
        <v>3220497</v>
      </c>
      <c r="I462" s="117" t="s">
        <v>1367</v>
      </c>
      <c r="J462" s="20"/>
      <c r="K462" s="20"/>
      <c r="L462" s="20"/>
      <c r="M462" s="20"/>
      <c r="N462" s="20"/>
      <c r="O462" s="20"/>
      <c r="P462" s="20"/>
      <c r="Q462" s="20"/>
      <c r="R462" s="20"/>
      <c r="S462" s="20"/>
      <c r="T462" s="20"/>
    </row>
    <row r="463" spans="7:20" x14ac:dyDescent="0.25">
      <c r="G463" s="117">
        <v>1055</v>
      </c>
      <c r="I463" s="117" t="s">
        <v>1368</v>
      </c>
      <c r="J463" s="20"/>
      <c r="K463" s="20"/>
      <c r="L463" s="20"/>
      <c r="M463" s="20"/>
      <c r="N463" s="20"/>
      <c r="O463" s="20"/>
      <c r="P463" s="20"/>
      <c r="Q463" s="20"/>
      <c r="R463" s="20"/>
      <c r="S463" s="20"/>
      <c r="T463" s="20"/>
    </row>
    <row r="464" spans="7:20" x14ac:dyDescent="0.25">
      <c r="G464" s="117">
        <v>3222389</v>
      </c>
      <c r="I464" s="117" t="s">
        <v>1369</v>
      </c>
      <c r="J464" s="20"/>
      <c r="K464" s="20"/>
      <c r="L464" s="20"/>
      <c r="M464" s="20"/>
      <c r="N464" s="20"/>
      <c r="O464" s="20"/>
      <c r="P464" s="20"/>
      <c r="Q464" s="20"/>
      <c r="R464" s="20"/>
      <c r="S464" s="20"/>
      <c r="T464" s="20"/>
    </row>
    <row r="465" spans="7:20" x14ac:dyDescent="0.25">
      <c r="G465" s="117">
        <v>3220857</v>
      </c>
      <c r="I465" s="117" t="s">
        <v>1369</v>
      </c>
      <c r="J465" s="20"/>
      <c r="K465" s="20"/>
      <c r="L465" s="20"/>
      <c r="M465" s="20"/>
      <c r="N465" s="20"/>
      <c r="O465" s="20"/>
      <c r="P465" s="20"/>
      <c r="Q465" s="20"/>
      <c r="R465" s="20"/>
      <c r="S465" s="20"/>
      <c r="T465" s="20"/>
    </row>
    <row r="466" spans="7:20" x14ac:dyDescent="0.25">
      <c r="G466" s="117">
        <v>3221950</v>
      </c>
      <c r="I466" s="117" t="s">
        <v>1370</v>
      </c>
      <c r="J466" s="20"/>
      <c r="K466" s="20"/>
      <c r="L466" s="20"/>
      <c r="M466" s="20"/>
      <c r="N466" s="20"/>
      <c r="O466" s="20"/>
      <c r="P466" s="20"/>
      <c r="Q466" s="20"/>
      <c r="R466" s="20"/>
      <c r="S466" s="20"/>
      <c r="T466" s="20"/>
    </row>
    <row r="467" spans="7:20" x14ac:dyDescent="0.25">
      <c r="G467" s="117">
        <v>3222410</v>
      </c>
      <c r="I467" s="117" t="s">
        <v>1371</v>
      </c>
      <c r="J467" s="20"/>
      <c r="K467" s="20"/>
      <c r="L467" s="20"/>
      <c r="M467" s="20"/>
      <c r="N467" s="20"/>
      <c r="O467" s="20"/>
      <c r="P467" s="20"/>
      <c r="Q467" s="20"/>
      <c r="R467" s="20"/>
      <c r="S467" s="20"/>
      <c r="T467" s="20"/>
    </row>
    <row r="468" spans="7:20" x14ac:dyDescent="0.25">
      <c r="G468" s="117">
        <v>3222491</v>
      </c>
      <c r="I468" s="117" t="s">
        <v>1372</v>
      </c>
      <c r="J468" s="20"/>
      <c r="K468" s="20"/>
      <c r="L468" s="20"/>
      <c r="M468" s="20"/>
      <c r="N468" s="20"/>
      <c r="O468" s="20"/>
      <c r="P468" s="20"/>
      <c r="Q468" s="20"/>
      <c r="R468" s="20"/>
      <c r="S468" s="20"/>
      <c r="T468" s="20"/>
    </row>
    <row r="469" spans="7:20" x14ac:dyDescent="0.25">
      <c r="G469" s="117">
        <v>3222709</v>
      </c>
      <c r="I469" s="117" t="s">
        <v>1373</v>
      </c>
      <c r="J469" s="20"/>
      <c r="K469" s="20"/>
      <c r="L469" s="20"/>
      <c r="M469" s="20"/>
      <c r="N469" s="20"/>
      <c r="O469" s="20"/>
      <c r="P469" s="20"/>
      <c r="Q469" s="20"/>
      <c r="R469" s="20"/>
      <c r="S469" s="20"/>
      <c r="T469" s="20"/>
    </row>
    <row r="470" spans="7:20" x14ac:dyDescent="0.25">
      <c r="G470" s="117">
        <v>3220415</v>
      </c>
      <c r="I470" s="117" t="s">
        <v>1374</v>
      </c>
      <c r="J470" s="20"/>
      <c r="K470" s="20"/>
      <c r="L470" s="20"/>
      <c r="M470" s="20"/>
      <c r="N470" s="20"/>
      <c r="O470" s="20"/>
      <c r="P470" s="20"/>
      <c r="Q470" s="20"/>
      <c r="R470" s="20"/>
      <c r="S470" s="20"/>
      <c r="T470" s="20"/>
    </row>
    <row r="471" spans="7:20" x14ac:dyDescent="0.25">
      <c r="G471" s="117">
        <v>3221608</v>
      </c>
      <c r="I471" s="117" t="s">
        <v>1375</v>
      </c>
      <c r="J471" s="20"/>
      <c r="K471" s="20"/>
      <c r="L471" s="20"/>
      <c r="M471" s="20"/>
      <c r="N471" s="20"/>
      <c r="O471" s="20"/>
      <c r="P471" s="20"/>
      <c r="Q471" s="20"/>
      <c r="R471" s="20"/>
      <c r="S471" s="20"/>
      <c r="T471" s="20"/>
    </row>
    <row r="472" spans="7:20" x14ac:dyDescent="0.25">
      <c r="G472" s="117">
        <v>3222456</v>
      </c>
      <c r="I472" s="117" t="s">
        <v>1376</v>
      </c>
      <c r="J472" s="20"/>
      <c r="K472" s="20"/>
      <c r="L472" s="20"/>
      <c r="M472" s="20"/>
      <c r="N472" s="20"/>
      <c r="O472" s="20"/>
      <c r="P472" s="20"/>
      <c r="Q472" s="20"/>
      <c r="R472" s="20"/>
      <c r="S472" s="20"/>
      <c r="T472" s="20"/>
    </row>
    <row r="473" spans="7:20" x14ac:dyDescent="0.25">
      <c r="G473" s="117">
        <v>116</v>
      </c>
      <c r="I473" s="117" t="s">
        <v>1377</v>
      </c>
      <c r="J473" s="20"/>
      <c r="K473" s="20"/>
      <c r="L473" s="20"/>
      <c r="M473" s="20"/>
      <c r="N473" s="20"/>
      <c r="O473" s="20"/>
      <c r="P473" s="20"/>
      <c r="Q473" s="20"/>
      <c r="R473" s="20"/>
      <c r="S473" s="20"/>
      <c r="T473" s="20"/>
    </row>
    <row r="474" spans="7:20" x14ac:dyDescent="0.25">
      <c r="G474" s="117">
        <v>3222396</v>
      </c>
      <c r="I474" s="117" t="s">
        <v>1377</v>
      </c>
      <c r="J474" s="20"/>
      <c r="K474" s="20"/>
      <c r="L474" s="20"/>
      <c r="M474" s="20"/>
      <c r="N474" s="20"/>
      <c r="O474" s="20"/>
      <c r="P474" s="20"/>
      <c r="Q474" s="20"/>
      <c r="R474" s="20"/>
      <c r="S474" s="20"/>
      <c r="T474" s="20"/>
    </row>
    <row r="475" spans="7:20" x14ac:dyDescent="0.25">
      <c r="G475" s="117">
        <v>3222596</v>
      </c>
      <c r="I475" s="117" t="s">
        <v>1378</v>
      </c>
      <c r="J475" s="20"/>
      <c r="K475" s="20"/>
      <c r="L475" s="20"/>
      <c r="M475" s="20"/>
      <c r="N475" s="20"/>
      <c r="O475" s="20"/>
      <c r="P475" s="20"/>
      <c r="Q475" s="20"/>
      <c r="R475" s="20"/>
      <c r="S475" s="20"/>
      <c r="T475" s="20"/>
    </row>
    <row r="476" spans="7:20" x14ac:dyDescent="0.25">
      <c r="G476" s="117">
        <v>3220492</v>
      </c>
      <c r="I476" s="117" t="s">
        <v>1379</v>
      </c>
      <c r="J476" s="20"/>
      <c r="K476" s="20"/>
      <c r="L476" s="20"/>
      <c r="M476" s="20"/>
      <c r="N476" s="20"/>
      <c r="O476" s="20"/>
      <c r="P476" s="20"/>
      <c r="Q476" s="20"/>
      <c r="R476" s="20"/>
      <c r="S476" s="20"/>
      <c r="T476" s="20"/>
    </row>
    <row r="477" spans="7:20" x14ac:dyDescent="0.25">
      <c r="G477" s="117">
        <v>3222636</v>
      </c>
      <c r="I477" s="117" t="s">
        <v>1380</v>
      </c>
      <c r="J477" s="20"/>
      <c r="K477" s="20"/>
      <c r="L477" s="20"/>
      <c r="M477" s="20"/>
      <c r="N477" s="20"/>
      <c r="O477" s="20"/>
      <c r="P477" s="20"/>
      <c r="Q477" s="20"/>
      <c r="R477" s="20"/>
      <c r="S477" s="20"/>
      <c r="T477" s="20"/>
    </row>
    <row r="478" spans="7:20" x14ac:dyDescent="0.25">
      <c r="G478" s="117">
        <v>3222630</v>
      </c>
      <c r="I478" s="117" t="s">
        <v>1381</v>
      </c>
      <c r="J478" s="20"/>
      <c r="K478" s="20"/>
      <c r="L478" s="20"/>
      <c r="M478" s="20"/>
      <c r="N478" s="20"/>
      <c r="O478" s="20"/>
      <c r="P478" s="20"/>
      <c r="Q478" s="20"/>
      <c r="R478" s="20"/>
      <c r="S478" s="20"/>
      <c r="T478" s="20"/>
    </row>
    <row r="479" spans="7:20" x14ac:dyDescent="0.25">
      <c r="G479" s="117">
        <v>3222570</v>
      </c>
      <c r="I479" s="117" t="s">
        <v>1382</v>
      </c>
      <c r="J479" s="20"/>
      <c r="K479" s="20"/>
      <c r="L479" s="20"/>
      <c r="M479" s="20"/>
      <c r="N479" s="20"/>
      <c r="O479" s="20"/>
      <c r="P479" s="20"/>
      <c r="Q479" s="20"/>
      <c r="R479" s="20"/>
      <c r="S479" s="20"/>
      <c r="T479" s="20"/>
    </row>
    <row r="480" spans="7:20" x14ac:dyDescent="0.25">
      <c r="G480" s="117">
        <v>106</v>
      </c>
      <c r="I480" s="117" t="s">
        <v>1383</v>
      </c>
      <c r="J480" s="20"/>
      <c r="K480" s="20"/>
      <c r="L480" s="20"/>
      <c r="M480" s="20"/>
      <c r="N480" s="20"/>
      <c r="O480" s="20"/>
      <c r="P480" s="20"/>
      <c r="Q480" s="20"/>
      <c r="R480" s="20"/>
      <c r="S480" s="20"/>
      <c r="T480" s="20"/>
    </row>
    <row r="481" spans="7:20" x14ac:dyDescent="0.25">
      <c r="G481" s="117">
        <v>65</v>
      </c>
      <c r="I481" s="117" t="s">
        <v>1384</v>
      </c>
      <c r="J481" s="20"/>
      <c r="K481" s="20"/>
      <c r="L481" s="20"/>
      <c r="M481" s="20"/>
      <c r="N481" s="20"/>
      <c r="O481" s="20"/>
      <c r="P481" s="20"/>
      <c r="Q481" s="20"/>
      <c r="R481" s="20"/>
      <c r="S481" s="20"/>
      <c r="T481" s="20"/>
    </row>
    <row r="482" spans="7:20" x14ac:dyDescent="0.25">
      <c r="G482" s="117">
        <v>3220441</v>
      </c>
      <c r="I482" s="117" t="s">
        <v>1385</v>
      </c>
      <c r="J482" s="20"/>
      <c r="K482" s="20"/>
      <c r="L482" s="20"/>
      <c r="M482" s="20"/>
      <c r="N482" s="20"/>
      <c r="O482" s="20"/>
      <c r="P482" s="20"/>
      <c r="Q482" s="20"/>
      <c r="R482" s="20"/>
      <c r="S482" s="20"/>
      <c r="T482" s="20"/>
    </row>
    <row r="483" spans="7:20" x14ac:dyDescent="0.25">
      <c r="G483" s="117">
        <v>3221730</v>
      </c>
      <c r="I483" s="117" t="s">
        <v>1386</v>
      </c>
      <c r="J483" s="20"/>
      <c r="K483" s="20"/>
      <c r="L483" s="20"/>
      <c r="M483" s="20"/>
      <c r="N483" s="20"/>
      <c r="O483" s="20"/>
      <c r="P483" s="20"/>
      <c r="Q483" s="20"/>
      <c r="R483" s="20"/>
      <c r="S483" s="20"/>
      <c r="T483" s="20"/>
    </row>
    <row r="484" spans="7:20" x14ac:dyDescent="0.25">
      <c r="G484" s="117">
        <v>127</v>
      </c>
      <c r="I484" s="117" t="s">
        <v>1387</v>
      </c>
      <c r="J484" s="20"/>
      <c r="K484" s="20"/>
      <c r="L484" s="20"/>
      <c r="M484" s="20"/>
      <c r="N484" s="20"/>
      <c r="O484" s="20"/>
      <c r="P484" s="20"/>
      <c r="Q484" s="20"/>
      <c r="R484" s="20"/>
      <c r="S484" s="20"/>
      <c r="T484" s="20"/>
    </row>
    <row r="485" spans="7:20" x14ac:dyDescent="0.25">
      <c r="G485" s="117">
        <v>3222458</v>
      </c>
      <c r="I485" s="117" t="s">
        <v>1388</v>
      </c>
      <c r="J485" s="20"/>
      <c r="K485" s="20"/>
      <c r="L485" s="20"/>
      <c r="M485" s="20"/>
      <c r="N485" s="20"/>
      <c r="O485" s="20"/>
      <c r="P485" s="20"/>
      <c r="Q485" s="20"/>
      <c r="R485" s="20"/>
      <c r="S485" s="20"/>
      <c r="T485" s="20"/>
    </row>
    <row r="486" spans="7:20" x14ac:dyDescent="0.25">
      <c r="G486" s="117">
        <v>3222501</v>
      </c>
      <c r="I486" s="117" t="s">
        <v>1389</v>
      </c>
      <c r="J486" s="20"/>
      <c r="K486" s="20"/>
      <c r="L486" s="20"/>
      <c r="M486" s="20"/>
      <c r="N486" s="20"/>
      <c r="O486" s="20"/>
      <c r="P486" s="20"/>
      <c r="Q486" s="20"/>
      <c r="R486" s="20"/>
      <c r="S486" s="20"/>
      <c r="T486" s="20"/>
    </row>
    <row r="487" spans="7:20" x14ac:dyDescent="0.25">
      <c r="G487" s="117">
        <v>3222008</v>
      </c>
      <c r="I487" s="117" t="s">
        <v>1390</v>
      </c>
      <c r="J487" s="20"/>
      <c r="K487" s="20"/>
      <c r="L487" s="20"/>
      <c r="M487" s="20"/>
      <c r="N487" s="20"/>
      <c r="O487" s="20"/>
      <c r="P487" s="20"/>
      <c r="Q487" s="20"/>
      <c r="R487" s="20"/>
      <c r="S487" s="20"/>
      <c r="T487" s="20"/>
    </row>
    <row r="488" spans="7:20" x14ac:dyDescent="0.25">
      <c r="G488" s="117">
        <v>3222541</v>
      </c>
      <c r="I488" s="117" t="s">
        <v>1391</v>
      </c>
      <c r="J488" s="20"/>
      <c r="K488" s="20"/>
      <c r="L488" s="20"/>
      <c r="M488" s="20"/>
      <c r="N488" s="20"/>
      <c r="O488" s="20"/>
      <c r="P488" s="20"/>
      <c r="Q488" s="20"/>
      <c r="R488" s="20"/>
      <c r="S488" s="20"/>
      <c r="T488" s="20"/>
    </row>
    <row r="489" spans="7:20" x14ac:dyDescent="0.25">
      <c r="G489" s="117">
        <v>3222608</v>
      </c>
      <c r="I489" s="117" t="s">
        <v>1392</v>
      </c>
      <c r="J489" s="20"/>
      <c r="K489" s="20"/>
      <c r="L489" s="20"/>
      <c r="M489" s="20"/>
      <c r="N489" s="20"/>
      <c r="O489" s="20"/>
      <c r="P489" s="20"/>
      <c r="Q489" s="20"/>
      <c r="R489" s="20"/>
      <c r="S489" s="20"/>
      <c r="T489" s="20"/>
    </row>
    <row r="490" spans="7:20" x14ac:dyDescent="0.25">
      <c r="G490" s="117">
        <v>3222197</v>
      </c>
      <c r="I490" s="117" t="s">
        <v>1393</v>
      </c>
      <c r="J490" s="20"/>
      <c r="K490" s="20"/>
      <c r="L490" s="20"/>
      <c r="M490" s="20"/>
      <c r="N490" s="20"/>
      <c r="O490" s="20"/>
      <c r="P490" s="20"/>
      <c r="Q490" s="20"/>
      <c r="R490" s="20"/>
      <c r="S490" s="20"/>
      <c r="T490" s="20"/>
    </row>
    <row r="491" spans="7:20" x14ac:dyDescent="0.25">
      <c r="G491" s="117">
        <v>3222439</v>
      </c>
      <c r="I491" s="117" t="s">
        <v>1394</v>
      </c>
      <c r="J491" s="20"/>
      <c r="K491" s="20"/>
      <c r="L491" s="20"/>
      <c r="M491" s="20"/>
      <c r="N491" s="20"/>
      <c r="O491" s="20"/>
      <c r="P491" s="20"/>
      <c r="Q491" s="20"/>
      <c r="R491" s="20"/>
      <c r="S491" s="20"/>
      <c r="T491" s="20"/>
    </row>
    <row r="492" spans="7:20" x14ac:dyDescent="0.25">
      <c r="G492" s="117">
        <v>115</v>
      </c>
      <c r="I492" s="117" t="s">
        <v>1395</v>
      </c>
      <c r="J492" s="20"/>
      <c r="K492" s="20"/>
      <c r="L492" s="20"/>
      <c r="M492" s="20"/>
      <c r="N492" s="20"/>
      <c r="O492" s="20"/>
      <c r="P492" s="20"/>
      <c r="Q492" s="20"/>
      <c r="R492" s="20"/>
      <c r="S492" s="20"/>
      <c r="T492" s="20"/>
    </row>
    <row r="493" spans="7:20" x14ac:dyDescent="0.25">
      <c r="G493" s="117">
        <v>3222520</v>
      </c>
      <c r="I493" s="117" t="s">
        <v>1396</v>
      </c>
      <c r="J493" s="20"/>
      <c r="K493" s="20"/>
      <c r="L493" s="20"/>
      <c r="M493" s="20"/>
      <c r="N493" s="20"/>
      <c r="O493" s="20"/>
      <c r="P493" s="20"/>
      <c r="Q493" s="20"/>
      <c r="R493" s="20"/>
      <c r="S493" s="20"/>
      <c r="T493" s="20"/>
    </row>
    <row r="494" spans="7:20" x14ac:dyDescent="0.25">
      <c r="G494" s="117">
        <v>3222102</v>
      </c>
      <c r="I494" s="117" t="s">
        <v>1397</v>
      </c>
      <c r="J494" s="20"/>
      <c r="K494" s="20"/>
      <c r="L494" s="20"/>
      <c r="M494" s="20"/>
      <c r="N494" s="20"/>
      <c r="O494" s="20"/>
      <c r="P494" s="20"/>
      <c r="Q494" s="20"/>
      <c r="R494" s="20"/>
      <c r="S494" s="20"/>
      <c r="T494" s="20"/>
    </row>
    <row r="495" spans="7:20" x14ac:dyDescent="0.25">
      <c r="G495" s="117">
        <v>3222437</v>
      </c>
      <c r="I495" s="117" t="s">
        <v>1398</v>
      </c>
      <c r="J495" s="20"/>
      <c r="K495" s="20"/>
      <c r="L495" s="20"/>
      <c r="M495" s="20"/>
      <c r="N495" s="20"/>
      <c r="O495" s="20"/>
      <c r="P495" s="20"/>
      <c r="Q495" s="20"/>
      <c r="R495" s="20"/>
      <c r="S495" s="20"/>
      <c r="T495" s="20"/>
    </row>
    <row r="496" spans="7:20" x14ac:dyDescent="0.25">
      <c r="G496" s="117">
        <v>3222482</v>
      </c>
      <c r="I496" s="117" t="s">
        <v>1399</v>
      </c>
      <c r="J496" s="20"/>
      <c r="K496" s="20"/>
      <c r="L496" s="20"/>
      <c r="M496" s="20"/>
      <c r="N496" s="20"/>
      <c r="O496" s="20"/>
      <c r="P496" s="20"/>
      <c r="Q496" s="20"/>
      <c r="R496" s="20"/>
      <c r="S496" s="20"/>
      <c r="T496" s="20"/>
    </row>
    <row r="497" spans="7:20" x14ac:dyDescent="0.25">
      <c r="G497" s="117">
        <v>3220903</v>
      </c>
      <c r="I497" s="117" t="s">
        <v>1400</v>
      </c>
      <c r="J497" s="20"/>
      <c r="K497" s="20"/>
      <c r="L497" s="20"/>
      <c r="M497" s="20"/>
      <c r="N497" s="20"/>
      <c r="O497" s="20"/>
      <c r="P497" s="20"/>
      <c r="Q497" s="20"/>
      <c r="R497" s="20"/>
      <c r="S497" s="20"/>
      <c r="T497" s="20"/>
    </row>
    <row r="498" spans="7:20" x14ac:dyDescent="0.25">
      <c r="G498" s="117">
        <v>3222603</v>
      </c>
      <c r="I498" s="117" t="s">
        <v>1401</v>
      </c>
      <c r="J498" s="20"/>
      <c r="K498" s="20"/>
      <c r="L498" s="20"/>
      <c r="M498" s="20"/>
      <c r="N498" s="20"/>
      <c r="O498" s="20"/>
      <c r="P498" s="20"/>
      <c r="Q498" s="20"/>
      <c r="R498" s="20"/>
      <c r="S498" s="20"/>
      <c r="T498" s="20"/>
    </row>
    <row r="499" spans="7:20" x14ac:dyDescent="0.25">
      <c r="G499" s="117">
        <v>3221159</v>
      </c>
      <c r="I499" s="117" t="s">
        <v>1402</v>
      </c>
      <c r="J499" s="20"/>
      <c r="K499" s="20"/>
      <c r="L499" s="20"/>
      <c r="M499" s="20"/>
      <c r="N499" s="20"/>
      <c r="O499" s="20"/>
      <c r="P499" s="20"/>
      <c r="Q499" s="20"/>
      <c r="R499" s="20"/>
      <c r="S499" s="20"/>
      <c r="T499" s="20"/>
    </row>
    <row r="500" spans="7:20" x14ac:dyDescent="0.25">
      <c r="G500" s="117">
        <v>3222129</v>
      </c>
      <c r="I500" s="117" t="s">
        <v>1403</v>
      </c>
      <c r="J500" s="20"/>
      <c r="K500" s="20"/>
      <c r="L500" s="20"/>
      <c r="M500" s="20"/>
      <c r="N500" s="20"/>
      <c r="O500" s="20"/>
      <c r="P500" s="20"/>
      <c r="Q500" s="20"/>
      <c r="R500" s="20"/>
      <c r="S500" s="20"/>
      <c r="T500" s="20"/>
    </row>
    <row r="501" spans="7:20" x14ac:dyDescent="0.25">
      <c r="G501" s="117">
        <v>3220422</v>
      </c>
      <c r="I501" s="117" t="s">
        <v>1404</v>
      </c>
      <c r="J501" s="20"/>
      <c r="K501" s="20"/>
      <c r="L501" s="20"/>
      <c r="M501" s="20"/>
      <c r="N501" s="20"/>
      <c r="O501" s="20"/>
      <c r="P501" s="20"/>
      <c r="Q501" s="20"/>
      <c r="R501" s="20"/>
      <c r="S501" s="20"/>
      <c r="T501" s="20"/>
    </row>
    <row r="502" spans="7:20" x14ac:dyDescent="0.25">
      <c r="G502" s="117">
        <v>3222685</v>
      </c>
      <c r="I502" s="117" t="s">
        <v>1405</v>
      </c>
      <c r="J502" s="20"/>
      <c r="K502" s="20"/>
      <c r="L502" s="20"/>
      <c r="M502" s="20"/>
      <c r="N502" s="20"/>
      <c r="O502" s="20"/>
      <c r="P502" s="20"/>
      <c r="Q502" s="20"/>
      <c r="R502" s="20"/>
      <c r="S502" s="20"/>
      <c r="T502" s="20"/>
    </row>
    <row r="503" spans="7:20" x14ac:dyDescent="0.25">
      <c r="G503" s="117">
        <v>3222572</v>
      </c>
      <c r="I503" s="117" t="s">
        <v>1406</v>
      </c>
      <c r="J503" s="20"/>
      <c r="K503" s="20"/>
      <c r="L503" s="20"/>
      <c r="M503" s="20"/>
      <c r="N503" s="20"/>
      <c r="O503" s="20"/>
      <c r="P503" s="20"/>
      <c r="Q503" s="20"/>
      <c r="R503" s="20"/>
      <c r="S503" s="20"/>
      <c r="T503" s="20"/>
    </row>
    <row r="504" spans="7:20" x14ac:dyDescent="0.25">
      <c r="G504" s="117">
        <v>3222492</v>
      </c>
      <c r="I504" s="117" t="s">
        <v>1407</v>
      </c>
      <c r="J504" s="20"/>
      <c r="K504" s="20"/>
      <c r="L504" s="20"/>
      <c r="M504" s="20"/>
      <c r="N504" s="20"/>
      <c r="O504" s="20"/>
      <c r="P504" s="20"/>
      <c r="Q504" s="20"/>
      <c r="R504" s="20"/>
      <c r="S504" s="20"/>
      <c r="T504" s="20"/>
    </row>
    <row r="505" spans="7:20" x14ac:dyDescent="0.25">
      <c r="G505" s="117">
        <v>3222412</v>
      </c>
      <c r="I505" s="117" t="s">
        <v>1408</v>
      </c>
      <c r="J505" s="20"/>
      <c r="K505" s="20"/>
      <c r="L505" s="20"/>
      <c r="M505" s="20"/>
      <c r="N505" s="20"/>
      <c r="O505" s="20"/>
      <c r="P505" s="20"/>
      <c r="Q505" s="20"/>
      <c r="R505" s="20"/>
      <c r="S505" s="20"/>
      <c r="T505" s="20"/>
    </row>
    <row r="506" spans="7:20" x14ac:dyDescent="0.25">
      <c r="G506" s="117">
        <v>998</v>
      </c>
      <c r="I506" s="117" t="s">
        <v>1409</v>
      </c>
      <c r="J506" s="20"/>
      <c r="K506" s="20"/>
      <c r="L506" s="20"/>
      <c r="M506" s="20"/>
      <c r="N506" s="20"/>
      <c r="O506" s="20"/>
      <c r="P506" s="20"/>
      <c r="Q506" s="20"/>
      <c r="R506" s="20"/>
      <c r="S506" s="20"/>
      <c r="T506" s="20"/>
    </row>
    <row r="507" spans="7:20" x14ac:dyDescent="0.25">
      <c r="G507" s="117">
        <v>3220449</v>
      </c>
      <c r="I507" s="117" t="s">
        <v>1410</v>
      </c>
      <c r="J507" s="20"/>
      <c r="K507" s="20"/>
      <c r="L507" s="20"/>
      <c r="M507" s="20"/>
      <c r="N507" s="20"/>
      <c r="O507" s="20"/>
      <c r="P507" s="20"/>
      <c r="Q507" s="20"/>
      <c r="R507" s="20"/>
      <c r="S507" s="20"/>
      <c r="T507" s="20"/>
    </row>
    <row r="508" spans="7:20" x14ac:dyDescent="0.25">
      <c r="G508" s="117">
        <v>96</v>
      </c>
      <c r="I508" s="117" t="s">
        <v>1411</v>
      </c>
      <c r="J508" s="20"/>
      <c r="K508" s="20"/>
      <c r="L508" s="20"/>
      <c r="M508" s="20"/>
      <c r="N508" s="20"/>
      <c r="O508" s="20"/>
      <c r="P508" s="20"/>
      <c r="Q508" s="20"/>
      <c r="R508" s="20"/>
      <c r="S508" s="20"/>
      <c r="T508" s="20"/>
    </row>
    <row r="509" spans="7:20" x14ac:dyDescent="0.25">
      <c r="G509" s="117">
        <v>3220439</v>
      </c>
      <c r="I509" s="117" t="s">
        <v>1412</v>
      </c>
      <c r="J509" s="20"/>
      <c r="K509" s="20"/>
      <c r="L509" s="20"/>
      <c r="M509" s="20"/>
      <c r="N509" s="20"/>
      <c r="O509" s="20"/>
      <c r="P509" s="20"/>
      <c r="Q509" s="20"/>
      <c r="R509" s="20"/>
      <c r="S509" s="20"/>
      <c r="T509" s="20"/>
    </row>
    <row r="510" spans="7:20" x14ac:dyDescent="0.25">
      <c r="G510" s="117">
        <v>3220932</v>
      </c>
      <c r="I510" s="117" t="s">
        <v>1413</v>
      </c>
      <c r="J510" s="20"/>
      <c r="K510" s="20"/>
      <c r="L510" s="20"/>
      <c r="M510" s="20"/>
      <c r="N510" s="20"/>
      <c r="O510" s="20"/>
      <c r="P510" s="20"/>
      <c r="Q510" s="20"/>
      <c r="R510" s="20"/>
      <c r="S510" s="20"/>
      <c r="T510" s="20"/>
    </row>
    <row r="511" spans="7:20" x14ac:dyDescent="0.25">
      <c r="G511" s="117">
        <v>4</v>
      </c>
      <c r="I511" s="117" t="s">
        <v>1414</v>
      </c>
      <c r="J511" s="20"/>
      <c r="K511" s="20"/>
      <c r="L511" s="20"/>
      <c r="M511" s="20"/>
      <c r="N511" s="20"/>
      <c r="O511" s="20"/>
      <c r="P511" s="20"/>
      <c r="Q511" s="20"/>
      <c r="R511" s="20"/>
      <c r="S511" s="20"/>
      <c r="T511" s="20"/>
    </row>
    <row r="512" spans="7:20" x14ac:dyDescent="0.25">
      <c r="G512" s="117">
        <v>3222149</v>
      </c>
      <c r="I512" s="117" t="s">
        <v>1415</v>
      </c>
      <c r="J512" s="20"/>
      <c r="K512" s="20"/>
      <c r="L512" s="20"/>
      <c r="M512" s="20"/>
      <c r="N512" s="20"/>
      <c r="O512" s="20"/>
      <c r="P512" s="20"/>
      <c r="Q512" s="20"/>
      <c r="R512" s="20"/>
      <c r="S512" s="20"/>
      <c r="T512" s="20"/>
    </row>
    <row r="513" spans="7:20" x14ac:dyDescent="0.25">
      <c r="G513" s="117">
        <v>3222179</v>
      </c>
      <c r="I513" s="117" t="s">
        <v>1416</v>
      </c>
      <c r="J513" s="20"/>
      <c r="K513" s="20"/>
      <c r="L513" s="20"/>
      <c r="M513" s="20"/>
      <c r="N513" s="20"/>
      <c r="O513" s="20"/>
      <c r="P513" s="20"/>
      <c r="Q513" s="20"/>
      <c r="R513" s="20"/>
      <c r="S513" s="20"/>
      <c r="T513" s="20"/>
    </row>
    <row r="514" spans="7:20" x14ac:dyDescent="0.25">
      <c r="G514" s="117">
        <v>3222345</v>
      </c>
      <c r="I514" s="117" t="s">
        <v>1417</v>
      </c>
      <c r="J514" s="20"/>
      <c r="K514" s="20"/>
      <c r="L514" s="20"/>
      <c r="M514" s="20"/>
      <c r="N514" s="20"/>
      <c r="O514" s="20"/>
      <c r="P514" s="20"/>
      <c r="Q514" s="20"/>
      <c r="R514" s="20"/>
      <c r="S514" s="20"/>
      <c r="T514" s="20"/>
    </row>
    <row r="515" spans="7:20" x14ac:dyDescent="0.25">
      <c r="G515" s="117">
        <v>3222135</v>
      </c>
      <c r="I515" s="117" t="s">
        <v>1418</v>
      </c>
      <c r="J515" s="20"/>
      <c r="K515" s="20"/>
      <c r="L515" s="20"/>
      <c r="M515" s="20"/>
      <c r="N515" s="20"/>
      <c r="O515" s="20"/>
      <c r="P515" s="20"/>
      <c r="Q515" s="20"/>
      <c r="R515" s="20"/>
      <c r="S515" s="20"/>
      <c r="T515" s="20"/>
    </row>
    <row r="516" spans="7:20" x14ac:dyDescent="0.25">
      <c r="G516" s="117">
        <v>3220959</v>
      </c>
      <c r="I516" s="117" t="s">
        <v>1419</v>
      </c>
      <c r="J516" s="20"/>
      <c r="K516" s="20"/>
      <c r="L516" s="20"/>
      <c r="M516" s="20"/>
      <c r="N516" s="20"/>
      <c r="O516" s="20"/>
      <c r="P516" s="20"/>
      <c r="Q516" s="20"/>
      <c r="R516" s="20"/>
      <c r="S516" s="20"/>
      <c r="T516" s="20"/>
    </row>
    <row r="517" spans="7:20" x14ac:dyDescent="0.25">
      <c r="G517" s="117">
        <v>3222119</v>
      </c>
      <c r="I517" s="117" t="s">
        <v>1420</v>
      </c>
      <c r="J517" s="20"/>
      <c r="K517" s="20"/>
      <c r="L517" s="20"/>
      <c r="M517" s="20"/>
      <c r="N517" s="20"/>
      <c r="O517" s="20"/>
      <c r="P517" s="20"/>
      <c r="Q517" s="20"/>
      <c r="R517" s="20"/>
      <c r="S517" s="20"/>
      <c r="T517" s="20"/>
    </row>
    <row r="518" spans="7:20" x14ac:dyDescent="0.25">
      <c r="G518" s="117">
        <v>100</v>
      </c>
      <c r="I518" s="117" t="s">
        <v>1421</v>
      </c>
      <c r="J518" s="20"/>
      <c r="K518" s="20"/>
      <c r="L518" s="20"/>
      <c r="M518" s="20"/>
      <c r="N518" s="20"/>
      <c r="O518" s="20"/>
      <c r="P518" s="20"/>
      <c r="Q518" s="20"/>
      <c r="R518" s="20"/>
      <c r="S518" s="20"/>
      <c r="T518" s="20"/>
    </row>
    <row r="519" spans="7:20" x14ac:dyDescent="0.25">
      <c r="G519" s="117">
        <v>73</v>
      </c>
      <c r="I519" s="117" t="s">
        <v>1422</v>
      </c>
      <c r="J519" s="20"/>
      <c r="K519" s="20"/>
      <c r="L519" s="20"/>
      <c r="M519" s="20"/>
      <c r="N519" s="20"/>
      <c r="O519" s="20"/>
      <c r="P519" s="20"/>
      <c r="Q519" s="20"/>
      <c r="R519" s="20"/>
      <c r="S519" s="20"/>
      <c r="T519" s="20"/>
    </row>
    <row r="520" spans="7:20" x14ac:dyDescent="0.25">
      <c r="G520" s="117">
        <v>72</v>
      </c>
      <c r="I520" s="117" t="s">
        <v>1423</v>
      </c>
      <c r="J520" s="20"/>
      <c r="K520" s="20"/>
      <c r="L520" s="20"/>
      <c r="M520" s="20"/>
      <c r="N520" s="20"/>
      <c r="O520" s="20"/>
      <c r="P520" s="20"/>
      <c r="Q520" s="20"/>
      <c r="R520" s="20"/>
      <c r="S520" s="20"/>
      <c r="T520" s="20"/>
    </row>
    <row r="521" spans="7:20" x14ac:dyDescent="0.25">
      <c r="G521" s="117">
        <v>3222684</v>
      </c>
      <c r="I521" s="117" t="s">
        <v>1424</v>
      </c>
      <c r="J521" s="20"/>
      <c r="K521" s="20"/>
      <c r="L521" s="20"/>
      <c r="M521" s="20"/>
      <c r="N521" s="20"/>
      <c r="O521" s="20"/>
      <c r="P521" s="20"/>
      <c r="Q521" s="20"/>
      <c r="R521" s="20"/>
      <c r="S521" s="20"/>
      <c r="T521" s="20"/>
    </row>
    <row r="522" spans="7:20" x14ac:dyDescent="0.25">
      <c r="G522" s="117">
        <v>3222409</v>
      </c>
      <c r="I522" s="117" t="s">
        <v>1425</v>
      </c>
      <c r="J522" s="20"/>
      <c r="K522" s="20"/>
      <c r="L522" s="20"/>
      <c r="M522" s="20"/>
      <c r="N522" s="20"/>
      <c r="O522" s="20"/>
      <c r="P522" s="20"/>
      <c r="Q522" s="20"/>
      <c r="R522" s="20"/>
      <c r="S522" s="20"/>
      <c r="T522" s="20"/>
    </row>
    <row r="523" spans="7:20" x14ac:dyDescent="0.25">
      <c r="G523" s="117">
        <v>3222498</v>
      </c>
      <c r="I523" s="117" t="s">
        <v>1426</v>
      </c>
      <c r="J523" s="20"/>
      <c r="K523" s="20"/>
      <c r="L523" s="20"/>
      <c r="M523" s="20"/>
      <c r="N523" s="20"/>
      <c r="O523" s="20"/>
      <c r="P523" s="20"/>
      <c r="Q523" s="20"/>
      <c r="R523" s="20"/>
      <c r="S523" s="20"/>
      <c r="T523" s="20"/>
    </row>
    <row r="524" spans="7:20" x14ac:dyDescent="0.25">
      <c r="G524" s="117">
        <v>3222516</v>
      </c>
      <c r="I524" s="117" t="s">
        <v>1427</v>
      </c>
      <c r="J524" s="20"/>
      <c r="K524" s="20"/>
      <c r="L524" s="20"/>
      <c r="M524" s="20"/>
      <c r="N524" s="20"/>
      <c r="O524" s="20"/>
      <c r="P524" s="20"/>
      <c r="Q524" s="20"/>
      <c r="R524" s="20"/>
      <c r="S524" s="20"/>
      <c r="T524" s="20"/>
    </row>
    <row r="525" spans="7:20" x14ac:dyDescent="0.25">
      <c r="G525" s="117">
        <v>3222623</v>
      </c>
      <c r="I525" s="117" t="s">
        <v>1428</v>
      </c>
      <c r="J525" s="20"/>
      <c r="K525" s="20"/>
      <c r="L525" s="20"/>
      <c r="M525" s="20"/>
      <c r="N525" s="20"/>
      <c r="O525" s="20"/>
      <c r="P525" s="20"/>
      <c r="Q525" s="20"/>
      <c r="R525" s="20"/>
      <c r="S525" s="20"/>
      <c r="T525" s="20"/>
    </row>
    <row r="526" spans="7:20" x14ac:dyDescent="0.25">
      <c r="G526" s="117">
        <v>3221653</v>
      </c>
      <c r="I526" s="117" t="s">
        <v>1429</v>
      </c>
      <c r="J526" s="20"/>
      <c r="K526" s="20"/>
      <c r="L526" s="20"/>
      <c r="M526" s="20"/>
      <c r="N526" s="20"/>
      <c r="O526" s="20"/>
      <c r="P526" s="20"/>
      <c r="Q526" s="20"/>
      <c r="R526" s="20"/>
      <c r="S526" s="20"/>
      <c r="T526" s="20"/>
    </row>
    <row r="527" spans="7:20" x14ac:dyDescent="0.25">
      <c r="G527" s="117">
        <v>3222676</v>
      </c>
      <c r="I527" s="117" t="s">
        <v>1430</v>
      </c>
      <c r="J527" s="20"/>
      <c r="K527" s="20"/>
      <c r="L527" s="20"/>
      <c r="M527" s="20"/>
      <c r="N527" s="20"/>
      <c r="O527" s="20"/>
      <c r="P527" s="20"/>
      <c r="Q527" s="20"/>
      <c r="R527" s="20"/>
      <c r="S527" s="20"/>
      <c r="T527" s="20"/>
    </row>
    <row r="528" spans="7:20" x14ac:dyDescent="0.25">
      <c r="G528" s="117">
        <v>1271</v>
      </c>
      <c r="I528" s="117" t="s">
        <v>1431</v>
      </c>
      <c r="J528" s="20"/>
      <c r="K528" s="20"/>
      <c r="L528" s="20"/>
      <c r="M528" s="20"/>
      <c r="N528" s="20"/>
      <c r="O528" s="20"/>
      <c r="P528" s="20"/>
      <c r="Q528" s="20"/>
      <c r="R528" s="20"/>
      <c r="S528" s="20"/>
      <c r="T528" s="20"/>
    </row>
    <row r="529" spans="7:20" x14ac:dyDescent="0.25">
      <c r="G529" s="117">
        <v>3222634</v>
      </c>
      <c r="I529" s="117" t="s">
        <v>1432</v>
      </c>
      <c r="J529" s="20"/>
      <c r="K529" s="20"/>
      <c r="L529" s="20"/>
      <c r="M529" s="20"/>
      <c r="N529" s="20"/>
      <c r="O529" s="20"/>
      <c r="P529" s="20"/>
      <c r="Q529" s="20"/>
      <c r="R529" s="20"/>
      <c r="S529" s="20"/>
      <c r="T529" s="20"/>
    </row>
    <row r="530" spans="7:20" x14ac:dyDescent="0.25">
      <c r="G530" s="117">
        <v>3222430</v>
      </c>
      <c r="I530" s="117" t="s">
        <v>1433</v>
      </c>
      <c r="J530" s="20"/>
      <c r="K530" s="20"/>
      <c r="L530" s="20"/>
      <c r="M530" s="20"/>
      <c r="N530" s="20"/>
      <c r="O530" s="20"/>
      <c r="P530" s="20"/>
      <c r="Q530" s="20"/>
      <c r="R530" s="20"/>
      <c r="S530" s="20"/>
      <c r="T530" s="20"/>
    </row>
    <row r="531" spans="7:20" x14ac:dyDescent="0.25">
      <c r="G531" s="117">
        <v>71</v>
      </c>
      <c r="I531" s="117" t="s">
        <v>1434</v>
      </c>
      <c r="J531" s="20"/>
      <c r="K531" s="20"/>
      <c r="L531" s="20"/>
      <c r="M531" s="20"/>
      <c r="N531" s="20"/>
      <c r="O531" s="20"/>
      <c r="P531" s="20"/>
      <c r="Q531" s="20"/>
      <c r="R531" s="20"/>
      <c r="S531" s="20"/>
      <c r="T531" s="20"/>
    </row>
    <row r="532" spans="7:20" x14ac:dyDescent="0.25">
      <c r="G532" s="117">
        <v>3222191</v>
      </c>
      <c r="I532" s="117" t="s">
        <v>1435</v>
      </c>
      <c r="J532" s="20"/>
      <c r="K532" s="20"/>
      <c r="L532" s="20"/>
      <c r="M532" s="20"/>
      <c r="N532" s="20"/>
      <c r="O532" s="20"/>
      <c r="P532" s="20"/>
      <c r="Q532" s="20"/>
      <c r="R532" s="20"/>
      <c r="S532" s="20"/>
      <c r="T532" s="20"/>
    </row>
    <row r="533" spans="7:20" x14ac:dyDescent="0.25">
      <c r="G533" s="117">
        <v>3222616</v>
      </c>
      <c r="I533" s="117" t="s">
        <v>1436</v>
      </c>
      <c r="J533" s="20"/>
      <c r="K533" s="20"/>
      <c r="L533" s="20"/>
      <c r="M533" s="20"/>
      <c r="N533" s="20"/>
      <c r="O533" s="20"/>
      <c r="P533" s="20"/>
      <c r="Q533" s="20"/>
      <c r="R533" s="20"/>
      <c r="S533" s="20"/>
      <c r="T533" s="20"/>
    </row>
    <row r="534" spans="7:20" x14ac:dyDescent="0.25">
      <c r="G534" s="117">
        <v>3221412</v>
      </c>
      <c r="I534" s="117" t="s">
        <v>1437</v>
      </c>
      <c r="J534" s="20"/>
      <c r="K534" s="20"/>
      <c r="L534" s="20"/>
      <c r="M534" s="20"/>
      <c r="N534" s="20"/>
      <c r="O534" s="20"/>
      <c r="P534" s="20"/>
      <c r="Q534" s="20"/>
      <c r="R534" s="20"/>
      <c r="S534" s="20"/>
      <c r="T534" s="20"/>
    </row>
    <row r="535" spans="7:20" x14ac:dyDescent="0.25">
      <c r="G535" s="117">
        <v>3222469</v>
      </c>
      <c r="I535" s="117" t="s">
        <v>1438</v>
      </c>
      <c r="J535" s="20"/>
      <c r="K535" s="20"/>
      <c r="L535" s="20"/>
      <c r="M535" s="20"/>
      <c r="N535" s="20"/>
      <c r="O535" s="20"/>
      <c r="P535" s="20"/>
      <c r="Q535" s="20"/>
      <c r="R535" s="20"/>
      <c r="S535" s="20"/>
      <c r="T535" s="20"/>
    </row>
    <row r="536" spans="7:20" x14ac:dyDescent="0.25">
      <c r="G536" s="117">
        <v>99</v>
      </c>
      <c r="I536" s="117" t="s">
        <v>1439</v>
      </c>
      <c r="J536" s="20"/>
      <c r="K536" s="20"/>
      <c r="L536" s="20"/>
      <c r="M536" s="20"/>
      <c r="N536" s="20"/>
      <c r="O536" s="20"/>
      <c r="P536" s="20"/>
      <c r="Q536" s="20"/>
      <c r="R536" s="20"/>
      <c r="S536" s="20"/>
      <c r="T536" s="20"/>
    </row>
    <row r="537" spans="7:20" x14ac:dyDescent="0.25">
      <c r="G537" s="117">
        <v>3222651</v>
      </c>
      <c r="I537" s="117" t="s">
        <v>1440</v>
      </c>
      <c r="J537" s="20"/>
      <c r="K537" s="20"/>
      <c r="L537" s="20"/>
      <c r="M537" s="20"/>
      <c r="N537" s="20"/>
      <c r="O537" s="20"/>
      <c r="P537" s="20"/>
      <c r="Q537" s="20"/>
      <c r="R537" s="20"/>
      <c r="S537" s="20"/>
      <c r="T537" s="20"/>
    </row>
    <row r="538" spans="7:20" x14ac:dyDescent="0.25">
      <c r="G538" s="117">
        <v>3221433</v>
      </c>
      <c r="I538" s="117" t="s">
        <v>1441</v>
      </c>
      <c r="J538" s="20"/>
      <c r="K538" s="20"/>
      <c r="L538" s="20"/>
      <c r="M538" s="20"/>
      <c r="N538" s="20"/>
      <c r="O538" s="20"/>
      <c r="P538" s="20"/>
      <c r="Q538" s="20"/>
      <c r="R538" s="20"/>
      <c r="S538" s="20"/>
      <c r="T538" s="20"/>
    </row>
    <row r="539" spans="7:20" x14ac:dyDescent="0.25">
      <c r="G539" s="117">
        <v>3222132</v>
      </c>
      <c r="I539" s="117" t="s">
        <v>1442</v>
      </c>
      <c r="J539" s="20"/>
      <c r="K539" s="20"/>
      <c r="L539" s="20"/>
      <c r="M539" s="20"/>
      <c r="N539" s="20"/>
      <c r="O539" s="20"/>
      <c r="P539" s="20"/>
      <c r="Q539" s="20"/>
      <c r="R539" s="20"/>
      <c r="S539" s="20"/>
      <c r="T539" s="20"/>
    </row>
    <row r="540" spans="7:20" x14ac:dyDescent="0.25">
      <c r="G540" s="117">
        <v>3220973</v>
      </c>
      <c r="I540" s="117" t="s">
        <v>1443</v>
      </c>
      <c r="J540" s="20"/>
      <c r="K540" s="20"/>
      <c r="L540" s="20"/>
      <c r="M540" s="20"/>
      <c r="N540" s="20"/>
      <c r="O540" s="20"/>
      <c r="P540" s="20"/>
      <c r="Q540" s="20"/>
      <c r="R540" s="20"/>
      <c r="S540" s="20"/>
      <c r="T540" s="20"/>
    </row>
    <row r="541" spans="7:20" x14ac:dyDescent="0.25">
      <c r="G541" s="117">
        <v>3221548</v>
      </c>
      <c r="I541" s="117" t="s">
        <v>1444</v>
      </c>
      <c r="J541" s="20"/>
      <c r="K541" s="20"/>
      <c r="L541" s="20"/>
      <c r="M541" s="20"/>
      <c r="N541" s="20"/>
      <c r="O541" s="20"/>
      <c r="P541" s="20"/>
      <c r="Q541" s="20"/>
      <c r="R541" s="20"/>
      <c r="S541" s="20"/>
      <c r="T541" s="20"/>
    </row>
    <row r="542" spans="7:20" x14ac:dyDescent="0.25">
      <c r="G542" s="117">
        <v>3222576</v>
      </c>
      <c r="I542" s="117" t="s">
        <v>1445</v>
      </c>
      <c r="J542" s="20"/>
      <c r="K542" s="20"/>
      <c r="L542" s="20"/>
      <c r="M542" s="20"/>
      <c r="N542" s="20"/>
      <c r="O542" s="20"/>
      <c r="P542" s="20"/>
      <c r="Q542" s="20"/>
      <c r="R542" s="20"/>
      <c r="S542" s="20"/>
      <c r="T542" s="20"/>
    </row>
    <row r="543" spans="7:20" x14ac:dyDescent="0.25">
      <c r="G543" s="117">
        <v>86</v>
      </c>
      <c r="I543" s="117" t="s">
        <v>1446</v>
      </c>
      <c r="J543" s="20"/>
      <c r="K543" s="20"/>
      <c r="L543" s="20"/>
      <c r="M543" s="20"/>
      <c r="N543" s="20"/>
      <c r="O543" s="20"/>
      <c r="P543" s="20"/>
      <c r="Q543" s="20"/>
      <c r="R543" s="20"/>
      <c r="S543" s="20"/>
      <c r="T543" s="20"/>
    </row>
    <row r="544" spans="7:20" x14ac:dyDescent="0.25">
      <c r="G544" s="117">
        <v>3222478</v>
      </c>
      <c r="I544" s="117" t="s">
        <v>1447</v>
      </c>
      <c r="J544" s="20"/>
      <c r="K544" s="20"/>
      <c r="L544" s="20"/>
      <c r="M544" s="20"/>
      <c r="N544" s="20"/>
      <c r="O544" s="20"/>
      <c r="P544" s="20"/>
      <c r="Q544" s="20"/>
      <c r="R544" s="20"/>
      <c r="S544" s="20"/>
      <c r="T544" s="20"/>
    </row>
    <row r="545" spans="7:20" x14ac:dyDescent="0.25">
      <c r="G545" s="117">
        <v>3221584</v>
      </c>
      <c r="I545" s="117" t="s">
        <v>1448</v>
      </c>
      <c r="J545" s="20"/>
      <c r="K545" s="20"/>
      <c r="L545" s="20"/>
      <c r="M545" s="20"/>
      <c r="N545" s="20"/>
      <c r="O545" s="20"/>
      <c r="P545" s="20"/>
      <c r="Q545" s="20"/>
      <c r="R545" s="20"/>
      <c r="S545" s="20"/>
      <c r="T545" s="20"/>
    </row>
    <row r="546" spans="7:20" x14ac:dyDescent="0.25">
      <c r="G546" s="117">
        <v>3222647</v>
      </c>
      <c r="I546" s="117" t="s">
        <v>1449</v>
      </c>
      <c r="J546" s="20"/>
      <c r="K546" s="20"/>
      <c r="L546" s="20"/>
      <c r="M546" s="20"/>
      <c r="N546" s="20"/>
      <c r="O546" s="20"/>
      <c r="P546" s="20"/>
      <c r="Q546" s="20"/>
      <c r="R546" s="20"/>
      <c r="S546" s="20"/>
      <c r="T546" s="20"/>
    </row>
    <row r="547" spans="7:20" x14ac:dyDescent="0.25">
      <c r="G547" s="117">
        <v>3222388</v>
      </c>
      <c r="I547" s="117" t="s">
        <v>1450</v>
      </c>
      <c r="J547" s="20"/>
      <c r="K547" s="20"/>
      <c r="L547" s="20"/>
      <c r="M547" s="20"/>
      <c r="N547" s="20"/>
      <c r="O547" s="20"/>
      <c r="P547" s="20"/>
      <c r="Q547" s="20"/>
      <c r="R547" s="20"/>
      <c r="S547" s="20"/>
      <c r="T547" s="20"/>
    </row>
    <row r="548" spans="7:20" x14ac:dyDescent="0.25">
      <c r="G548" s="117">
        <v>3222600</v>
      </c>
      <c r="I548" s="117" t="s">
        <v>1451</v>
      </c>
      <c r="J548" s="20"/>
      <c r="K548" s="20"/>
      <c r="L548" s="20"/>
      <c r="M548" s="20"/>
      <c r="N548" s="20"/>
      <c r="O548" s="20"/>
      <c r="P548" s="20"/>
      <c r="Q548" s="20"/>
      <c r="R548" s="20"/>
      <c r="S548" s="20"/>
      <c r="T548" s="20"/>
    </row>
    <row r="549" spans="7:20" x14ac:dyDescent="0.25">
      <c r="G549" s="117">
        <v>3222406</v>
      </c>
      <c r="I549" s="117" t="s">
        <v>1452</v>
      </c>
      <c r="J549" s="20"/>
      <c r="K549" s="20"/>
      <c r="L549" s="20"/>
      <c r="M549" s="20"/>
      <c r="N549" s="20"/>
      <c r="O549" s="20"/>
      <c r="P549" s="20"/>
      <c r="Q549" s="20"/>
      <c r="R549" s="20"/>
      <c r="S549" s="20"/>
      <c r="T549" s="20"/>
    </row>
    <row r="550" spans="7:20" x14ac:dyDescent="0.25">
      <c r="G550" s="117">
        <v>93</v>
      </c>
      <c r="I550" s="117" t="s">
        <v>1453</v>
      </c>
      <c r="J550" s="20"/>
      <c r="K550" s="20"/>
      <c r="L550" s="20"/>
      <c r="M550" s="20"/>
      <c r="N550" s="20"/>
      <c r="O550" s="20"/>
      <c r="P550" s="20"/>
      <c r="Q550" s="20"/>
      <c r="R550" s="20"/>
      <c r="S550" s="20"/>
      <c r="T550" s="20"/>
    </row>
    <row r="551" spans="7:20" x14ac:dyDescent="0.25">
      <c r="G551" s="117">
        <v>3222095</v>
      </c>
      <c r="I551" s="117" t="s">
        <v>1454</v>
      </c>
      <c r="J551" s="20"/>
      <c r="K551" s="20"/>
      <c r="L551" s="20"/>
      <c r="M551" s="20"/>
      <c r="N551" s="20"/>
      <c r="O551" s="20"/>
      <c r="P551" s="20"/>
      <c r="Q551" s="20"/>
      <c r="R551" s="20"/>
      <c r="S551" s="20"/>
      <c r="T551" s="20"/>
    </row>
    <row r="552" spans="7:20" x14ac:dyDescent="0.25">
      <c r="G552" s="117">
        <v>3221407</v>
      </c>
      <c r="I552" s="117" t="s">
        <v>1455</v>
      </c>
      <c r="J552" s="20"/>
      <c r="K552" s="20"/>
      <c r="L552" s="20"/>
      <c r="M552" s="20"/>
      <c r="N552" s="20"/>
      <c r="O552" s="20"/>
      <c r="P552" s="20"/>
      <c r="Q552" s="20"/>
      <c r="R552" s="20"/>
      <c r="S552" s="20"/>
      <c r="T552" s="20"/>
    </row>
    <row r="553" spans="7:20" x14ac:dyDescent="0.25">
      <c r="G553" s="117">
        <v>3222640</v>
      </c>
      <c r="I553" s="117" t="s">
        <v>1456</v>
      </c>
      <c r="J553" s="20"/>
      <c r="K553" s="20"/>
      <c r="L553" s="20"/>
      <c r="M553" s="20"/>
      <c r="N553" s="20"/>
      <c r="O553" s="20"/>
      <c r="P553" s="20"/>
      <c r="Q553" s="20"/>
      <c r="R553" s="20"/>
      <c r="S553" s="20"/>
      <c r="T553" s="20"/>
    </row>
    <row r="554" spans="7:20" x14ac:dyDescent="0.25">
      <c r="G554" s="117">
        <v>3222715</v>
      </c>
      <c r="I554" s="117" t="s">
        <v>1457</v>
      </c>
      <c r="J554" s="20"/>
      <c r="K554" s="20"/>
      <c r="L554" s="20"/>
      <c r="M554" s="20"/>
      <c r="N554" s="20"/>
      <c r="O554" s="20"/>
      <c r="P554" s="20"/>
      <c r="Q554" s="20"/>
      <c r="R554" s="20"/>
      <c r="S554" s="20"/>
      <c r="T554" s="20"/>
    </row>
    <row r="555" spans="7:20" x14ac:dyDescent="0.25">
      <c r="G555" s="117">
        <v>3222583</v>
      </c>
      <c r="I555" s="117" t="s">
        <v>1458</v>
      </c>
      <c r="J555" s="20"/>
      <c r="K555" s="20"/>
      <c r="L555" s="20"/>
      <c r="M555" s="20"/>
      <c r="N555" s="20"/>
      <c r="O555" s="20"/>
      <c r="P555" s="20"/>
      <c r="Q555" s="20"/>
      <c r="R555" s="20"/>
      <c r="S555" s="20"/>
      <c r="T555" s="20"/>
    </row>
    <row r="556" spans="7:20" x14ac:dyDescent="0.25">
      <c r="G556" s="117">
        <v>3222513</v>
      </c>
      <c r="I556" s="117" t="s">
        <v>1459</v>
      </c>
      <c r="J556" s="20"/>
      <c r="K556" s="20"/>
      <c r="L556" s="20"/>
      <c r="M556" s="20"/>
      <c r="N556" s="20"/>
      <c r="O556" s="20"/>
      <c r="P556" s="20"/>
      <c r="Q556" s="20"/>
      <c r="R556" s="20"/>
      <c r="S556" s="20"/>
      <c r="T556" s="20"/>
    </row>
    <row r="557" spans="7:20" x14ac:dyDescent="0.25">
      <c r="G557" s="117">
        <v>3222589</v>
      </c>
      <c r="I557" s="117" t="s">
        <v>1460</v>
      </c>
      <c r="J557" s="20"/>
      <c r="K557" s="20"/>
      <c r="L557" s="20"/>
      <c r="M557" s="20"/>
      <c r="N557" s="20"/>
      <c r="O557" s="20"/>
      <c r="P557" s="20"/>
      <c r="Q557" s="20"/>
      <c r="R557" s="20"/>
      <c r="S557" s="20"/>
      <c r="T557" s="20"/>
    </row>
    <row r="558" spans="7:20" x14ac:dyDescent="0.25">
      <c r="G558" s="117">
        <v>22</v>
      </c>
      <c r="I558" s="117" t="s">
        <v>1461</v>
      </c>
      <c r="J558" s="20"/>
      <c r="K558" s="20"/>
      <c r="L558" s="20"/>
      <c r="M558" s="20"/>
      <c r="N558" s="20"/>
      <c r="O558" s="20"/>
      <c r="P558" s="20"/>
      <c r="Q558" s="20"/>
      <c r="R558" s="20"/>
      <c r="S558" s="20"/>
      <c r="T558" s="20"/>
    </row>
    <row r="559" spans="7:20" x14ac:dyDescent="0.25">
      <c r="G559" s="117">
        <v>3222562</v>
      </c>
      <c r="I559" s="117" t="s">
        <v>1462</v>
      </c>
      <c r="J559" s="20"/>
      <c r="K559" s="20"/>
      <c r="L559" s="20"/>
      <c r="M559" s="20"/>
      <c r="N559" s="20"/>
      <c r="O559" s="20"/>
      <c r="P559" s="20"/>
      <c r="Q559" s="20"/>
      <c r="R559" s="20"/>
      <c r="S559" s="20"/>
      <c r="T559" s="20"/>
    </row>
    <row r="560" spans="7:20" x14ac:dyDescent="0.25">
      <c r="G560" s="117">
        <v>1174</v>
      </c>
      <c r="I560" s="117" t="s">
        <v>1463</v>
      </c>
      <c r="J560" s="20"/>
      <c r="K560" s="20"/>
      <c r="L560" s="20"/>
      <c r="M560" s="20"/>
      <c r="N560" s="20"/>
      <c r="O560" s="20"/>
      <c r="P560" s="20"/>
      <c r="Q560" s="20"/>
      <c r="R560" s="20"/>
      <c r="S560" s="20"/>
      <c r="T560" s="20"/>
    </row>
    <row r="561" spans="7:20" x14ac:dyDescent="0.25">
      <c r="G561" s="117">
        <v>3221248</v>
      </c>
      <c r="I561" s="117" t="s">
        <v>1464</v>
      </c>
      <c r="J561" s="20"/>
      <c r="K561" s="20"/>
      <c r="L561" s="20"/>
      <c r="M561" s="20"/>
      <c r="N561" s="20"/>
      <c r="O561" s="20"/>
      <c r="P561" s="20"/>
      <c r="Q561" s="20"/>
      <c r="R561" s="20"/>
      <c r="S561" s="20"/>
      <c r="T561" s="20"/>
    </row>
    <row r="562" spans="7:20" x14ac:dyDescent="0.25">
      <c r="G562" s="117">
        <v>3222693</v>
      </c>
      <c r="I562" s="117" t="s">
        <v>1465</v>
      </c>
      <c r="J562" s="20"/>
      <c r="K562" s="20"/>
      <c r="L562" s="20"/>
      <c r="M562" s="20"/>
      <c r="N562" s="20"/>
      <c r="O562" s="20"/>
      <c r="P562" s="20"/>
      <c r="Q562" s="20"/>
      <c r="R562" s="20"/>
      <c r="S562" s="20"/>
      <c r="T562" s="20"/>
    </row>
    <row r="563" spans="7:20" x14ac:dyDescent="0.25">
      <c r="G563" s="117">
        <v>3222438</v>
      </c>
      <c r="I563" s="117" t="s">
        <v>1466</v>
      </c>
      <c r="J563" s="20"/>
      <c r="K563" s="20"/>
      <c r="L563" s="20"/>
      <c r="M563" s="20"/>
      <c r="N563" s="20"/>
      <c r="O563" s="20"/>
      <c r="P563" s="20"/>
      <c r="Q563" s="20"/>
      <c r="R563" s="20"/>
      <c r="S563" s="20"/>
      <c r="T563" s="20"/>
    </row>
    <row r="564" spans="7:20" x14ac:dyDescent="0.25">
      <c r="G564" s="117">
        <v>3222429</v>
      </c>
      <c r="I564" s="117" t="s">
        <v>1467</v>
      </c>
      <c r="J564" s="20"/>
      <c r="K564" s="20"/>
      <c r="L564" s="20"/>
      <c r="M564" s="20"/>
      <c r="N564" s="20"/>
      <c r="O564" s="20"/>
      <c r="P564" s="20"/>
      <c r="Q564" s="20"/>
      <c r="R564" s="20"/>
      <c r="S564" s="20"/>
      <c r="T564" s="20"/>
    </row>
    <row r="565" spans="7:20" x14ac:dyDescent="0.25">
      <c r="G565" s="117">
        <v>3220424</v>
      </c>
      <c r="I565" s="117" t="s">
        <v>1468</v>
      </c>
      <c r="J565" s="20"/>
      <c r="K565" s="20"/>
      <c r="L565" s="20"/>
      <c r="M565" s="20"/>
      <c r="N565" s="20"/>
      <c r="O565" s="20"/>
      <c r="P565" s="20"/>
      <c r="Q565" s="20"/>
      <c r="R565" s="20"/>
      <c r="S565" s="20"/>
      <c r="T565" s="20"/>
    </row>
    <row r="566" spans="7:20" x14ac:dyDescent="0.25">
      <c r="G566" s="117">
        <v>3220421</v>
      </c>
      <c r="I566" s="117" t="s">
        <v>1469</v>
      </c>
      <c r="J566" s="20"/>
      <c r="K566" s="20"/>
      <c r="L566" s="20"/>
      <c r="M566" s="20"/>
      <c r="N566" s="20"/>
      <c r="O566" s="20"/>
      <c r="P566" s="20"/>
      <c r="Q566" s="20"/>
      <c r="R566" s="20"/>
      <c r="S566" s="20"/>
      <c r="T566" s="20"/>
    </row>
    <row r="567" spans="7:20" x14ac:dyDescent="0.25">
      <c r="G567" s="117">
        <v>3222071</v>
      </c>
      <c r="I567" s="117" t="s">
        <v>1470</v>
      </c>
      <c r="J567" s="20"/>
      <c r="K567" s="20"/>
      <c r="L567" s="20"/>
      <c r="M567" s="20"/>
      <c r="N567" s="20"/>
      <c r="O567" s="20"/>
      <c r="P567" s="20"/>
      <c r="Q567" s="20"/>
      <c r="R567" s="20"/>
      <c r="S567" s="20"/>
      <c r="T567" s="20"/>
    </row>
    <row r="568" spans="7:20" x14ac:dyDescent="0.25">
      <c r="G568" s="117">
        <v>3222141</v>
      </c>
      <c r="I568" s="117" t="s">
        <v>1471</v>
      </c>
      <c r="J568" s="20"/>
      <c r="K568" s="20"/>
      <c r="L568" s="20"/>
      <c r="M568" s="20"/>
      <c r="N568" s="20"/>
      <c r="O568" s="20"/>
      <c r="P568" s="20"/>
      <c r="Q568" s="20"/>
      <c r="R568" s="20"/>
      <c r="S568" s="20"/>
      <c r="T568" s="20"/>
    </row>
    <row r="569" spans="7:20" x14ac:dyDescent="0.25">
      <c r="G569" s="117">
        <v>987</v>
      </c>
      <c r="I569" s="117" t="s">
        <v>1472</v>
      </c>
      <c r="J569" s="20"/>
      <c r="K569" s="20"/>
      <c r="L569" s="20"/>
      <c r="M569" s="20"/>
      <c r="N569" s="20"/>
      <c r="O569" s="20"/>
      <c r="P569" s="20"/>
      <c r="Q569" s="20"/>
      <c r="R569" s="20"/>
      <c r="S569" s="20"/>
      <c r="T569" s="20"/>
    </row>
    <row r="570" spans="7:20" x14ac:dyDescent="0.25">
      <c r="G570" s="117">
        <v>3220856</v>
      </c>
      <c r="I570" s="117" t="s">
        <v>1473</v>
      </c>
      <c r="J570" s="20"/>
      <c r="K570" s="20"/>
      <c r="L570" s="20"/>
      <c r="M570" s="20"/>
      <c r="N570" s="20"/>
      <c r="O570" s="20"/>
      <c r="P570" s="20"/>
      <c r="Q570" s="20"/>
      <c r="R570" s="20"/>
      <c r="S570" s="20"/>
      <c r="T570" s="20"/>
    </row>
    <row r="571" spans="7:20" x14ac:dyDescent="0.25">
      <c r="G571" s="117">
        <v>3222607</v>
      </c>
      <c r="I571" s="117" t="s">
        <v>1474</v>
      </c>
      <c r="J571" s="20"/>
      <c r="K571" s="20"/>
      <c r="L571" s="20"/>
      <c r="M571" s="20"/>
      <c r="N571" s="20"/>
      <c r="O571" s="20"/>
      <c r="P571" s="20"/>
      <c r="Q571" s="20"/>
      <c r="R571" s="20"/>
      <c r="S571" s="20"/>
      <c r="T571" s="20"/>
    </row>
    <row r="572" spans="7:20" x14ac:dyDescent="0.25">
      <c r="G572" s="117">
        <v>977</v>
      </c>
      <c r="I572" s="117" t="s">
        <v>1475</v>
      </c>
      <c r="J572" s="20"/>
      <c r="K572" s="20"/>
      <c r="L572" s="20"/>
      <c r="M572" s="20"/>
      <c r="N572" s="20"/>
      <c r="O572" s="20"/>
      <c r="P572" s="20"/>
      <c r="Q572" s="20"/>
      <c r="R572" s="20"/>
      <c r="S572" s="20"/>
      <c r="T572" s="20"/>
    </row>
    <row r="573" spans="7:20" x14ac:dyDescent="0.25">
      <c r="G573" s="117">
        <v>3222642</v>
      </c>
      <c r="I573" s="117" t="s">
        <v>1476</v>
      </c>
      <c r="J573" s="20"/>
      <c r="K573" s="20"/>
      <c r="L573" s="20"/>
      <c r="M573" s="20"/>
      <c r="N573" s="20"/>
      <c r="O573" s="20"/>
      <c r="P573" s="20"/>
      <c r="Q573" s="20"/>
      <c r="R573" s="20"/>
      <c r="S573" s="20"/>
      <c r="T573" s="20"/>
    </row>
    <row r="574" spans="7:20" x14ac:dyDescent="0.25">
      <c r="G574" s="117">
        <v>3222619</v>
      </c>
      <c r="I574" s="117" t="s">
        <v>1477</v>
      </c>
      <c r="J574" s="20"/>
      <c r="K574" s="20"/>
      <c r="L574" s="20"/>
      <c r="M574" s="20"/>
      <c r="N574" s="20"/>
      <c r="O574" s="20"/>
      <c r="P574" s="20"/>
      <c r="Q574" s="20"/>
      <c r="R574" s="20"/>
      <c r="S574" s="20"/>
      <c r="T574" s="20"/>
    </row>
    <row r="575" spans="7:20" x14ac:dyDescent="0.25">
      <c r="G575" s="117">
        <v>913</v>
      </c>
      <c r="I575" s="117" t="s">
        <v>1478</v>
      </c>
      <c r="J575" s="20"/>
      <c r="K575" s="20"/>
      <c r="L575" s="20"/>
      <c r="M575" s="20"/>
      <c r="N575" s="20"/>
      <c r="O575" s="20"/>
      <c r="P575" s="20"/>
      <c r="Q575" s="20"/>
      <c r="R575" s="20"/>
      <c r="S575" s="20"/>
      <c r="T575" s="20"/>
    </row>
    <row r="576" spans="7:20" x14ac:dyDescent="0.25">
      <c r="G576" s="117">
        <v>3222383</v>
      </c>
      <c r="I576" s="117" t="s">
        <v>1479</v>
      </c>
      <c r="J576" s="20"/>
      <c r="K576" s="20"/>
      <c r="L576" s="20"/>
      <c r="M576" s="20"/>
      <c r="N576" s="20"/>
      <c r="O576" s="20"/>
      <c r="P576" s="20"/>
      <c r="Q576" s="20"/>
      <c r="R576" s="20"/>
      <c r="S576" s="20"/>
      <c r="T576" s="20"/>
    </row>
    <row r="577" spans="7:20" x14ac:dyDescent="0.25">
      <c r="G577" s="117">
        <v>3222660</v>
      </c>
      <c r="I577" s="117" t="s">
        <v>1480</v>
      </c>
      <c r="J577" s="20"/>
      <c r="K577" s="20"/>
      <c r="L577" s="20"/>
      <c r="M577" s="20"/>
      <c r="N577" s="20"/>
      <c r="O577" s="20"/>
      <c r="P577" s="20"/>
      <c r="Q577" s="20"/>
      <c r="R577" s="20"/>
      <c r="S577" s="20"/>
      <c r="T577" s="20"/>
    </row>
    <row r="578" spans="7:20" x14ac:dyDescent="0.25">
      <c r="G578" s="117">
        <v>3222710</v>
      </c>
      <c r="I578" s="117" t="s">
        <v>1481</v>
      </c>
      <c r="J578" s="20"/>
      <c r="K578" s="20"/>
      <c r="L578" s="20"/>
      <c r="M578" s="20"/>
      <c r="N578" s="20"/>
      <c r="O578" s="20"/>
      <c r="P578" s="20"/>
      <c r="Q578" s="20"/>
      <c r="R578" s="20"/>
      <c r="S578" s="20"/>
      <c r="T578" s="20"/>
    </row>
    <row r="579" spans="7:20" x14ac:dyDescent="0.25">
      <c r="G579" s="117">
        <v>3222467</v>
      </c>
      <c r="I579" s="117" t="s">
        <v>1482</v>
      </c>
      <c r="J579" s="20"/>
      <c r="K579" s="20"/>
      <c r="L579" s="20"/>
      <c r="M579" s="20"/>
      <c r="N579" s="20"/>
      <c r="O579" s="20"/>
      <c r="P579" s="20"/>
      <c r="Q579" s="20"/>
      <c r="R579" s="20"/>
      <c r="S579" s="20"/>
      <c r="T579" s="20"/>
    </row>
    <row r="580" spans="7:20" x14ac:dyDescent="0.25">
      <c r="G580" s="117">
        <v>3222526</v>
      </c>
      <c r="I580" s="117" t="s">
        <v>1483</v>
      </c>
      <c r="J580" s="20"/>
      <c r="K580" s="20"/>
      <c r="L580" s="20"/>
      <c r="M580" s="20"/>
      <c r="N580" s="20"/>
      <c r="O580" s="20"/>
      <c r="P580" s="20"/>
      <c r="Q580" s="20"/>
      <c r="R580" s="20"/>
      <c r="S580" s="20"/>
      <c r="T580" s="20"/>
    </row>
    <row r="581" spans="7:20" x14ac:dyDescent="0.25">
      <c r="G581" s="117">
        <v>121</v>
      </c>
      <c r="I581" s="117" t="s">
        <v>1484</v>
      </c>
      <c r="J581" s="20"/>
      <c r="K581" s="20"/>
      <c r="L581" s="20"/>
      <c r="M581" s="20"/>
      <c r="N581" s="20"/>
      <c r="O581" s="20"/>
      <c r="P581" s="20"/>
      <c r="Q581" s="20"/>
      <c r="R581" s="20"/>
      <c r="S581" s="20"/>
      <c r="T581" s="20"/>
    </row>
    <row r="582" spans="7:20" x14ac:dyDescent="0.25">
      <c r="G582" s="117">
        <v>3222503</v>
      </c>
      <c r="I582" s="117" t="s">
        <v>1485</v>
      </c>
      <c r="J582" s="20"/>
      <c r="K582" s="20"/>
      <c r="L582" s="20"/>
      <c r="M582" s="20"/>
      <c r="N582" s="20"/>
      <c r="O582" s="20"/>
      <c r="P582" s="20"/>
      <c r="Q582" s="20"/>
      <c r="R582" s="20"/>
      <c r="S582" s="20"/>
      <c r="T582" s="20"/>
    </row>
    <row r="583" spans="7:20" x14ac:dyDescent="0.25">
      <c r="G583" s="117">
        <v>3222632</v>
      </c>
      <c r="I583" s="117" t="s">
        <v>1486</v>
      </c>
      <c r="J583" s="20"/>
      <c r="K583" s="20"/>
      <c r="L583" s="20"/>
      <c r="M583" s="20"/>
      <c r="N583" s="20"/>
      <c r="O583" s="20"/>
      <c r="P583" s="20"/>
      <c r="Q583" s="20"/>
      <c r="R583" s="20"/>
      <c r="S583" s="20"/>
      <c r="T583" s="20"/>
    </row>
    <row r="584" spans="7:20" x14ac:dyDescent="0.25">
      <c r="G584" s="117">
        <v>3220409</v>
      </c>
      <c r="I584" s="117" t="s">
        <v>1487</v>
      </c>
      <c r="J584" s="20"/>
      <c r="K584" s="20"/>
      <c r="L584" s="20"/>
      <c r="M584" s="20"/>
      <c r="N584" s="20"/>
      <c r="O584" s="20"/>
      <c r="P584" s="20"/>
      <c r="Q584" s="20"/>
      <c r="R584" s="20"/>
      <c r="S584" s="20"/>
      <c r="T584" s="20"/>
    </row>
    <row r="585" spans="7:20" x14ac:dyDescent="0.25">
      <c r="G585" s="117">
        <v>3222105</v>
      </c>
      <c r="I585" s="117" t="s">
        <v>1488</v>
      </c>
      <c r="J585" s="20"/>
      <c r="K585" s="20"/>
      <c r="L585" s="20"/>
      <c r="M585" s="20"/>
      <c r="N585" s="20"/>
      <c r="O585" s="20"/>
      <c r="P585" s="20"/>
      <c r="Q585" s="20"/>
      <c r="R585" s="20"/>
      <c r="S585" s="20"/>
      <c r="T585" s="20"/>
    </row>
    <row r="586" spans="7:20" x14ac:dyDescent="0.25">
      <c r="G586" s="117">
        <v>3221742</v>
      </c>
      <c r="I586" s="117" t="s">
        <v>1489</v>
      </c>
      <c r="J586" s="20"/>
      <c r="K586" s="20"/>
      <c r="L586" s="20"/>
      <c r="M586" s="20"/>
      <c r="N586" s="20"/>
      <c r="O586" s="20"/>
      <c r="P586" s="20"/>
      <c r="Q586" s="20"/>
      <c r="R586" s="20"/>
      <c r="S586" s="20"/>
      <c r="T586" s="20"/>
    </row>
    <row r="587" spans="7:20" x14ac:dyDescent="0.25">
      <c r="G587" s="117">
        <v>3222565</v>
      </c>
      <c r="I587" s="117" t="s">
        <v>1490</v>
      </c>
      <c r="J587" s="20"/>
      <c r="K587" s="20"/>
      <c r="L587" s="20"/>
      <c r="M587" s="20"/>
      <c r="N587" s="20"/>
      <c r="O587" s="20"/>
      <c r="P587" s="20"/>
      <c r="Q587" s="20"/>
      <c r="R587" s="20"/>
      <c r="S587" s="20"/>
      <c r="T587" s="20"/>
    </row>
    <row r="588" spans="7:20" x14ac:dyDescent="0.25">
      <c r="G588" s="117">
        <v>3221137</v>
      </c>
      <c r="I588" s="117" t="s">
        <v>1491</v>
      </c>
      <c r="J588" s="20"/>
      <c r="K588" s="20"/>
      <c r="L588" s="20"/>
      <c r="M588" s="20"/>
      <c r="N588" s="20"/>
      <c r="O588" s="20"/>
      <c r="P588" s="20"/>
      <c r="Q588" s="20"/>
      <c r="R588" s="20"/>
      <c r="S588" s="20"/>
      <c r="T588" s="20"/>
    </row>
    <row r="589" spans="7:20" x14ac:dyDescent="0.25">
      <c r="G589" s="117">
        <v>3222621</v>
      </c>
      <c r="I589" s="117" t="s">
        <v>1492</v>
      </c>
      <c r="J589" s="20"/>
      <c r="K589" s="20"/>
      <c r="L589" s="20"/>
      <c r="M589" s="20"/>
      <c r="N589" s="20"/>
      <c r="O589" s="20"/>
      <c r="P589" s="20"/>
      <c r="Q589" s="20"/>
      <c r="R589" s="20"/>
      <c r="S589" s="20"/>
      <c r="T589" s="20"/>
    </row>
    <row r="590" spans="7:20" x14ac:dyDescent="0.25">
      <c r="G590" s="117">
        <v>48</v>
      </c>
      <c r="I590" s="117" t="s">
        <v>1493</v>
      </c>
      <c r="J590" s="20"/>
      <c r="K590" s="20"/>
      <c r="L590" s="20"/>
      <c r="M590" s="20"/>
      <c r="N590" s="20"/>
      <c r="O590" s="20"/>
      <c r="P590" s="20"/>
      <c r="Q590" s="20"/>
      <c r="R590" s="20"/>
      <c r="S590" s="20"/>
      <c r="T590" s="20"/>
    </row>
    <row r="591" spans="7:20" x14ac:dyDescent="0.25">
      <c r="G591" s="117">
        <v>3222628</v>
      </c>
      <c r="I591" s="117" t="s">
        <v>1494</v>
      </c>
      <c r="J591" s="20"/>
      <c r="K591" s="20"/>
      <c r="L591" s="20"/>
      <c r="M591" s="20"/>
      <c r="N591" s="20"/>
      <c r="O591" s="20"/>
      <c r="P591" s="20"/>
      <c r="Q591" s="20"/>
      <c r="R591" s="20"/>
      <c r="S591" s="20"/>
      <c r="T591" s="20"/>
    </row>
    <row r="592" spans="7:20" x14ac:dyDescent="0.25">
      <c r="G592" s="117">
        <v>3222180</v>
      </c>
      <c r="I592" s="117" t="s">
        <v>1495</v>
      </c>
      <c r="J592" s="20"/>
      <c r="K592" s="20"/>
      <c r="L592" s="20"/>
      <c r="M592" s="20"/>
      <c r="N592" s="20"/>
      <c r="O592" s="20"/>
      <c r="P592" s="20"/>
      <c r="Q592" s="20"/>
      <c r="R592" s="20"/>
      <c r="S592" s="20"/>
      <c r="T592" s="20"/>
    </row>
    <row r="593" spans="7:20" x14ac:dyDescent="0.25">
      <c r="G593" s="117">
        <v>3222629</v>
      </c>
      <c r="I593" s="117" t="s">
        <v>1496</v>
      </c>
      <c r="J593" s="20"/>
      <c r="K593" s="20"/>
      <c r="L593" s="20"/>
      <c r="M593" s="20"/>
      <c r="N593" s="20"/>
      <c r="O593" s="20"/>
      <c r="P593" s="20"/>
      <c r="Q593" s="20"/>
      <c r="R593" s="20"/>
      <c r="S593" s="20"/>
      <c r="T593" s="20"/>
    </row>
    <row r="594" spans="7:20" x14ac:dyDescent="0.25">
      <c r="G594" s="117">
        <v>3222652</v>
      </c>
      <c r="I594" s="117" t="s">
        <v>1497</v>
      </c>
      <c r="J594" s="20"/>
      <c r="K594" s="20"/>
      <c r="L594" s="20"/>
      <c r="M594" s="20"/>
      <c r="N594" s="20"/>
      <c r="O594" s="20"/>
      <c r="P594" s="20"/>
      <c r="Q594" s="20"/>
      <c r="R594" s="20"/>
      <c r="S594" s="20"/>
      <c r="T594" s="20"/>
    </row>
    <row r="595" spans="7:20" x14ac:dyDescent="0.25">
      <c r="G595" s="117">
        <v>3222543</v>
      </c>
      <c r="I595" s="117" t="s">
        <v>1498</v>
      </c>
      <c r="J595" s="20"/>
      <c r="K595" s="20">
        <v>0</v>
      </c>
      <c r="L595" s="20"/>
      <c r="M595" s="20"/>
      <c r="N595" s="20"/>
      <c r="O595" s="20"/>
      <c r="P595" s="20"/>
      <c r="Q595" s="20"/>
      <c r="R595" s="20"/>
      <c r="S595" s="20"/>
      <c r="T595" s="20"/>
    </row>
    <row r="596" spans="7:20" x14ac:dyDescent="0.25">
      <c r="G596" s="117">
        <v>3222595</v>
      </c>
      <c r="I596" s="117" t="s">
        <v>1499</v>
      </c>
      <c r="J596" s="20"/>
      <c r="K596" s="20">
        <v>0</v>
      </c>
      <c r="L596" s="20"/>
      <c r="M596" s="20"/>
      <c r="N596" s="20"/>
      <c r="O596" s="20"/>
      <c r="P596" s="20"/>
      <c r="Q596" s="20"/>
      <c r="R596" s="20"/>
      <c r="S596" s="20"/>
      <c r="T596" s="20"/>
    </row>
    <row r="597" spans="7:20" x14ac:dyDescent="0.25">
      <c r="G597" s="117">
        <v>3222400</v>
      </c>
      <c r="I597" s="117" t="s">
        <v>1500</v>
      </c>
      <c r="J597" s="20"/>
      <c r="K597" s="20">
        <v>0</v>
      </c>
      <c r="L597" s="20"/>
      <c r="M597" s="20"/>
      <c r="N597" s="20"/>
      <c r="O597" s="20"/>
      <c r="P597" s="20"/>
      <c r="Q597" s="20"/>
      <c r="R597" s="20"/>
      <c r="S597" s="20"/>
      <c r="T597" s="20"/>
    </row>
    <row r="598" spans="7:20" x14ac:dyDescent="0.25">
      <c r="G598" s="117">
        <v>126</v>
      </c>
      <c r="I598" s="117" t="s">
        <v>1501</v>
      </c>
      <c r="J598" s="20"/>
      <c r="K598" s="20">
        <v>0</v>
      </c>
      <c r="L598" s="20"/>
      <c r="M598" s="20"/>
      <c r="N598" s="20"/>
      <c r="O598" s="20"/>
      <c r="P598" s="20"/>
      <c r="Q598" s="20"/>
      <c r="R598" s="20"/>
      <c r="S598" s="20"/>
      <c r="T598" s="20"/>
    </row>
    <row r="599" spans="7:20" x14ac:dyDescent="0.25">
      <c r="G599" s="117">
        <v>3222144</v>
      </c>
      <c r="I599" s="117" t="s">
        <v>1502</v>
      </c>
      <c r="K599" s="117">
        <v>0</v>
      </c>
    </row>
    <row r="600" spans="7:20" x14ac:dyDescent="0.25">
      <c r="G600" s="117">
        <v>3220430</v>
      </c>
      <c r="I600" s="117" t="s">
        <v>1503</v>
      </c>
      <c r="K600" s="117">
        <v>0</v>
      </c>
    </row>
    <row r="601" spans="7:20" x14ac:dyDescent="0.25">
      <c r="G601" s="117">
        <v>3222641</v>
      </c>
      <c r="I601" s="117" t="s">
        <v>1504</v>
      </c>
    </row>
    <row r="602" spans="7:20" x14ac:dyDescent="0.25">
      <c r="G602" s="117">
        <v>916</v>
      </c>
      <c r="I602" s="117" t="s">
        <v>1505</v>
      </c>
    </row>
    <row r="603" spans="7:20" x14ac:dyDescent="0.25">
      <c r="G603" s="117">
        <v>3222139</v>
      </c>
      <c r="I603" s="117" t="s">
        <v>1506</v>
      </c>
    </row>
    <row r="604" spans="7:20" x14ac:dyDescent="0.25">
      <c r="G604" s="117">
        <v>3222159</v>
      </c>
      <c r="I604" s="117" t="s">
        <v>1507</v>
      </c>
    </row>
    <row r="605" spans="7:20" x14ac:dyDescent="0.25">
      <c r="G605" s="117">
        <v>3221233</v>
      </c>
      <c r="I605" s="117" t="s">
        <v>1508</v>
      </c>
    </row>
    <row r="606" spans="7:20" x14ac:dyDescent="0.25">
      <c r="G606" s="117">
        <v>3221682</v>
      </c>
      <c r="I606" s="117" t="s">
        <v>1509</v>
      </c>
    </row>
    <row r="607" spans="7:20" x14ac:dyDescent="0.25">
      <c r="G607" s="117">
        <v>3222362</v>
      </c>
      <c r="I607" s="117" t="s">
        <v>1510</v>
      </c>
    </row>
    <row r="608" spans="7:20" x14ac:dyDescent="0.25">
      <c r="G608" s="117">
        <v>107</v>
      </c>
      <c r="I608" s="117" t="s">
        <v>1511</v>
      </c>
    </row>
    <row r="609" spans="7:9" x14ac:dyDescent="0.25">
      <c r="G609" s="117">
        <v>3222580</v>
      </c>
      <c r="I609" s="117" t="s">
        <v>1512</v>
      </c>
    </row>
    <row r="610" spans="7:9" x14ac:dyDescent="0.25">
      <c r="G610" s="117">
        <v>3221754</v>
      </c>
      <c r="I610" s="117" t="s">
        <v>1513</v>
      </c>
    </row>
    <row r="611" spans="7:9" x14ac:dyDescent="0.25">
      <c r="G611" s="117">
        <v>3222156</v>
      </c>
      <c r="I611" s="117" t="s">
        <v>1514</v>
      </c>
    </row>
    <row r="612" spans="7:9" x14ac:dyDescent="0.25">
      <c r="G612" s="117">
        <v>3221178</v>
      </c>
      <c r="I612" s="117" t="s">
        <v>1515</v>
      </c>
    </row>
    <row r="613" spans="7:9" x14ac:dyDescent="0.25">
      <c r="G613" s="117">
        <v>57</v>
      </c>
      <c r="I613" s="117" t="s">
        <v>1516</v>
      </c>
    </row>
    <row r="614" spans="7:9" x14ac:dyDescent="0.25">
      <c r="G614" s="117">
        <v>47</v>
      </c>
      <c r="I614" s="117" t="s">
        <v>1517</v>
      </c>
    </row>
    <row r="615" spans="7:9" x14ac:dyDescent="0.25">
      <c r="G615" s="117">
        <v>3220493</v>
      </c>
      <c r="I615" s="117" t="s">
        <v>1518</v>
      </c>
    </row>
    <row r="616" spans="7:9" x14ac:dyDescent="0.25">
      <c r="G616" s="117">
        <v>3222525</v>
      </c>
      <c r="I616" s="117" t="s">
        <v>1519</v>
      </c>
    </row>
    <row r="617" spans="7:9" x14ac:dyDescent="0.25">
      <c r="G617" s="117">
        <v>3220478</v>
      </c>
      <c r="I617" s="117" t="s">
        <v>1520</v>
      </c>
    </row>
    <row r="618" spans="7:9" x14ac:dyDescent="0.25">
      <c r="G618" s="117">
        <v>3221023</v>
      </c>
      <c r="I618" s="117" t="s">
        <v>1521</v>
      </c>
    </row>
    <row r="619" spans="7:9" x14ac:dyDescent="0.25">
      <c r="G619" s="117">
        <v>3220420</v>
      </c>
      <c r="I619" s="117" t="s">
        <v>1522</v>
      </c>
    </row>
    <row r="620" spans="7:9" x14ac:dyDescent="0.25">
      <c r="G620" s="117">
        <v>3222672</v>
      </c>
      <c r="I620" s="117" t="s">
        <v>1523</v>
      </c>
    </row>
    <row r="621" spans="7:9" x14ac:dyDescent="0.25">
      <c r="G621" s="117">
        <v>3222201</v>
      </c>
      <c r="I621" s="117" t="s">
        <v>1524</v>
      </c>
    </row>
    <row r="622" spans="7:9" x14ac:dyDescent="0.25">
      <c r="G622" s="117">
        <v>3221918</v>
      </c>
      <c r="I622" s="117" t="s">
        <v>1525</v>
      </c>
    </row>
    <row r="623" spans="7:9" x14ac:dyDescent="0.25">
      <c r="G623" s="117">
        <v>112</v>
      </c>
      <c r="I623" s="117" t="s">
        <v>1526</v>
      </c>
    </row>
    <row r="624" spans="7:9" x14ac:dyDescent="0.25">
      <c r="G624" s="117">
        <v>3220967</v>
      </c>
      <c r="I624" s="117" t="s">
        <v>1527</v>
      </c>
    </row>
    <row r="625" spans="7:9" x14ac:dyDescent="0.25">
      <c r="G625" s="117">
        <v>3221074</v>
      </c>
      <c r="I625" s="117" t="s">
        <v>1528</v>
      </c>
    </row>
    <row r="626" spans="7:9" x14ac:dyDescent="0.25">
      <c r="G626" s="117">
        <v>3221055</v>
      </c>
      <c r="I626" s="117" t="s">
        <v>1529</v>
      </c>
    </row>
    <row r="627" spans="7:9" x14ac:dyDescent="0.25">
      <c r="G627" s="117">
        <v>3222178</v>
      </c>
      <c r="I627" s="117" t="s">
        <v>1530</v>
      </c>
    </row>
    <row r="628" spans="7:9" x14ac:dyDescent="0.25">
      <c r="G628" s="117">
        <v>3222154</v>
      </c>
      <c r="I628" s="117" t="s">
        <v>1531</v>
      </c>
    </row>
    <row r="629" spans="7:9" x14ac:dyDescent="0.25">
      <c r="G629" s="117">
        <v>1268</v>
      </c>
      <c r="I629" s="117" t="s">
        <v>1532</v>
      </c>
    </row>
    <row r="630" spans="7:9" x14ac:dyDescent="0.25">
      <c r="G630" s="117">
        <v>3220482</v>
      </c>
      <c r="I630" s="117" t="s">
        <v>1533</v>
      </c>
    </row>
    <row r="631" spans="7:9" x14ac:dyDescent="0.25">
      <c r="G631" s="117">
        <v>3221591</v>
      </c>
      <c r="I631" s="117" t="s">
        <v>1533</v>
      </c>
    </row>
    <row r="632" spans="7:9" x14ac:dyDescent="0.25">
      <c r="G632" s="117">
        <v>3222127</v>
      </c>
      <c r="I632" s="117" t="s">
        <v>1534</v>
      </c>
    </row>
    <row r="633" spans="7:9" x14ac:dyDescent="0.25">
      <c r="G633" s="117">
        <v>3221676</v>
      </c>
      <c r="I633" s="117" t="s">
        <v>1535</v>
      </c>
    </row>
    <row r="634" spans="7:9" x14ac:dyDescent="0.25">
      <c r="G634" s="117">
        <v>50</v>
      </c>
      <c r="I634" s="117" t="s">
        <v>1536</v>
      </c>
    </row>
    <row r="635" spans="7:9" x14ac:dyDescent="0.25">
      <c r="G635" s="117">
        <v>3222698</v>
      </c>
      <c r="I635" s="117" t="s">
        <v>1537</v>
      </c>
    </row>
    <row r="636" spans="7:9" x14ac:dyDescent="0.25">
      <c r="G636" s="117">
        <v>3220491</v>
      </c>
      <c r="I636" s="117" t="s">
        <v>1538</v>
      </c>
    </row>
    <row r="637" spans="7:9" x14ac:dyDescent="0.25">
      <c r="G637" s="117">
        <v>3222644</v>
      </c>
      <c r="I637" s="117" t="s">
        <v>1539</v>
      </c>
    </row>
    <row r="638" spans="7:9" x14ac:dyDescent="0.25">
      <c r="G638" s="117">
        <v>97</v>
      </c>
      <c r="I638" s="117" t="s">
        <v>1540</v>
      </c>
    </row>
    <row r="639" spans="7:9" x14ac:dyDescent="0.25">
      <c r="G639" s="117">
        <v>3222397</v>
      </c>
      <c r="I639" s="117" t="s">
        <v>1541</v>
      </c>
    </row>
    <row r="640" spans="7:9" x14ac:dyDescent="0.25">
      <c r="G640" s="117">
        <v>3222137</v>
      </c>
      <c r="I640" s="117" t="s">
        <v>1542</v>
      </c>
    </row>
    <row r="641" spans="7:9" x14ac:dyDescent="0.25">
      <c r="G641" s="117">
        <v>3221504</v>
      </c>
      <c r="I641" s="117" t="s">
        <v>1543</v>
      </c>
    </row>
    <row r="642" spans="7:9" x14ac:dyDescent="0.25">
      <c r="G642" s="117">
        <v>3222364</v>
      </c>
      <c r="I642" s="117" t="s">
        <v>1544</v>
      </c>
    </row>
    <row r="643" spans="7:9" x14ac:dyDescent="0.25">
      <c r="G643" s="117">
        <v>3221559</v>
      </c>
      <c r="I643" s="117" t="s">
        <v>1545</v>
      </c>
    </row>
    <row r="644" spans="7:9" x14ac:dyDescent="0.25">
      <c r="G644" s="117">
        <v>3220417</v>
      </c>
      <c r="I644" s="117" t="s">
        <v>1546</v>
      </c>
    </row>
    <row r="645" spans="7:9" x14ac:dyDescent="0.25">
      <c r="G645" s="117">
        <v>954</v>
      </c>
      <c r="I645" s="117" t="s">
        <v>1547</v>
      </c>
    </row>
    <row r="646" spans="7:9" x14ac:dyDescent="0.25">
      <c r="G646" s="117">
        <v>3222588</v>
      </c>
      <c r="I646" s="117" t="s">
        <v>1548</v>
      </c>
    </row>
    <row r="647" spans="7:9" x14ac:dyDescent="0.25">
      <c r="G647" s="117">
        <v>3221780</v>
      </c>
      <c r="I647" s="117" t="s">
        <v>1549</v>
      </c>
    </row>
    <row r="648" spans="7:9" x14ac:dyDescent="0.25">
      <c r="G648" s="117">
        <v>3220867</v>
      </c>
      <c r="I648" s="117" t="s">
        <v>1550</v>
      </c>
    </row>
    <row r="649" spans="7:9" x14ac:dyDescent="0.25">
      <c r="G649" s="117">
        <v>123</v>
      </c>
      <c r="I649" s="117" t="s">
        <v>1551</v>
      </c>
    </row>
    <row r="650" spans="7:9" x14ac:dyDescent="0.25">
      <c r="G650" s="117">
        <v>3222167</v>
      </c>
      <c r="I650" s="117" t="s">
        <v>1552</v>
      </c>
    </row>
    <row r="651" spans="7:9" x14ac:dyDescent="0.25">
      <c r="G651" s="117">
        <v>3222666</v>
      </c>
      <c r="I651" s="117" t="s">
        <v>1553</v>
      </c>
    </row>
    <row r="652" spans="7:9" x14ac:dyDescent="0.25">
      <c r="G652" s="117">
        <v>3222656</v>
      </c>
      <c r="I652" s="117" t="s">
        <v>1554</v>
      </c>
    </row>
    <row r="653" spans="7:9" x14ac:dyDescent="0.25">
      <c r="G653" s="117">
        <v>1150</v>
      </c>
      <c r="I653" s="117" t="s">
        <v>1555</v>
      </c>
    </row>
    <row r="654" spans="7:9" x14ac:dyDescent="0.25">
      <c r="G654" s="117">
        <v>3222510</v>
      </c>
      <c r="I654" s="117" t="s">
        <v>1556</v>
      </c>
    </row>
    <row r="655" spans="7:9" x14ac:dyDescent="0.25">
      <c r="G655" s="117">
        <v>3221957</v>
      </c>
      <c r="I655" s="117" t="s">
        <v>1557</v>
      </c>
    </row>
    <row r="656" spans="7:9" x14ac:dyDescent="0.25">
      <c r="G656" s="117">
        <v>3221305</v>
      </c>
      <c r="I656" s="117" t="s">
        <v>1558</v>
      </c>
    </row>
    <row r="657" spans="7:9" x14ac:dyDescent="0.25">
      <c r="G657" s="117">
        <v>3222462</v>
      </c>
      <c r="I657" s="117" t="s">
        <v>1559</v>
      </c>
    </row>
    <row r="658" spans="7:9" x14ac:dyDescent="0.25">
      <c r="G658" s="117">
        <v>3222069</v>
      </c>
      <c r="I658" s="117" t="s">
        <v>1560</v>
      </c>
    </row>
    <row r="659" spans="7:9" x14ac:dyDescent="0.25">
      <c r="G659" s="117">
        <v>3222433</v>
      </c>
      <c r="I659" s="117" t="s">
        <v>1561</v>
      </c>
    </row>
    <row r="660" spans="7:9" x14ac:dyDescent="0.25">
      <c r="G660" s="117">
        <v>55</v>
      </c>
      <c r="I660" s="117" t="s">
        <v>1562</v>
      </c>
    </row>
    <row r="661" spans="7:9" x14ac:dyDescent="0.25">
      <c r="G661" s="117">
        <v>3222663</v>
      </c>
      <c r="I661" s="117" t="s">
        <v>1563</v>
      </c>
    </row>
    <row r="662" spans="7:9" x14ac:dyDescent="0.25">
      <c r="G662" s="117">
        <v>3222408</v>
      </c>
      <c r="I662" s="117" t="s">
        <v>1564</v>
      </c>
    </row>
    <row r="663" spans="7:9" x14ac:dyDescent="0.25">
      <c r="G663" s="117">
        <v>3222136</v>
      </c>
      <c r="I663" s="117" t="s">
        <v>1565</v>
      </c>
    </row>
    <row r="664" spans="7:9" x14ac:dyDescent="0.25">
      <c r="G664" s="117">
        <v>3222064</v>
      </c>
      <c r="I664" s="117" t="s">
        <v>1566</v>
      </c>
    </row>
    <row r="665" spans="7:9" x14ac:dyDescent="0.25">
      <c r="G665" s="117">
        <v>3222065</v>
      </c>
      <c r="I665" s="117" t="s">
        <v>1566</v>
      </c>
    </row>
    <row r="666" spans="7:9" x14ac:dyDescent="0.25">
      <c r="G666" s="117">
        <v>3222066</v>
      </c>
      <c r="I666" s="117" t="s">
        <v>1566</v>
      </c>
    </row>
    <row r="667" spans="7:9" x14ac:dyDescent="0.25">
      <c r="G667" s="117">
        <v>3221926</v>
      </c>
      <c r="I667" s="117" t="s">
        <v>1567</v>
      </c>
    </row>
    <row r="668" spans="7:9" x14ac:dyDescent="0.25">
      <c r="G668" s="117">
        <v>3222198</v>
      </c>
      <c r="I668" s="117" t="s">
        <v>1568</v>
      </c>
    </row>
    <row r="669" spans="7:9" x14ac:dyDescent="0.25">
      <c r="G669" s="117">
        <v>92</v>
      </c>
      <c r="I669" s="117" t="s">
        <v>1569</v>
      </c>
    </row>
    <row r="670" spans="7:9" x14ac:dyDescent="0.25">
      <c r="G670" s="117">
        <v>3220410</v>
      </c>
      <c r="I670" s="117" t="s">
        <v>1570</v>
      </c>
    </row>
    <row r="671" spans="7:9" x14ac:dyDescent="0.25">
      <c r="G671" s="117">
        <v>3220426</v>
      </c>
      <c r="I671" s="117" t="s">
        <v>1571</v>
      </c>
    </row>
    <row r="672" spans="7:9" x14ac:dyDescent="0.25">
      <c r="G672" s="117">
        <v>3222626</v>
      </c>
      <c r="I672" s="117" t="s">
        <v>1572</v>
      </c>
    </row>
    <row r="673" spans="7:9" x14ac:dyDescent="0.25">
      <c r="G673" s="117">
        <v>3222537</v>
      </c>
      <c r="I673" s="117" t="s">
        <v>1573</v>
      </c>
    </row>
    <row r="674" spans="7:9" x14ac:dyDescent="0.25">
      <c r="G674" s="117">
        <v>3222668</v>
      </c>
      <c r="I674" s="117" t="s">
        <v>1574</v>
      </c>
    </row>
    <row r="675" spans="7:9" x14ac:dyDescent="0.25">
      <c r="G675" s="117">
        <v>3222496</v>
      </c>
      <c r="I675" s="117" t="s">
        <v>1575</v>
      </c>
    </row>
    <row r="676" spans="7:9" x14ac:dyDescent="0.25">
      <c r="G676" s="117">
        <v>3222407</v>
      </c>
      <c r="I676" s="117" t="s">
        <v>1576</v>
      </c>
    </row>
    <row r="677" spans="7:9" x14ac:dyDescent="0.25">
      <c r="G677" s="117">
        <v>997</v>
      </c>
      <c r="I677" s="117" t="s">
        <v>1577</v>
      </c>
    </row>
    <row r="678" spans="7:9" x14ac:dyDescent="0.25">
      <c r="G678" s="117">
        <v>3220904</v>
      </c>
      <c r="I678" s="117" t="s">
        <v>1578</v>
      </c>
    </row>
    <row r="679" spans="7:9" x14ac:dyDescent="0.25">
      <c r="G679" s="117">
        <v>1156</v>
      </c>
      <c r="I679" s="117" t="s">
        <v>1579</v>
      </c>
    </row>
    <row r="680" spans="7:9" x14ac:dyDescent="0.25">
      <c r="G680" s="117">
        <v>3222399</v>
      </c>
      <c r="I680" s="117" t="s">
        <v>1580</v>
      </c>
    </row>
    <row r="681" spans="7:9" x14ac:dyDescent="0.25">
      <c r="G681" s="117">
        <v>3222138</v>
      </c>
      <c r="I681" s="117" t="s">
        <v>1581</v>
      </c>
    </row>
    <row r="682" spans="7:9" x14ac:dyDescent="0.25">
      <c r="G682" s="117">
        <v>3222511</v>
      </c>
      <c r="I682" s="117" t="s">
        <v>1582</v>
      </c>
    </row>
    <row r="683" spans="7:9" x14ac:dyDescent="0.25">
      <c r="G683" s="117">
        <v>3220886</v>
      </c>
      <c r="I683" s="117" t="s">
        <v>1583</v>
      </c>
    </row>
    <row r="684" spans="7:9" x14ac:dyDescent="0.25">
      <c r="G684" s="117">
        <v>3222584</v>
      </c>
      <c r="I684" s="117" t="s">
        <v>1584</v>
      </c>
    </row>
    <row r="685" spans="7:9" x14ac:dyDescent="0.25">
      <c r="G685" s="117">
        <v>3222134</v>
      </c>
      <c r="I685" s="117" t="s">
        <v>1585</v>
      </c>
    </row>
    <row r="686" spans="7:9" x14ac:dyDescent="0.25">
      <c r="G686" s="117">
        <v>1225</v>
      </c>
      <c r="I686" s="117" t="s">
        <v>1586</v>
      </c>
    </row>
    <row r="687" spans="7:9" x14ac:dyDescent="0.25">
      <c r="G687" s="117">
        <v>3220448</v>
      </c>
      <c r="I687" s="117" t="s">
        <v>1587</v>
      </c>
    </row>
    <row r="688" spans="7:9" x14ac:dyDescent="0.25">
      <c r="G688" s="117">
        <v>3220885</v>
      </c>
      <c r="I688" s="117" t="s">
        <v>1588</v>
      </c>
    </row>
    <row r="689" spans="7:9" x14ac:dyDescent="0.25">
      <c r="G689" s="117">
        <v>3222099</v>
      </c>
      <c r="I689" s="117" t="s">
        <v>1589</v>
      </c>
    </row>
    <row r="690" spans="7:9" x14ac:dyDescent="0.25">
      <c r="G690" s="117">
        <v>3222350</v>
      </c>
      <c r="I690" s="117" t="s">
        <v>1590</v>
      </c>
    </row>
    <row r="691" spans="7:9" x14ac:dyDescent="0.25">
      <c r="G691" s="117">
        <v>3220884</v>
      </c>
      <c r="I691" s="117" t="s">
        <v>1591</v>
      </c>
    </row>
    <row r="692" spans="7:9" x14ac:dyDescent="0.25">
      <c r="G692" s="117">
        <v>3222165</v>
      </c>
      <c r="I692" s="117" t="s">
        <v>1592</v>
      </c>
    </row>
    <row r="693" spans="7:9" x14ac:dyDescent="0.25">
      <c r="G693" s="117">
        <v>3222614</v>
      </c>
      <c r="I693" s="117" t="s">
        <v>1593</v>
      </c>
    </row>
    <row r="694" spans="7:9" x14ac:dyDescent="0.25">
      <c r="G694" s="117">
        <v>3221545</v>
      </c>
      <c r="I694" s="117" t="s">
        <v>1594</v>
      </c>
    </row>
    <row r="695" spans="7:9" x14ac:dyDescent="0.25">
      <c r="G695" s="117">
        <v>3220408</v>
      </c>
      <c r="I695" s="117" t="s">
        <v>1595</v>
      </c>
    </row>
    <row r="696" spans="7:9" x14ac:dyDescent="0.25">
      <c r="G696" s="117">
        <v>3222052</v>
      </c>
      <c r="I696" s="117" t="s">
        <v>1596</v>
      </c>
    </row>
    <row r="697" spans="7:9" x14ac:dyDescent="0.25">
      <c r="G697" s="117">
        <v>3221850</v>
      </c>
      <c r="I697" s="117" t="s">
        <v>1597</v>
      </c>
    </row>
    <row r="698" spans="7:9" x14ac:dyDescent="0.25">
      <c r="G698" s="117">
        <v>3222121</v>
      </c>
      <c r="I698" s="117" t="s">
        <v>1598</v>
      </c>
    </row>
    <row r="699" spans="7:9" x14ac:dyDescent="0.25">
      <c r="G699" s="117">
        <v>3222392</v>
      </c>
      <c r="I699" s="117" t="s">
        <v>1599</v>
      </c>
    </row>
    <row r="700" spans="7:9" x14ac:dyDescent="0.25">
      <c r="G700" s="117">
        <v>3220447</v>
      </c>
      <c r="I700" s="117" t="s">
        <v>1600</v>
      </c>
    </row>
    <row r="701" spans="7:9" x14ac:dyDescent="0.25">
      <c r="G701" s="117">
        <v>3220443</v>
      </c>
      <c r="I701" s="117" t="s">
        <v>1601</v>
      </c>
    </row>
    <row r="702" spans="7:9" x14ac:dyDescent="0.25">
      <c r="G702" s="117">
        <v>3221555</v>
      </c>
      <c r="I702" s="117" t="s">
        <v>1602</v>
      </c>
    </row>
    <row r="703" spans="7:9" x14ac:dyDescent="0.25">
      <c r="G703" s="117">
        <v>946</v>
      </c>
      <c r="I703" s="117" t="s">
        <v>1602</v>
      </c>
    </row>
    <row r="704" spans="7:9" x14ac:dyDescent="0.25">
      <c r="G704" s="117">
        <v>1177</v>
      </c>
      <c r="I704" s="117" t="s">
        <v>1603</v>
      </c>
    </row>
    <row r="705" spans="7:9" x14ac:dyDescent="0.25">
      <c r="G705" s="117">
        <v>3222658</v>
      </c>
      <c r="I705" s="117" t="s">
        <v>1604</v>
      </c>
    </row>
    <row r="706" spans="7:9" x14ac:dyDescent="0.25">
      <c r="G706" s="117">
        <v>3222061</v>
      </c>
      <c r="I706" s="117" t="s">
        <v>1605</v>
      </c>
    </row>
    <row r="707" spans="7:9" x14ac:dyDescent="0.25">
      <c r="G707" s="117">
        <v>3222521</v>
      </c>
      <c r="I707" s="117" t="s">
        <v>1606</v>
      </c>
    </row>
    <row r="708" spans="7:9" x14ac:dyDescent="0.25">
      <c r="G708" s="117">
        <v>3222696</v>
      </c>
      <c r="I708" s="117" t="s">
        <v>1607</v>
      </c>
    </row>
    <row r="709" spans="7:9" x14ac:dyDescent="0.25">
      <c r="G709" s="117">
        <v>3222551</v>
      </c>
      <c r="I709" s="117" t="s">
        <v>1608</v>
      </c>
    </row>
    <row r="710" spans="7:9" x14ac:dyDescent="0.25">
      <c r="G710" s="117">
        <v>3222708</v>
      </c>
      <c r="I710" s="117" t="s">
        <v>1609</v>
      </c>
    </row>
    <row r="711" spans="7:9" x14ac:dyDescent="0.25">
      <c r="G711" s="117">
        <v>3222625</v>
      </c>
      <c r="I711" s="117" t="s">
        <v>1610</v>
      </c>
    </row>
    <row r="712" spans="7:9" x14ac:dyDescent="0.25">
      <c r="G712" s="117">
        <v>3221341</v>
      </c>
      <c r="I712" s="117" t="s">
        <v>1611</v>
      </c>
    </row>
    <row r="713" spans="7:9" x14ac:dyDescent="0.25">
      <c r="G713" s="117">
        <v>3221078</v>
      </c>
      <c r="I713" s="117" t="s">
        <v>1612</v>
      </c>
    </row>
    <row r="714" spans="7:9" x14ac:dyDescent="0.25">
      <c r="G714" s="117">
        <v>1186</v>
      </c>
      <c r="I714" s="117" t="s">
        <v>1613</v>
      </c>
    </row>
    <row r="715" spans="7:9" x14ac:dyDescent="0.25">
      <c r="G715" s="117">
        <v>3222557</v>
      </c>
      <c r="I715" s="117" t="s">
        <v>1614</v>
      </c>
    </row>
    <row r="716" spans="7:9" x14ac:dyDescent="0.25">
      <c r="G716" s="117">
        <v>3221014</v>
      </c>
      <c r="I716" s="117" t="s">
        <v>1615</v>
      </c>
    </row>
    <row r="717" spans="7:9" x14ac:dyDescent="0.25">
      <c r="G717" s="117">
        <v>60</v>
      </c>
      <c r="I717" s="117" t="s">
        <v>1616</v>
      </c>
    </row>
    <row r="718" spans="7:9" x14ac:dyDescent="0.25">
      <c r="G718" s="117">
        <v>3220427</v>
      </c>
      <c r="I718" s="117" t="s">
        <v>1616</v>
      </c>
    </row>
    <row r="719" spans="7:9" x14ac:dyDescent="0.25">
      <c r="G719" s="117">
        <v>3222352</v>
      </c>
      <c r="I719" s="117" t="s">
        <v>1617</v>
      </c>
    </row>
    <row r="720" spans="7:9" x14ac:dyDescent="0.25">
      <c r="G720" s="117">
        <v>3221796</v>
      </c>
      <c r="I720" s="117" t="s">
        <v>1618</v>
      </c>
    </row>
    <row r="721" spans="7:9" x14ac:dyDescent="0.25">
      <c r="G721" s="117">
        <v>3220477</v>
      </c>
      <c r="I721" s="117" t="s">
        <v>1619</v>
      </c>
    </row>
    <row r="722" spans="7:9" x14ac:dyDescent="0.25">
      <c r="G722" s="117">
        <v>3222579</v>
      </c>
      <c r="I722" s="117" t="s">
        <v>1620</v>
      </c>
    </row>
    <row r="723" spans="7:9" x14ac:dyDescent="0.25">
      <c r="G723" s="117">
        <v>3222504</v>
      </c>
      <c r="I723" s="117" t="s">
        <v>1621</v>
      </c>
    </row>
    <row r="724" spans="7:9" x14ac:dyDescent="0.25">
      <c r="G724" s="117">
        <v>3222602</v>
      </c>
      <c r="I724" s="117" t="s">
        <v>1622</v>
      </c>
    </row>
    <row r="725" spans="7:9" x14ac:dyDescent="0.25">
      <c r="G725" s="117">
        <v>3222667</v>
      </c>
      <c r="I725" s="117" t="s">
        <v>1623</v>
      </c>
    </row>
    <row r="726" spans="7:9" x14ac:dyDescent="0.25">
      <c r="G726" s="117">
        <v>3222398</v>
      </c>
      <c r="I726" s="117" t="s">
        <v>1624</v>
      </c>
    </row>
    <row r="727" spans="7:9" x14ac:dyDescent="0.25">
      <c r="G727" s="117">
        <v>3221515</v>
      </c>
      <c r="I727" s="117" t="s">
        <v>1625</v>
      </c>
    </row>
    <row r="728" spans="7:9" x14ac:dyDescent="0.25">
      <c r="G728" s="117">
        <v>3221372</v>
      </c>
      <c r="I728" s="117" t="s">
        <v>1625</v>
      </c>
    </row>
    <row r="729" spans="7:9" x14ac:dyDescent="0.25">
      <c r="G729" s="117">
        <v>3222489</v>
      </c>
      <c r="I729" s="117" t="s">
        <v>1626</v>
      </c>
    </row>
    <row r="730" spans="7:9" x14ac:dyDescent="0.25">
      <c r="G730" s="117">
        <v>3222445</v>
      </c>
      <c r="I730" s="117" t="s">
        <v>1627</v>
      </c>
    </row>
    <row r="731" spans="7:9" x14ac:dyDescent="0.25">
      <c r="G731" s="117">
        <v>923</v>
      </c>
      <c r="I731" s="117" t="s">
        <v>1628</v>
      </c>
    </row>
    <row r="732" spans="7:9" x14ac:dyDescent="0.25">
      <c r="G732" s="117">
        <v>81</v>
      </c>
      <c r="I732" s="117" t="s">
        <v>1629</v>
      </c>
    </row>
    <row r="733" spans="7:9" x14ac:dyDescent="0.25">
      <c r="G733" s="117">
        <v>3221283</v>
      </c>
      <c r="I733" s="117" t="s">
        <v>1630</v>
      </c>
    </row>
    <row r="734" spans="7:9" x14ac:dyDescent="0.25">
      <c r="G734" s="117">
        <v>3221492</v>
      </c>
      <c r="I734" s="117" t="s">
        <v>1631</v>
      </c>
    </row>
    <row r="735" spans="7:9" x14ac:dyDescent="0.25">
      <c r="G735" s="117">
        <v>3220933</v>
      </c>
      <c r="I735" s="117" t="s">
        <v>1632</v>
      </c>
    </row>
    <row r="736" spans="7:9" x14ac:dyDescent="0.25">
      <c r="G736" s="117">
        <v>41</v>
      </c>
      <c r="I736" s="117" t="s">
        <v>1633</v>
      </c>
    </row>
    <row r="737" spans="7:9" x14ac:dyDescent="0.25">
      <c r="G737" s="117">
        <v>3222183</v>
      </c>
      <c r="I737" s="117" t="s">
        <v>1634</v>
      </c>
    </row>
    <row r="738" spans="7:9" x14ac:dyDescent="0.25">
      <c r="G738" s="117">
        <v>3221684</v>
      </c>
      <c r="I738" s="117" t="s">
        <v>1635</v>
      </c>
    </row>
    <row r="739" spans="7:9" x14ac:dyDescent="0.25">
      <c r="G739" s="117">
        <v>3221477</v>
      </c>
      <c r="I739" s="117" t="s">
        <v>1636</v>
      </c>
    </row>
    <row r="740" spans="7:9" x14ac:dyDescent="0.25">
      <c r="G740" s="117">
        <v>3222509</v>
      </c>
      <c r="I740" s="117" t="s">
        <v>1637</v>
      </c>
    </row>
    <row r="741" spans="7:9" x14ac:dyDescent="0.25">
      <c r="G741" s="117">
        <v>3222540</v>
      </c>
      <c r="I741" s="117" t="s">
        <v>1638</v>
      </c>
    </row>
    <row r="742" spans="7:9" x14ac:dyDescent="0.25">
      <c r="G742" s="117">
        <v>3222575</v>
      </c>
      <c r="I742" s="117" t="s">
        <v>1639</v>
      </c>
    </row>
    <row r="743" spans="7:9" x14ac:dyDescent="0.25">
      <c r="G743" s="117">
        <v>3222531</v>
      </c>
      <c r="I743" s="117" t="s">
        <v>1640</v>
      </c>
    </row>
    <row r="744" spans="7:9" x14ac:dyDescent="0.25">
      <c r="G744" s="117">
        <v>62</v>
      </c>
      <c r="I744" s="117" t="s">
        <v>1641</v>
      </c>
    </row>
    <row r="745" spans="7:9" x14ac:dyDescent="0.25">
      <c r="G745" s="117">
        <v>3222700</v>
      </c>
      <c r="I745" s="117" t="s">
        <v>1642</v>
      </c>
    </row>
    <row r="746" spans="7:9" x14ac:dyDescent="0.25">
      <c r="G746" s="117">
        <v>3222481</v>
      </c>
      <c r="I746" s="117" t="s">
        <v>1643</v>
      </c>
    </row>
    <row r="747" spans="7:9" x14ac:dyDescent="0.25">
      <c r="G747" s="117">
        <v>3222441</v>
      </c>
      <c r="I747" s="117" t="s">
        <v>1644</v>
      </c>
    </row>
    <row r="748" spans="7:9" x14ac:dyDescent="0.25">
      <c r="G748" s="117">
        <v>3222554</v>
      </c>
      <c r="I748" s="117" t="s">
        <v>1645</v>
      </c>
    </row>
    <row r="749" spans="7:9" x14ac:dyDescent="0.25">
      <c r="G749" s="117">
        <v>3222070</v>
      </c>
      <c r="I749" s="117" t="s">
        <v>1646</v>
      </c>
    </row>
    <row r="750" spans="7:9" x14ac:dyDescent="0.25">
      <c r="G750" s="117">
        <v>3221623</v>
      </c>
      <c r="I750" s="117" t="s">
        <v>1647</v>
      </c>
    </row>
    <row r="751" spans="7:9" x14ac:dyDescent="0.25">
      <c r="G751" s="117">
        <v>3222145</v>
      </c>
      <c r="I751" s="117" t="s">
        <v>1648</v>
      </c>
    </row>
    <row r="752" spans="7:9" x14ac:dyDescent="0.25">
      <c r="G752" s="117">
        <v>3222347</v>
      </c>
      <c r="I752" s="117" t="s">
        <v>1649</v>
      </c>
    </row>
    <row r="753" spans="7:9" x14ac:dyDescent="0.25">
      <c r="G753" s="117">
        <v>3222114</v>
      </c>
      <c r="I753" s="117" t="s">
        <v>1650</v>
      </c>
    </row>
    <row r="754" spans="7:9" x14ac:dyDescent="0.25">
      <c r="G754" s="117">
        <v>3222662</v>
      </c>
      <c r="I754" s="117" t="s">
        <v>1651</v>
      </c>
    </row>
    <row r="755" spans="7:9" x14ac:dyDescent="0.25">
      <c r="G755" s="117">
        <v>3222664</v>
      </c>
      <c r="I755" s="117" t="s">
        <v>1652</v>
      </c>
    </row>
    <row r="756" spans="7:9" x14ac:dyDescent="0.25">
      <c r="G756" s="117">
        <v>3220922</v>
      </c>
      <c r="I756" s="117" t="s">
        <v>1653</v>
      </c>
    </row>
    <row r="757" spans="7:9" x14ac:dyDescent="0.25">
      <c r="G757" s="117">
        <v>75</v>
      </c>
      <c r="I757" s="117" t="s">
        <v>1654</v>
      </c>
    </row>
    <row r="758" spans="7:9" x14ac:dyDescent="0.25">
      <c r="G758" s="117">
        <v>3221457</v>
      </c>
      <c r="I758" s="117" t="s">
        <v>1655</v>
      </c>
    </row>
    <row r="759" spans="7:9" x14ac:dyDescent="0.25">
      <c r="G759" s="117">
        <v>3222384</v>
      </c>
      <c r="I759" s="117" t="s">
        <v>1656</v>
      </c>
    </row>
    <row r="760" spans="7:9" x14ac:dyDescent="0.25">
      <c r="G760" s="117">
        <v>3222108</v>
      </c>
      <c r="I760" s="117" t="s">
        <v>1657</v>
      </c>
    </row>
    <row r="761" spans="7:9" x14ac:dyDescent="0.25">
      <c r="G761" s="117">
        <v>3222494</v>
      </c>
      <c r="I761" s="117" t="s">
        <v>1658</v>
      </c>
    </row>
    <row r="762" spans="7:9" x14ac:dyDescent="0.25">
      <c r="G762" s="117">
        <v>3222514</v>
      </c>
      <c r="I762" s="117" t="s">
        <v>1659</v>
      </c>
    </row>
    <row r="763" spans="7:9" x14ac:dyDescent="0.25">
      <c r="G763" s="117">
        <v>1176</v>
      </c>
      <c r="I763" s="117" t="s">
        <v>1660</v>
      </c>
    </row>
    <row r="764" spans="7:9" x14ac:dyDescent="0.25">
      <c r="G764" s="117">
        <v>3222534</v>
      </c>
      <c r="I764" s="117" t="s">
        <v>1661</v>
      </c>
    </row>
    <row r="765" spans="7:9" x14ac:dyDescent="0.25">
      <c r="G765" s="117">
        <v>3222694</v>
      </c>
      <c r="I765" s="117" t="s">
        <v>1662</v>
      </c>
    </row>
    <row r="766" spans="7:9" x14ac:dyDescent="0.25">
      <c r="G766" s="117">
        <v>3222533</v>
      </c>
      <c r="I766" s="117" t="s">
        <v>1663</v>
      </c>
    </row>
    <row r="767" spans="7:9" x14ac:dyDescent="0.25">
      <c r="G767" s="117">
        <v>3222590</v>
      </c>
      <c r="I767" s="117" t="s">
        <v>1664</v>
      </c>
    </row>
    <row r="768" spans="7:9" x14ac:dyDescent="0.25">
      <c r="G768" s="117">
        <v>3222592</v>
      </c>
      <c r="I768" s="117" t="s">
        <v>1665</v>
      </c>
    </row>
    <row r="769" spans="7:9" x14ac:dyDescent="0.25">
      <c r="G769" s="117">
        <v>3221209</v>
      </c>
      <c r="I769" s="117" t="s">
        <v>1666</v>
      </c>
    </row>
    <row r="770" spans="7:9" x14ac:dyDescent="0.25">
      <c r="G770" s="117">
        <v>129</v>
      </c>
      <c r="I770" s="117" t="s">
        <v>1667</v>
      </c>
    </row>
    <row r="771" spans="7:9" x14ac:dyDescent="0.25">
      <c r="G771" s="117">
        <v>3222457</v>
      </c>
      <c r="I771" s="117" t="s">
        <v>1668</v>
      </c>
    </row>
    <row r="772" spans="7:9" x14ac:dyDescent="0.25">
      <c r="G772" s="117">
        <v>3221876</v>
      </c>
      <c r="I772" s="117" t="s">
        <v>1669</v>
      </c>
    </row>
    <row r="773" spans="7:9" x14ac:dyDescent="0.25">
      <c r="G773" s="117">
        <v>3222185</v>
      </c>
      <c r="I773" s="117" t="s">
        <v>1670</v>
      </c>
    </row>
    <row r="774" spans="7:9" x14ac:dyDescent="0.25">
      <c r="G774" s="117">
        <v>3222563</v>
      </c>
      <c r="I774" s="117" t="s">
        <v>1671</v>
      </c>
    </row>
    <row r="775" spans="7:9" x14ac:dyDescent="0.25">
      <c r="G775" s="117">
        <v>3221336</v>
      </c>
      <c r="I775" s="117" t="s">
        <v>1672</v>
      </c>
    </row>
    <row r="776" spans="7:9" x14ac:dyDescent="0.25">
      <c r="G776" s="117">
        <v>3222560</v>
      </c>
      <c r="I776" s="117" t="s">
        <v>1673</v>
      </c>
    </row>
    <row r="777" spans="7:9" x14ac:dyDescent="0.25">
      <c r="G777" s="117">
        <v>3222354</v>
      </c>
      <c r="I777" s="117" t="s">
        <v>1674</v>
      </c>
    </row>
    <row r="778" spans="7:9" x14ac:dyDescent="0.25">
      <c r="G778" s="117">
        <v>3220437</v>
      </c>
      <c r="I778" s="117" t="s">
        <v>1675</v>
      </c>
    </row>
    <row r="779" spans="7:9" x14ac:dyDescent="0.25">
      <c r="G779" s="117">
        <v>3220843</v>
      </c>
      <c r="I779" s="117" t="s">
        <v>1676</v>
      </c>
    </row>
    <row r="780" spans="7:9" x14ac:dyDescent="0.25">
      <c r="G780" s="117">
        <v>3222363</v>
      </c>
      <c r="I780" s="117" t="s">
        <v>1677</v>
      </c>
    </row>
    <row r="781" spans="7:9" x14ac:dyDescent="0.25">
      <c r="G781" s="117">
        <v>3220489</v>
      </c>
      <c r="I781" s="117" t="s">
        <v>1678</v>
      </c>
    </row>
    <row r="782" spans="7:9" x14ac:dyDescent="0.25">
      <c r="G782" s="117">
        <v>80</v>
      </c>
      <c r="I782" s="117" t="s">
        <v>1679</v>
      </c>
    </row>
    <row r="783" spans="7:9" x14ac:dyDescent="0.25">
      <c r="G783" s="117">
        <v>3220861</v>
      </c>
      <c r="I783" s="117" t="s">
        <v>1680</v>
      </c>
    </row>
    <row r="784" spans="7:9" x14ac:dyDescent="0.25">
      <c r="G784" s="117">
        <v>3222704</v>
      </c>
      <c r="I784" s="117" t="s">
        <v>1681</v>
      </c>
    </row>
    <row r="785" spans="7:9" x14ac:dyDescent="0.25">
      <c r="G785" s="117">
        <v>3222707</v>
      </c>
      <c r="I785" s="117" t="s">
        <v>1682</v>
      </c>
    </row>
    <row r="786" spans="7:9" x14ac:dyDescent="0.25">
      <c r="G786" s="117">
        <v>3220476</v>
      </c>
      <c r="I786" s="117" t="s">
        <v>1683</v>
      </c>
    </row>
    <row r="787" spans="7:9" x14ac:dyDescent="0.25">
      <c r="G787" s="117">
        <v>3221994</v>
      </c>
      <c r="I787" s="117" t="s">
        <v>1684</v>
      </c>
    </row>
    <row r="788" spans="7:9" x14ac:dyDescent="0.25">
      <c r="G788" s="117">
        <v>3222497</v>
      </c>
      <c r="I788" s="117" t="s">
        <v>1685</v>
      </c>
    </row>
    <row r="789" spans="7:9" x14ac:dyDescent="0.25">
      <c r="G789" s="117">
        <v>95</v>
      </c>
      <c r="I789" s="117" t="s">
        <v>1686</v>
      </c>
    </row>
    <row r="790" spans="7:9" x14ac:dyDescent="0.25">
      <c r="G790" s="117">
        <v>3222515</v>
      </c>
      <c r="I790" s="117" t="s">
        <v>1687</v>
      </c>
    </row>
    <row r="791" spans="7:9" x14ac:dyDescent="0.25">
      <c r="G791" s="117">
        <v>3220979</v>
      </c>
      <c r="I791" s="117" t="s">
        <v>1688</v>
      </c>
    </row>
    <row r="792" spans="7:9" x14ac:dyDescent="0.25">
      <c r="G792" s="117">
        <v>3222582</v>
      </c>
      <c r="I792" s="117" t="s">
        <v>1689</v>
      </c>
    </row>
    <row r="793" spans="7:9" x14ac:dyDescent="0.25">
      <c r="G793" s="117">
        <v>3222689</v>
      </c>
      <c r="I793" s="117" t="s">
        <v>1690</v>
      </c>
    </row>
    <row r="794" spans="7:9" x14ac:dyDescent="0.25">
      <c r="G794" s="117">
        <v>1269</v>
      </c>
      <c r="I794" s="117" t="s">
        <v>1691</v>
      </c>
    </row>
    <row r="795" spans="7:9" x14ac:dyDescent="0.25">
      <c r="G795" s="117">
        <v>3222677</v>
      </c>
      <c r="I795" s="117" t="s">
        <v>1692</v>
      </c>
    </row>
    <row r="796" spans="7:9" x14ac:dyDescent="0.25">
      <c r="G796" s="117">
        <v>3220431</v>
      </c>
      <c r="I796" s="117" t="s">
        <v>1693</v>
      </c>
    </row>
    <row r="797" spans="7:9" x14ac:dyDescent="0.25">
      <c r="G797" s="117">
        <v>3220432</v>
      </c>
      <c r="I797" s="117" t="s">
        <v>1694</v>
      </c>
    </row>
    <row r="798" spans="7:9" x14ac:dyDescent="0.25">
      <c r="G798" s="117">
        <v>3221511</v>
      </c>
      <c r="I798" s="117" t="s">
        <v>1695</v>
      </c>
    </row>
    <row r="799" spans="7:9" x14ac:dyDescent="0.25">
      <c r="G799" s="117">
        <v>3222643</v>
      </c>
      <c r="I799" s="117" t="s">
        <v>1696</v>
      </c>
    </row>
    <row r="800" spans="7:9" x14ac:dyDescent="0.25">
      <c r="G800" s="117">
        <v>3222593</v>
      </c>
      <c r="I800" s="117" t="s">
        <v>1697</v>
      </c>
    </row>
    <row r="801" spans="7:9" x14ac:dyDescent="0.25">
      <c r="G801" s="117">
        <v>79</v>
      </c>
      <c r="I801" s="117" t="s">
        <v>1698</v>
      </c>
    </row>
    <row r="802" spans="7:9" x14ac:dyDescent="0.25">
      <c r="G802" s="117">
        <v>61</v>
      </c>
      <c r="I802" s="117" t="s">
        <v>1699</v>
      </c>
    </row>
    <row r="803" spans="7:9" x14ac:dyDescent="0.25">
      <c r="G803" s="117">
        <v>1222</v>
      </c>
      <c r="I803" s="117" t="s">
        <v>1700</v>
      </c>
    </row>
    <row r="804" spans="7:9" x14ac:dyDescent="0.25">
      <c r="G804" s="117">
        <v>3222655</v>
      </c>
      <c r="I804" s="117" t="s">
        <v>1701</v>
      </c>
    </row>
    <row r="805" spans="7:9" x14ac:dyDescent="0.25">
      <c r="G805" s="117">
        <v>3221373</v>
      </c>
      <c r="I805" s="117" t="s">
        <v>1702</v>
      </c>
    </row>
    <row r="806" spans="7:9" x14ac:dyDescent="0.25">
      <c r="G806" s="117">
        <v>3222133</v>
      </c>
      <c r="I806" s="117" t="s">
        <v>1703</v>
      </c>
    </row>
    <row r="807" spans="7:9" x14ac:dyDescent="0.25">
      <c r="G807" s="117">
        <v>91</v>
      </c>
      <c r="I807" s="117" t="s">
        <v>1704</v>
      </c>
    </row>
    <row r="808" spans="7:9" x14ac:dyDescent="0.25">
      <c r="G808" s="117">
        <v>3222349</v>
      </c>
      <c r="I808" s="117" t="s">
        <v>1705</v>
      </c>
    </row>
    <row r="809" spans="7:9" x14ac:dyDescent="0.25">
      <c r="G809" s="117">
        <v>3221524</v>
      </c>
      <c r="I809" s="117" t="s">
        <v>1706</v>
      </c>
    </row>
    <row r="810" spans="7:9" x14ac:dyDescent="0.25">
      <c r="G810" s="117">
        <v>3221525</v>
      </c>
      <c r="I810" s="117" t="s">
        <v>1706</v>
      </c>
    </row>
    <row r="811" spans="7:9" x14ac:dyDescent="0.25">
      <c r="G811" s="117">
        <v>131</v>
      </c>
      <c r="I811" s="117" t="s">
        <v>1707</v>
      </c>
    </row>
    <row r="812" spans="7:9" x14ac:dyDescent="0.25">
      <c r="G812" s="117">
        <v>3222561</v>
      </c>
      <c r="I812" s="117" t="s">
        <v>1708</v>
      </c>
    </row>
    <row r="813" spans="7:9" x14ac:dyDescent="0.25">
      <c r="G813" s="117">
        <v>84</v>
      </c>
      <c r="I813" s="117" t="s">
        <v>1709</v>
      </c>
    </row>
    <row r="814" spans="7:9" x14ac:dyDescent="0.25">
      <c r="G814" s="117">
        <v>3221960</v>
      </c>
      <c r="I814" s="117" t="s">
        <v>1710</v>
      </c>
    </row>
    <row r="815" spans="7:9" x14ac:dyDescent="0.25">
      <c r="G815" s="117">
        <v>3222175</v>
      </c>
      <c r="I815" s="117" t="s">
        <v>1711</v>
      </c>
    </row>
    <row r="816" spans="7:9" x14ac:dyDescent="0.25">
      <c r="G816" s="117">
        <v>3222111</v>
      </c>
      <c r="I816" s="117" t="s">
        <v>1712</v>
      </c>
    </row>
    <row r="817" spans="7:9" x14ac:dyDescent="0.25">
      <c r="G817" s="117">
        <v>3221594</v>
      </c>
      <c r="I817" s="117" t="s">
        <v>1713</v>
      </c>
    </row>
    <row r="818" spans="7:9" x14ac:dyDescent="0.25">
      <c r="G818" s="117">
        <v>102</v>
      </c>
      <c r="I818" s="117" t="s">
        <v>1714</v>
      </c>
    </row>
    <row r="819" spans="7:9" x14ac:dyDescent="0.25">
      <c r="G819" s="117">
        <v>3222125</v>
      </c>
      <c r="I819" s="117" t="s">
        <v>1715</v>
      </c>
    </row>
    <row r="820" spans="7:9" x14ac:dyDescent="0.25">
      <c r="G820" s="117">
        <v>3222207</v>
      </c>
      <c r="I820" s="117" t="s">
        <v>1716</v>
      </c>
    </row>
    <row r="821" spans="7:9" x14ac:dyDescent="0.25">
      <c r="G821" s="117">
        <v>3222346</v>
      </c>
      <c r="I821" s="117" t="s">
        <v>1717</v>
      </c>
    </row>
    <row r="822" spans="7:9" x14ac:dyDescent="0.25">
      <c r="G822" s="117">
        <v>3220931</v>
      </c>
      <c r="I822" s="117" t="s">
        <v>1718</v>
      </c>
    </row>
    <row r="823" spans="7:9" x14ac:dyDescent="0.25">
      <c r="G823" s="117">
        <v>3222459</v>
      </c>
      <c r="I823" s="117" t="s">
        <v>1719</v>
      </c>
    </row>
    <row r="824" spans="7:9" x14ac:dyDescent="0.25">
      <c r="G824" s="117">
        <v>108</v>
      </c>
      <c r="I824" s="117" t="s">
        <v>1720</v>
      </c>
    </row>
    <row r="825" spans="7:9" x14ac:dyDescent="0.25">
      <c r="G825" s="117">
        <v>3221070</v>
      </c>
      <c r="I825" s="117" t="s">
        <v>1721</v>
      </c>
    </row>
    <row r="826" spans="7:9" x14ac:dyDescent="0.25">
      <c r="G826" s="117">
        <v>3221353</v>
      </c>
      <c r="I826" s="117" t="s">
        <v>1722</v>
      </c>
    </row>
    <row r="827" spans="7:9" x14ac:dyDescent="0.25">
      <c r="G827" s="117">
        <v>3221958</v>
      </c>
      <c r="I827" s="117" t="s">
        <v>1723</v>
      </c>
    </row>
    <row r="828" spans="7:9" x14ac:dyDescent="0.25">
      <c r="G828" s="117">
        <v>59</v>
      </c>
      <c r="I828" s="117" t="s">
        <v>1724</v>
      </c>
    </row>
    <row r="829" spans="7:9" x14ac:dyDescent="0.25">
      <c r="G829" s="117">
        <v>3222635</v>
      </c>
      <c r="I829" s="117" t="s">
        <v>1725</v>
      </c>
    </row>
    <row r="830" spans="7:9" x14ac:dyDescent="0.25">
      <c r="G830" s="117">
        <v>948</v>
      </c>
      <c r="I830" s="117" t="s">
        <v>1726</v>
      </c>
    </row>
    <row r="831" spans="7:9" x14ac:dyDescent="0.25">
      <c r="G831" s="117">
        <v>3222428</v>
      </c>
      <c r="I831" s="117" t="s">
        <v>1727</v>
      </c>
    </row>
    <row r="832" spans="7:9" x14ac:dyDescent="0.25">
      <c r="G832" s="117">
        <v>3222702</v>
      </c>
      <c r="I832" s="117" t="s">
        <v>1728</v>
      </c>
    </row>
    <row r="833" spans="7:9" x14ac:dyDescent="0.25">
      <c r="G833" s="117">
        <v>3221880</v>
      </c>
      <c r="I833" s="117" t="s">
        <v>1729</v>
      </c>
    </row>
    <row r="834" spans="7:9" x14ac:dyDescent="0.25">
      <c r="G834" s="117">
        <v>3221893</v>
      </c>
      <c r="I834" s="117" t="s">
        <v>1729</v>
      </c>
    </row>
    <row r="835" spans="7:9" x14ac:dyDescent="0.25">
      <c r="G835" s="117">
        <v>3222529</v>
      </c>
      <c r="I835" s="117" t="s">
        <v>1730</v>
      </c>
    </row>
    <row r="836" spans="7:9" x14ac:dyDescent="0.25">
      <c r="G836" s="117">
        <v>49</v>
      </c>
      <c r="I836" s="117" t="s">
        <v>1731</v>
      </c>
    </row>
    <row r="837" spans="7:9" x14ac:dyDescent="0.25">
      <c r="G837" s="117">
        <v>3222615</v>
      </c>
      <c r="I837" s="117" t="s">
        <v>1732</v>
      </c>
    </row>
    <row r="838" spans="7:9" x14ac:dyDescent="0.25">
      <c r="G838" s="117">
        <v>3221557</v>
      </c>
      <c r="I838" s="117" t="s">
        <v>1733</v>
      </c>
    </row>
    <row r="839" spans="7:9" x14ac:dyDescent="0.25">
      <c r="G839" s="117">
        <v>3221558</v>
      </c>
      <c r="I839" s="117" t="s">
        <v>1733</v>
      </c>
    </row>
    <row r="840" spans="7:9" x14ac:dyDescent="0.25">
      <c r="G840" s="117">
        <v>3221486</v>
      </c>
      <c r="I840" s="117" t="s">
        <v>1734</v>
      </c>
    </row>
    <row r="841" spans="7:9" x14ac:dyDescent="0.25">
      <c r="G841" s="117">
        <v>3222162</v>
      </c>
      <c r="I841" s="117" t="s">
        <v>1735</v>
      </c>
    </row>
    <row r="842" spans="7:9" x14ac:dyDescent="0.25">
      <c r="G842" s="117">
        <v>3222518</v>
      </c>
      <c r="I842" s="117" t="s">
        <v>1736</v>
      </c>
    </row>
    <row r="843" spans="7:9" x14ac:dyDescent="0.25">
      <c r="G843" s="117">
        <v>3222365</v>
      </c>
      <c r="I843" s="117" t="s">
        <v>1737</v>
      </c>
    </row>
    <row r="844" spans="7:9" x14ac:dyDescent="0.25">
      <c r="G844" s="117">
        <v>3222161</v>
      </c>
      <c r="I844" s="117" t="s">
        <v>1738</v>
      </c>
    </row>
    <row r="845" spans="7:9" x14ac:dyDescent="0.25">
      <c r="G845" s="117">
        <v>3222611</v>
      </c>
      <c r="I845" s="117" t="s">
        <v>1739</v>
      </c>
    </row>
    <row r="846" spans="7:9" x14ac:dyDescent="0.25">
      <c r="G846" s="117">
        <v>1270</v>
      </c>
      <c r="I846" s="117" t="s">
        <v>1740</v>
      </c>
    </row>
    <row r="847" spans="7:9" x14ac:dyDescent="0.25">
      <c r="G847" s="117">
        <v>3222495</v>
      </c>
      <c r="I847" s="117" t="s">
        <v>1741</v>
      </c>
    </row>
    <row r="848" spans="7:9" x14ac:dyDescent="0.25">
      <c r="G848" s="117">
        <v>3221825</v>
      </c>
      <c r="I848" s="117" t="s">
        <v>1742</v>
      </c>
    </row>
    <row r="849" spans="7:9" x14ac:dyDescent="0.25">
      <c r="G849" s="117">
        <v>3222455</v>
      </c>
      <c r="I849" s="117" t="s">
        <v>1743</v>
      </c>
    </row>
    <row r="850" spans="7:9" x14ac:dyDescent="0.25">
      <c r="G850" s="117">
        <v>3222547</v>
      </c>
      <c r="I850" s="117" t="s">
        <v>1744</v>
      </c>
    </row>
    <row r="851" spans="7:9" x14ac:dyDescent="0.25">
      <c r="G851" s="117">
        <v>1162</v>
      </c>
      <c r="I851" s="117" t="s">
        <v>1745</v>
      </c>
    </row>
    <row r="852" spans="7:9" x14ac:dyDescent="0.25">
      <c r="G852" s="117">
        <v>3222208</v>
      </c>
      <c r="I852" s="117" t="s">
        <v>1746</v>
      </c>
    </row>
    <row r="853" spans="7:9" x14ac:dyDescent="0.25">
      <c r="G853" s="117">
        <v>3222711</v>
      </c>
      <c r="I853" s="117" t="s">
        <v>1747</v>
      </c>
    </row>
    <row r="854" spans="7:9" x14ac:dyDescent="0.25">
      <c r="G854" s="117">
        <v>3222594</v>
      </c>
      <c r="I854" s="117" t="s">
        <v>1748</v>
      </c>
    </row>
    <row r="855" spans="7:9" x14ac:dyDescent="0.25">
      <c r="G855" s="117">
        <v>3222446</v>
      </c>
      <c r="I855" s="117" t="s">
        <v>1749</v>
      </c>
    </row>
    <row r="856" spans="7:9" x14ac:dyDescent="0.25">
      <c r="G856" s="117">
        <v>3222104</v>
      </c>
      <c r="I856" s="117" t="s">
        <v>1750</v>
      </c>
    </row>
    <row r="857" spans="7:9" x14ac:dyDescent="0.25">
      <c r="G857" s="117">
        <v>3221410</v>
      </c>
      <c r="I857" s="117" t="s">
        <v>1751</v>
      </c>
    </row>
    <row r="858" spans="7:9" x14ac:dyDescent="0.25">
      <c r="G858" s="117">
        <v>69</v>
      </c>
      <c r="I858" s="117" t="s">
        <v>1752</v>
      </c>
    </row>
    <row r="859" spans="7:9" x14ac:dyDescent="0.25">
      <c r="G859" s="117">
        <v>3222477</v>
      </c>
      <c r="I859" s="117" t="s">
        <v>1753</v>
      </c>
    </row>
    <row r="860" spans="7:9" x14ac:dyDescent="0.25">
      <c r="G860" s="117">
        <v>3222638</v>
      </c>
      <c r="I860" s="117" t="s">
        <v>1754</v>
      </c>
    </row>
    <row r="861" spans="7:9" x14ac:dyDescent="0.25">
      <c r="G861" s="117">
        <v>3222536</v>
      </c>
      <c r="I861" s="117" t="s">
        <v>1755</v>
      </c>
    </row>
    <row r="862" spans="7:9" x14ac:dyDescent="0.25">
      <c r="G862" s="117">
        <v>1267</v>
      </c>
      <c r="I862" s="117" t="s">
        <v>1756</v>
      </c>
    </row>
    <row r="863" spans="7:9" x14ac:dyDescent="0.25">
      <c r="G863" s="117">
        <v>3220436</v>
      </c>
      <c r="I863" s="117" t="s">
        <v>1757</v>
      </c>
    </row>
    <row r="864" spans="7:9" x14ac:dyDescent="0.25">
      <c r="G864" s="117">
        <v>87</v>
      </c>
      <c r="I864" s="117" t="s">
        <v>1758</v>
      </c>
    </row>
    <row r="865" spans="7:9" x14ac:dyDescent="0.25">
      <c r="G865" s="117">
        <v>11420</v>
      </c>
    </row>
    <row r="866" spans="7:9" x14ac:dyDescent="0.25">
      <c r="G866" s="117">
        <v>11421</v>
      </c>
      <c r="I866" s="117" t="s">
        <v>972</v>
      </c>
    </row>
    <row r="867" spans="7:9" x14ac:dyDescent="0.25">
      <c r="G867" s="117">
        <v>11422</v>
      </c>
    </row>
    <row r="868" spans="7:9" x14ac:dyDescent="0.25">
      <c r="G868" s="117">
        <v>11440</v>
      </c>
    </row>
    <row r="869" spans="7:9" x14ac:dyDescent="0.25">
      <c r="G869" s="117">
        <v>11441</v>
      </c>
      <c r="I869" s="117" t="s">
        <v>1759</v>
      </c>
    </row>
    <row r="870" spans="7:9" x14ac:dyDescent="0.25">
      <c r="G870" s="117">
        <v>11500</v>
      </c>
    </row>
    <row r="871" spans="7:9" x14ac:dyDescent="0.25">
      <c r="G871" s="117">
        <v>11501</v>
      </c>
      <c r="I871" s="117" t="s">
        <v>1760</v>
      </c>
    </row>
    <row r="872" spans="7:9" x14ac:dyDescent="0.25">
      <c r="G872" s="117">
        <v>11502</v>
      </c>
      <c r="I872" s="117" t="s">
        <v>1761</v>
      </c>
    </row>
    <row r="873" spans="7:9" x14ac:dyDescent="0.25">
      <c r="G873" s="117">
        <v>11503</v>
      </c>
      <c r="I873" s="117" t="s">
        <v>946</v>
      </c>
    </row>
    <row r="874" spans="7:9" x14ac:dyDescent="0.25">
      <c r="G874" s="117">
        <v>11504</v>
      </c>
      <c r="I874" s="117" t="s">
        <v>1762</v>
      </c>
    </row>
    <row r="875" spans="7:9" x14ac:dyDescent="0.25">
      <c r="G875" s="117">
        <v>11505</v>
      </c>
      <c r="I875" s="117" t="s">
        <v>1763</v>
      </c>
    </row>
    <row r="876" spans="7:9" x14ac:dyDescent="0.25">
      <c r="G876" s="117">
        <v>11506</v>
      </c>
      <c r="I876" s="117" t="s">
        <v>1764</v>
      </c>
    </row>
    <row r="877" spans="7:9" x14ac:dyDescent="0.25">
      <c r="G877" s="117">
        <v>11507</v>
      </c>
      <c r="I877" s="117" t="s">
        <v>1765</v>
      </c>
    </row>
    <row r="878" spans="7:9" x14ac:dyDescent="0.25">
      <c r="G878" s="117">
        <v>11508</v>
      </c>
      <c r="I878" s="117" t="s">
        <v>1766</v>
      </c>
    </row>
    <row r="879" spans="7:9" x14ac:dyDescent="0.25">
      <c r="G879" s="117">
        <v>11509</v>
      </c>
      <c r="I879" s="117" t="s">
        <v>1767</v>
      </c>
    </row>
    <row r="880" spans="7:9" x14ac:dyDescent="0.25">
      <c r="G880" s="117">
        <v>11510</v>
      </c>
      <c r="I880" s="117" t="s">
        <v>1768</v>
      </c>
    </row>
    <row r="881" spans="7:9" x14ac:dyDescent="0.25">
      <c r="G881" s="117">
        <v>11511</v>
      </c>
      <c r="I881" s="117" t="s">
        <v>1769</v>
      </c>
    </row>
    <row r="882" spans="7:9" x14ac:dyDescent="0.25">
      <c r="G882" s="117">
        <v>11512</v>
      </c>
      <c r="I882" s="117" t="s">
        <v>1770</v>
      </c>
    </row>
    <row r="883" spans="7:9" x14ac:dyDescent="0.25">
      <c r="G883" s="117">
        <v>11513</v>
      </c>
      <c r="I883" s="117" t="s">
        <v>1771</v>
      </c>
    </row>
    <row r="884" spans="7:9" x14ac:dyDescent="0.25">
      <c r="G884" s="117">
        <v>11515</v>
      </c>
      <c r="I884" s="117" t="s">
        <v>1772</v>
      </c>
    </row>
    <row r="885" spans="7:9" x14ac:dyDescent="0.25">
      <c r="G885" s="117">
        <v>11600</v>
      </c>
    </row>
    <row r="886" spans="7:9" x14ac:dyDescent="0.25">
      <c r="G886" s="117">
        <v>11601</v>
      </c>
      <c r="I886" s="117" t="s">
        <v>1773</v>
      </c>
    </row>
    <row r="887" spans="7:9" x14ac:dyDescent="0.25">
      <c r="G887" s="117">
        <v>11602</v>
      </c>
      <c r="I887" s="117" t="s">
        <v>1774</v>
      </c>
    </row>
    <row r="888" spans="7:9" x14ac:dyDescent="0.25">
      <c r="G888" s="117">
        <v>11603</v>
      </c>
      <c r="I888" s="117" t="s">
        <v>1775</v>
      </c>
    </row>
    <row r="889" spans="7:9" x14ac:dyDescent="0.25">
      <c r="G889" s="117">
        <v>11604</v>
      </c>
      <c r="I889" s="117" t="s">
        <v>1776</v>
      </c>
    </row>
    <row r="890" spans="7:9" x14ac:dyDescent="0.25">
      <c r="G890" s="117">
        <v>11605</v>
      </c>
      <c r="I890" s="117" t="s">
        <v>1777</v>
      </c>
    </row>
    <row r="891" spans="7:9" x14ac:dyDescent="0.25">
      <c r="G891" s="117">
        <v>11606</v>
      </c>
      <c r="I891" s="117" t="s">
        <v>1778</v>
      </c>
    </row>
    <row r="892" spans="7:9" x14ac:dyDescent="0.25">
      <c r="G892" s="117">
        <v>11607</v>
      </c>
      <c r="I892" s="117" t="s">
        <v>1779</v>
      </c>
    </row>
    <row r="893" spans="7:9" x14ac:dyDescent="0.25">
      <c r="G893" s="117">
        <v>11700</v>
      </c>
    </row>
    <row r="894" spans="7:9" x14ac:dyDescent="0.25">
      <c r="G894" s="117">
        <v>11701</v>
      </c>
      <c r="I894" s="117" t="s">
        <v>1780</v>
      </c>
    </row>
    <row r="895" spans="7:9" x14ac:dyDescent="0.25">
      <c r="G895" s="117">
        <v>11702</v>
      </c>
      <c r="I895" s="117" t="s">
        <v>1781</v>
      </c>
    </row>
    <row r="896" spans="7:9" x14ac:dyDescent="0.25">
      <c r="G896" s="117">
        <v>11703</v>
      </c>
      <c r="I896" s="117" t="s">
        <v>1782</v>
      </c>
    </row>
    <row r="897" spans="7:9" x14ac:dyDescent="0.25">
      <c r="G897" s="117">
        <v>11704</v>
      </c>
      <c r="I897" s="117" t="s">
        <v>1783</v>
      </c>
    </row>
    <row r="898" spans="7:9" x14ac:dyDescent="0.25">
      <c r="G898" s="117">
        <v>11706</v>
      </c>
      <c r="I898" s="117" t="s">
        <v>1784</v>
      </c>
    </row>
    <row r="899" spans="7:9" x14ac:dyDescent="0.25">
      <c r="G899" s="117">
        <v>11708</v>
      </c>
      <c r="I899" s="117" t="s">
        <v>1785</v>
      </c>
    </row>
    <row r="900" spans="7:9" x14ac:dyDescent="0.25">
      <c r="G900" s="117">
        <v>11712</v>
      </c>
      <c r="I900" s="117" t="s">
        <v>1786</v>
      </c>
    </row>
    <row r="901" spans="7:9" x14ac:dyDescent="0.25">
      <c r="G901" s="117">
        <v>11713</v>
      </c>
      <c r="I901" s="117" t="s">
        <v>1787</v>
      </c>
    </row>
    <row r="902" spans="7:9" x14ac:dyDescent="0.25">
      <c r="G902" s="117">
        <v>11714</v>
      </c>
      <c r="I902" s="117" t="s">
        <v>1788</v>
      </c>
    </row>
    <row r="903" spans="7:9" x14ac:dyDescent="0.25">
      <c r="G903" s="117">
        <v>11715</v>
      </c>
      <c r="I903" s="117" t="s">
        <v>1789</v>
      </c>
    </row>
    <row r="904" spans="7:9" x14ac:dyDescent="0.25">
      <c r="G904" s="117">
        <v>11800</v>
      </c>
    </row>
    <row r="905" spans="7:9" x14ac:dyDescent="0.25">
      <c r="G905" s="117">
        <v>11801</v>
      </c>
      <c r="I905" s="117" t="s">
        <v>1790</v>
      </c>
    </row>
    <row r="906" spans="7:9" x14ac:dyDescent="0.25">
      <c r="G906" s="117">
        <v>11802</v>
      </c>
      <c r="I906" s="117" t="s">
        <v>1791</v>
      </c>
    </row>
    <row r="907" spans="7:9" x14ac:dyDescent="0.25">
      <c r="G907" s="117">
        <v>11803</v>
      </c>
      <c r="I907" s="117" t="s">
        <v>1792</v>
      </c>
    </row>
    <row r="908" spans="7:9" x14ac:dyDescent="0.25">
      <c r="G908" s="117">
        <v>11804</v>
      </c>
      <c r="I908" s="117" t="s">
        <v>1793</v>
      </c>
    </row>
    <row r="909" spans="7:9" x14ac:dyDescent="0.25">
      <c r="G909" s="117">
        <v>11807</v>
      </c>
      <c r="I909" s="117" t="s">
        <v>1794</v>
      </c>
    </row>
    <row r="910" spans="7:9" x14ac:dyDescent="0.25">
      <c r="G910" s="117">
        <v>11808</v>
      </c>
      <c r="I910" s="117" t="s">
        <v>382</v>
      </c>
    </row>
    <row r="911" spans="7:9" x14ac:dyDescent="0.25">
      <c r="G911" s="117">
        <v>11809</v>
      </c>
      <c r="I911" s="117" t="s">
        <v>1795</v>
      </c>
    </row>
    <row r="912" spans="7:9" x14ac:dyDescent="0.25">
      <c r="G912" s="117">
        <v>11810</v>
      </c>
      <c r="I912" s="117" t="s">
        <v>1796</v>
      </c>
    </row>
    <row r="913" spans="7:9" x14ac:dyDescent="0.25">
      <c r="G913" s="117">
        <v>11900</v>
      </c>
    </row>
    <row r="914" spans="7:9" x14ac:dyDescent="0.25">
      <c r="G914" s="117">
        <v>11901</v>
      </c>
      <c r="I914" s="117" t="s">
        <v>1797</v>
      </c>
    </row>
    <row r="915" spans="7:9" x14ac:dyDescent="0.25">
      <c r="G915" s="117">
        <v>11902</v>
      </c>
      <c r="I915" s="117" t="s">
        <v>1798</v>
      </c>
    </row>
    <row r="916" spans="7:9" x14ac:dyDescent="0.25">
      <c r="G916" s="117">
        <v>11903</v>
      </c>
      <c r="I916" s="117" t="s">
        <v>1799</v>
      </c>
    </row>
    <row r="917" spans="7:9" x14ac:dyDescent="0.25">
      <c r="G917" s="117">
        <v>11904</v>
      </c>
      <c r="I917" s="117" t="s">
        <v>1800</v>
      </c>
    </row>
    <row r="918" spans="7:9" x14ac:dyDescent="0.25">
      <c r="G918" s="117">
        <v>11905</v>
      </c>
    </row>
    <row r="919" spans="7:9" x14ac:dyDescent="0.25">
      <c r="G919" s="117">
        <v>12000</v>
      </c>
    </row>
    <row r="920" spans="7:9" x14ac:dyDescent="0.25">
      <c r="G920" s="117">
        <v>12100</v>
      </c>
    </row>
    <row r="921" spans="7:9" x14ac:dyDescent="0.25">
      <c r="G921" s="117">
        <v>12101</v>
      </c>
    </row>
    <row r="922" spans="7:9" x14ac:dyDescent="0.25">
      <c r="G922" s="117">
        <v>12102</v>
      </c>
      <c r="I922" s="117" t="s">
        <v>1154</v>
      </c>
    </row>
    <row r="923" spans="7:9" x14ac:dyDescent="0.25">
      <c r="G923" s="117">
        <v>12110</v>
      </c>
    </row>
    <row r="924" spans="7:9" x14ac:dyDescent="0.25">
      <c r="G924" s="117">
        <v>12111</v>
      </c>
    </row>
    <row r="925" spans="7:9" x14ac:dyDescent="0.25">
      <c r="G925" s="117">
        <v>12200</v>
      </c>
    </row>
    <row r="926" spans="7:9" x14ac:dyDescent="0.25">
      <c r="G926" s="117">
        <v>12201</v>
      </c>
      <c r="I926" s="117" t="s">
        <v>1801</v>
      </c>
    </row>
    <row r="927" spans="7:9" x14ac:dyDescent="0.25">
      <c r="G927" s="117">
        <v>13000</v>
      </c>
    </row>
    <row r="928" spans="7:9" x14ac:dyDescent="0.25">
      <c r="G928" s="117">
        <v>13100</v>
      </c>
    </row>
    <row r="929" spans="7:9" x14ac:dyDescent="0.25">
      <c r="G929" s="117">
        <v>13103</v>
      </c>
      <c r="I929" s="117" t="s">
        <v>1802</v>
      </c>
    </row>
    <row r="930" spans="7:9" x14ac:dyDescent="0.25">
      <c r="G930" s="117">
        <v>13104</v>
      </c>
      <c r="I930" s="117" t="s">
        <v>1803</v>
      </c>
    </row>
    <row r="931" spans="7:9" x14ac:dyDescent="0.25">
      <c r="G931" s="117">
        <v>13106</v>
      </c>
      <c r="I931" s="117" t="s">
        <v>1804</v>
      </c>
    </row>
    <row r="932" spans="7:9" x14ac:dyDescent="0.25">
      <c r="G932" s="117">
        <v>13200</v>
      </c>
    </row>
    <row r="933" spans="7:9" x14ac:dyDescent="0.25">
      <c r="G933" s="117">
        <v>13201</v>
      </c>
      <c r="I933" s="117" t="s">
        <v>1805</v>
      </c>
    </row>
    <row r="934" spans="7:9" x14ac:dyDescent="0.25">
      <c r="G934" s="117">
        <v>13203</v>
      </c>
      <c r="I934" s="117" t="s">
        <v>1806</v>
      </c>
    </row>
    <row r="935" spans="7:9" x14ac:dyDescent="0.25">
      <c r="G935" s="117">
        <v>13204</v>
      </c>
      <c r="I935" s="117" t="s">
        <v>1807</v>
      </c>
    </row>
    <row r="936" spans="7:9" x14ac:dyDescent="0.25">
      <c r="G936" s="117">
        <v>13205</v>
      </c>
      <c r="I936" s="117" t="s">
        <v>1808</v>
      </c>
    </row>
    <row r="937" spans="7:9" x14ac:dyDescent="0.25">
      <c r="G937" s="117">
        <v>13206</v>
      </c>
      <c r="I937" s="117" t="s">
        <v>1809</v>
      </c>
    </row>
    <row r="938" spans="7:9" x14ac:dyDescent="0.25">
      <c r="G938" s="117">
        <v>13208</v>
      </c>
      <c r="I938" s="117" t="s">
        <v>1810</v>
      </c>
    </row>
    <row r="939" spans="7:9" x14ac:dyDescent="0.25">
      <c r="G939" s="117">
        <v>13209</v>
      </c>
      <c r="I939" s="117" t="s">
        <v>1811</v>
      </c>
    </row>
    <row r="940" spans="7:9" x14ac:dyDescent="0.25">
      <c r="G940" s="117">
        <v>13210</v>
      </c>
      <c r="I940" s="117" t="s">
        <v>1812</v>
      </c>
    </row>
    <row r="941" spans="7:9" x14ac:dyDescent="0.25">
      <c r="G941" s="117">
        <v>13300</v>
      </c>
    </row>
    <row r="942" spans="7:9" x14ac:dyDescent="0.25">
      <c r="G942" s="117">
        <v>13303</v>
      </c>
      <c r="I942" s="117" t="s">
        <v>1813</v>
      </c>
    </row>
    <row r="943" spans="7:9" x14ac:dyDescent="0.25">
      <c r="G943" s="117">
        <v>13304</v>
      </c>
      <c r="I943" s="117" t="s">
        <v>1814</v>
      </c>
    </row>
    <row r="944" spans="7:9" x14ac:dyDescent="0.25">
      <c r="G944" s="117">
        <v>13305</v>
      </c>
      <c r="I944" s="117" t="s">
        <v>1815</v>
      </c>
    </row>
    <row r="945" spans="7:9" x14ac:dyDescent="0.25">
      <c r="G945" s="117">
        <v>13306</v>
      </c>
      <c r="I945" s="117" t="s">
        <v>1816</v>
      </c>
    </row>
    <row r="946" spans="7:9" x14ac:dyDescent="0.25">
      <c r="G946" s="117">
        <v>13308</v>
      </c>
      <c r="I946" s="117" t="s">
        <v>1817</v>
      </c>
    </row>
    <row r="947" spans="7:9" x14ac:dyDescent="0.25">
      <c r="G947" s="117">
        <v>13309</v>
      </c>
      <c r="I947" s="117" t="s">
        <v>1818</v>
      </c>
    </row>
    <row r="948" spans="7:9" x14ac:dyDescent="0.25">
      <c r="G948" s="117">
        <v>13400</v>
      </c>
    </row>
    <row r="949" spans="7:9" x14ac:dyDescent="0.25">
      <c r="G949" s="117">
        <v>13401</v>
      </c>
    </row>
    <row r="950" spans="7:9" x14ac:dyDescent="0.25">
      <c r="G950" s="117">
        <v>13402</v>
      </c>
      <c r="I950" s="117" t="s">
        <v>1819</v>
      </c>
    </row>
    <row r="951" spans="7:9" x14ac:dyDescent="0.25">
      <c r="G951" s="117">
        <v>13403</v>
      </c>
      <c r="I951" s="117" t="s">
        <v>1804</v>
      </c>
    </row>
    <row r="952" spans="7:9" x14ac:dyDescent="0.25">
      <c r="G952" s="117">
        <v>13404</v>
      </c>
      <c r="I952" s="117" t="s">
        <v>1820</v>
      </c>
    </row>
    <row r="953" spans="7:9" x14ac:dyDescent="0.25">
      <c r="G953" s="117">
        <v>13450</v>
      </c>
    </row>
    <row r="954" spans="7:9" x14ac:dyDescent="0.25">
      <c r="G954" s="117">
        <v>13451</v>
      </c>
      <c r="I954" s="117" t="s">
        <v>1821</v>
      </c>
    </row>
    <row r="955" spans="7:9" x14ac:dyDescent="0.25">
      <c r="G955" s="117">
        <v>13500</v>
      </c>
    </row>
    <row r="956" spans="7:9" x14ac:dyDescent="0.25">
      <c r="G956" s="117">
        <v>13501</v>
      </c>
    </row>
    <row r="957" spans="7:9" x14ac:dyDescent="0.25">
      <c r="G957" s="117">
        <v>20000</v>
      </c>
      <c r="H957" s="117" t="s">
        <v>1822</v>
      </c>
    </row>
    <row r="958" spans="7:9" x14ac:dyDescent="0.25">
      <c r="G958" s="117">
        <v>20001</v>
      </c>
    </row>
    <row r="959" spans="7:9" x14ac:dyDescent="0.25">
      <c r="G959" s="117">
        <v>20002</v>
      </c>
    </row>
    <row r="960" spans="7:9" x14ac:dyDescent="0.25">
      <c r="G960" s="117">
        <v>20003</v>
      </c>
    </row>
    <row r="961" spans="7:7" x14ac:dyDescent="0.25">
      <c r="G961" s="117">
        <v>3222381</v>
      </c>
    </row>
    <row r="962" spans="7:7" x14ac:dyDescent="0.25">
      <c r="G962" s="117">
        <v>3222549</v>
      </c>
    </row>
    <row r="963" spans="7:7" x14ac:dyDescent="0.25">
      <c r="G963" s="117">
        <v>3222418</v>
      </c>
    </row>
    <row r="964" spans="7:7" x14ac:dyDescent="0.25">
      <c r="G964" s="117">
        <v>3220429</v>
      </c>
    </row>
    <row r="965" spans="7:7" x14ac:dyDescent="0.25">
      <c r="G965" s="117">
        <v>3222452</v>
      </c>
    </row>
    <row r="966" spans="7:7" x14ac:dyDescent="0.25">
      <c r="G966" s="117">
        <v>3222451</v>
      </c>
    </row>
    <row r="967" spans="7:7" x14ac:dyDescent="0.25">
      <c r="G967" s="117">
        <v>3222414</v>
      </c>
    </row>
    <row r="968" spans="7:7" x14ac:dyDescent="0.25">
      <c r="G968" s="117">
        <v>3222417</v>
      </c>
    </row>
    <row r="969" spans="7:7" x14ac:dyDescent="0.25">
      <c r="G969" s="117">
        <v>3222379</v>
      </c>
    </row>
    <row r="970" spans="7:7" x14ac:dyDescent="0.25">
      <c r="G970" s="117">
        <v>3222376</v>
      </c>
    </row>
    <row r="971" spans="7:7" x14ac:dyDescent="0.25">
      <c r="G971" s="117">
        <v>3222380</v>
      </c>
    </row>
    <row r="972" spans="7:7" x14ac:dyDescent="0.25">
      <c r="G972" s="117">
        <v>3222421</v>
      </c>
    </row>
    <row r="973" spans="7:7" x14ac:dyDescent="0.25">
      <c r="G973" s="117">
        <v>3222420</v>
      </c>
    </row>
    <row r="974" spans="7:7" x14ac:dyDescent="0.25">
      <c r="G974" s="117">
        <v>3222427</v>
      </c>
    </row>
    <row r="975" spans="7:7" x14ac:dyDescent="0.25">
      <c r="G975" s="117">
        <v>3222426</v>
      </c>
    </row>
    <row r="976" spans="7:7" x14ac:dyDescent="0.25">
      <c r="G976" s="117">
        <v>3222374</v>
      </c>
    </row>
    <row r="977" spans="7:9" x14ac:dyDescent="0.25">
      <c r="G977" s="117">
        <v>3222169</v>
      </c>
    </row>
    <row r="978" spans="7:9" x14ac:dyDescent="0.25">
      <c r="G978" s="117">
        <v>3222423</v>
      </c>
    </row>
    <row r="979" spans="7:9" x14ac:dyDescent="0.25">
      <c r="G979" s="117">
        <v>3222378</v>
      </c>
    </row>
    <row r="980" spans="7:9" x14ac:dyDescent="0.25">
      <c r="G980" s="117">
        <v>3222373</v>
      </c>
    </row>
    <row r="981" spans="7:9" x14ac:dyDescent="0.25">
      <c r="G981" s="117">
        <v>3222395</v>
      </c>
    </row>
    <row r="982" spans="7:9" x14ac:dyDescent="0.25">
      <c r="G982" s="117">
        <v>3222432</v>
      </c>
    </row>
    <row r="983" spans="7:9" x14ac:dyDescent="0.25">
      <c r="G983" s="117">
        <v>3222548</v>
      </c>
    </row>
    <row r="984" spans="7:9" x14ac:dyDescent="0.25">
      <c r="G984" s="117">
        <v>3222415</v>
      </c>
    </row>
    <row r="985" spans="7:9" x14ac:dyDescent="0.25">
      <c r="G985" s="117">
        <v>3222422</v>
      </c>
    </row>
    <row r="986" spans="7:9" x14ac:dyDescent="0.25">
      <c r="G986" s="117">
        <v>3222431</v>
      </c>
    </row>
    <row r="987" spans="7:9" x14ac:dyDescent="0.25">
      <c r="G987" s="117">
        <v>3222377</v>
      </c>
    </row>
    <row r="988" spans="7:9" x14ac:dyDescent="0.25">
      <c r="G988" s="117">
        <v>3222382</v>
      </c>
    </row>
    <row r="989" spans="7:9" x14ac:dyDescent="0.25">
      <c r="G989" s="117">
        <v>3222419</v>
      </c>
    </row>
    <row r="990" spans="7:9" x14ac:dyDescent="0.25">
      <c r="G990" s="117">
        <v>3220480</v>
      </c>
      <c r="I990" s="117" t="s">
        <v>1823</v>
      </c>
    </row>
    <row r="991" spans="7:9" x14ac:dyDescent="0.25">
      <c r="G991" s="117">
        <v>3221719</v>
      </c>
      <c r="I991" s="117" t="s">
        <v>1824</v>
      </c>
    </row>
    <row r="992" spans="7:9" x14ac:dyDescent="0.25">
      <c r="G992" s="117">
        <v>68768</v>
      </c>
      <c r="I992" s="117" t="s">
        <v>1825</v>
      </c>
    </row>
    <row r="993" spans="7:9" x14ac:dyDescent="0.25">
      <c r="G993" s="117">
        <v>68713</v>
      </c>
      <c r="I993" s="117" t="s">
        <v>1826</v>
      </c>
    </row>
    <row r="994" spans="7:9" x14ac:dyDescent="0.25">
      <c r="G994" s="117">
        <v>68737</v>
      </c>
      <c r="I994" s="117" t="s">
        <v>1827</v>
      </c>
    </row>
    <row r="995" spans="7:9" x14ac:dyDescent="0.25">
      <c r="G995" s="117">
        <v>3220752</v>
      </c>
      <c r="I995" s="117" t="s">
        <v>1828</v>
      </c>
    </row>
    <row r="996" spans="7:9" x14ac:dyDescent="0.25">
      <c r="G996" s="117">
        <v>68767</v>
      </c>
      <c r="I996" s="117" t="s">
        <v>1829</v>
      </c>
    </row>
    <row r="997" spans="7:9" x14ac:dyDescent="0.25">
      <c r="G997" s="117">
        <v>3220599</v>
      </c>
      <c r="I997" s="117" t="s">
        <v>1830</v>
      </c>
    </row>
    <row r="998" spans="7:9" x14ac:dyDescent="0.25">
      <c r="G998" s="117">
        <v>68518</v>
      </c>
      <c r="I998" s="117" t="s">
        <v>1831</v>
      </c>
    </row>
    <row r="999" spans="7:9" x14ac:dyDescent="0.25">
      <c r="G999" s="117">
        <v>3220592</v>
      </c>
      <c r="I999" s="117" t="s">
        <v>1832</v>
      </c>
    </row>
    <row r="1000" spans="7:9" x14ac:dyDescent="0.25">
      <c r="G1000" s="117">
        <v>68773</v>
      </c>
      <c r="I1000" s="117" t="s">
        <v>1833</v>
      </c>
    </row>
    <row r="1001" spans="7:9" x14ac:dyDescent="0.25">
      <c r="G1001" s="117">
        <v>3220485</v>
      </c>
      <c r="I1001" s="117" t="s">
        <v>1834</v>
      </c>
    </row>
    <row r="1002" spans="7:9" x14ac:dyDescent="0.25">
      <c r="G1002" s="117">
        <v>68656</v>
      </c>
      <c r="I1002" s="117" t="s">
        <v>1835</v>
      </c>
    </row>
    <row r="1003" spans="7:9" x14ac:dyDescent="0.25">
      <c r="G1003" s="117">
        <v>3220744</v>
      </c>
      <c r="I1003" s="117" t="s">
        <v>1836</v>
      </c>
    </row>
    <row r="1004" spans="7:9" x14ac:dyDescent="0.25">
      <c r="G1004" s="117">
        <v>3220604</v>
      </c>
      <c r="I1004" s="117" t="s">
        <v>1837</v>
      </c>
    </row>
    <row r="1005" spans="7:9" x14ac:dyDescent="0.25">
      <c r="G1005" s="117">
        <v>68029</v>
      </c>
      <c r="I1005" s="117" t="s">
        <v>1838</v>
      </c>
    </row>
    <row r="1006" spans="7:9" x14ac:dyDescent="0.25">
      <c r="G1006" s="117">
        <v>68738</v>
      </c>
      <c r="I1006" s="117" t="s">
        <v>1839</v>
      </c>
    </row>
    <row r="1007" spans="7:9" x14ac:dyDescent="0.25">
      <c r="G1007" s="117">
        <v>68017</v>
      </c>
      <c r="I1007" s="117" t="s">
        <v>1840</v>
      </c>
    </row>
    <row r="1008" spans="7:9" x14ac:dyDescent="0.25">
      <c r="G1008" s="117">
        <v>68013</v>
      </c>
      <c r="I1008" s="117" t="s">
        <v>1841</v>
      </c>
    </row>
    <row r="1009" spans="7:9" x14ac:dyDescent="0.25">
      <c r="G1009" s="117">
        <v>68907</v>
      </c>
      <c r="I1009" s="117" t="s">
        <v>1842</v>
      </c>
    </row>
    <row r="1010" spans="7:9" x14ac:dyDescent="0.25">
      <c r="G1010" s="117">
        <v>3220590</v>
      </c>
      <c r="I1010" s="117" t="s">
        <v>1843</v>
      </c>
    </row>
    <row r="1011" spans="7:9" x14ac:dyDescent="0.25">
      <c r="G1011" s="117">
        <v>3220579</v>
      </c>
      <c r="I1011" s="117" t="s">
        <v>1844</v>
      </c>
    </row>
    <row r="1012" spans="7:9" x14ac:dyDescent="0.25">
      <c r="G1012" s="117">
        <v>3222599</v>
      </c>
      <c r="I1012" s="117" t="s">
        <v>1845</v>
      </c>
    </row>
    <row r="1013" spans="7:9" x14ac:dyDescent="0.25">
      <c r="G1013" s="117">
        <v>68514</v>
      </c>
      <c r="I1013" s="117" t="s">
        <v>1846</v>
      </c>
    </row>
    <row r="1014" spans="7:9" x14ac:dyDescent="0.25">
      <c r="G1014" s="117">
        <v>3222151</v>
      </c>
      <c r="I1014" s="117" t="s">
        <v>1847</v>
      </c>
    </row>
    <row r="1015" spans="7:9" x14ac:dyDescent="0.25">
      <c r="G1015" s="117">
        <v>3220605</v>
      </c>
      <c r="I1015" s="117" t="s">
        <v>1848</v>
      </c>
    </row>
    <row r="1016" spans="7:9" x14ac:dyDescent="0.25">
      <c r="G1016" s="117">
        <v>68770</v>
      </c>
      <c r="I1016" s="117" t="s">
        <v>1849</v>
      </c>
    </row>
    <row r="1017" spans="7:9" x14ac:dyDescent="0.25">
      <c r="G1017" s="117">
        <v>3220597</v>
      </c>
      <c r="I1017" s="117" t="s">
        <v>1850</v>
      </c>
    </row>
    <row r="1018" spans="7:9" x14ac:dyDescent="0.25">
      <c r="G1018" s="117">
        <v>3222683</v>
      </c>
      <c r="I1018" s="117" t="s">
        <v>1850</v>
      </c>
    </row>
    <row r="1019" spans="7:9" x14ac:dyDescent="0.25">
      <c r="G1019" s="117">
        <v>3220596</v>
      </c>
      <c r="I1019" s="117" t="s">
        <v>1851</v>
      </c>
    </row>
    <row r="1020" spans="7:9" x14ac:dyDescent="0.25">
      <c r="G1020" s="117">
        <v>68001</v>
      </c>
      <c r="I1020" s="117" t="s">
        <v>1098</v>
      </c>
    </row>
    <row r="1021" spans="7:9" x14ac:dyDescent="0.25">
      <c r="G1021" s="117">
        <v>3222720</v>
      </c>
      <c r="I1021" s="117" t="s">
        <v>1852</v>
      </c>
    </row>
    <row r="1022" spans="7:9" x14ac:dyDescent="0.25">
      <c r="G1022" s="117">
        <v>3220858</v>
      </c>
      <c r="I1022" s="117" t="s">
        <v>1853</v>
      </c>
    </row>
    <row r="1023" spans="7:9" x14ac:dyDescent="0.25">
      <c r="G1023" s="117">
        <v>3220446</v>
      </c>
      <c r="I1023" s="117" t="s">
        <v>1854</v>
      </c>
    </row>
    <row r="1024" spans="7:9" x14ac:dyDescent="0.25">
      <c r="G1024" s="117">
        <v>68751</v>
      </c>
      <c r="I1024" s="117" t="s">
        <v>1855</v>
      </c>
    </row>
    <row r="1025" spans="7:9" x14ac:dyDescent="0.25">
      <c r="G1025" s="117">
        <v>3222645</v>
      </c>
      <c r="I1025" s="117" t="s">
        <v>1856</v>
      </c>
    </row>
    <row r="1026" spans="7:9" x14ac:dyDescent="0.25">
      <c r="G1026" s="117">
        <v>68031</v>
      </c>
      <c r="I1026" s="117" t="s">
        <v>1857</v>
      </c>
    </row>
    <row r="1027" spans="7:9" x14ac:dyDescent="0.25">
      <c r="G1027" s="117">
        <v>3220471</v>
      </c>
      <c r="I1027" s="117" t="s">
        <v>1858</v>
      </c>
    </row>
    <row r="1028" spans="7:9" x14ac:dyDescent="0.25">
      <c r="G1028" s="117">
        <v>68002</v>
      </c>
      <c r="I1028" s="117" t="s">
        <v>1859</v>
      </c>
    </row>
    <row r="1029" spans="7:9" x14ac:dyDescent="0.25">
      <c r="G1029" s="117">
        <v>3222598</v>
      </c>
      <c r="I1029" s="117" t="s">
        <v>1860</v>
      </c>
    </row>
    <row r="1030" spans="7:9" x14ac:dyDescent="0.25">
      <c r="G1030" s="117">
        <v>68911</v>
      </c>
      <c r="I1030" s="117" t="s">
        <v>1861</v>
      </c>
    </row>
    <row r="1031" spans="7:9" x14ac:dyDescent="0.25">
      <c r="G1031" s="117">
        <v>3220435</v>
      </c>
      <c r="I1031" s="117" t="s">
        <v>1862</v>
      </c>
    </row>
    <row r="1032" spans="7:9" x14ac:dyDescent="0.25">
      <c r="G1032" s="117">
        <v>3220581</v>
      </c>
      <c r="I1032" s="117" t="s">
        <v>1863</v>
      </c>
    </row>
    <row r="1033" spans="7:9" x14ac:dyDescent="0.25">
      <c r="G1033" s="117">
        <v>68752</v>
      </c>
      <c r="I1033" s="117" t="s">
        <v>1864</v>
      </c>
    </row>
    <row r="1034" spans="7:9" x14ac:dyDescent="0.25">
      <c r="G1034" s="117">
        <v>3221609</v>
      </c>
      <c r="I1034" s="117" t="s">
        <v>1865</v>
      </c>
    </row>
    <row r="1035" spans="7:9" x14ac:dyDescent="0.25">
      <c r="G1035" s="117">
        <v>3221610</v>
      </c>
      <c r="I1035" s="117" t="s">
        <v>1865</v>
      </c>
    </row>
    <row r="1036" spans="7:9" x14ac:dyDescent="0.25">
      <c r="G1036" s="117">
        <v>3222646</v>
      </c>
      <c r="I1036" s="117" t="s">
        <v>1180</v>
      </c>
    </row>
    <row r="1037" spans="7:9" x14ac:dyDescent="0.25">
      <c r="G1037" s="117">
        <v>3222413</v>
      </c>
      <c r="I1037" s="117" t="s">
        <v>1186</v>
      </c>
    </row>
    <row r="1038" spans="7:9" x14ac:dyDescent="0.25">
      <c r="G1038" s="117">
        <v>3220598</v>
      </c>
      <c r="I1038" s="117" t="s">
        <v>1866</v>
      </c>
    </row>
    <row r="1039" spans="7:9" x14ac:dyDescent="0.25">
      <c r="G1039" s="117">
        <v>3222567</v>
      </c>
      <c r="I1039" s="117" t="s">
        <v>1867</v>
      </c>
    </row>
    <row r="1040" spans="7:9" x14ac:dyDescent="0.25">
      <c r="G1040" s="117">
        <v>3221698</v>
      </c>
      <c r="I1040" s="117" t="s">
        <v>1868</v>
      </c>
    </row>
    <row r="1041" spans="7:9" x14ac:dyDescent="0.25">
      <c r="G1041" s="117">
        <v>3220582</v>
      </c>
      <c r="I1041" s="117" t="s">
        <v>1869</v>
      </c>
    </row>
    <row r="1042" spans="7:9" x14ac:dyDescent="0.25">
      <c r="G1042" s="117">
        <v>3221711</v>
      </c>
      <c r="I1042" s="117" t="s">
        <v>1870</v>
      </c>
    </row>
    <row r="1043" spans="7:9" x14ac:dyDescent="0.25">
      <c r="G1043" s="117">
        <v>68027</v>
      </c>
      <c r="I1043" s="117" t="s">
        <v>1871</v>
      </c>
    </row>
    <row r="1044" spans="7:9" x14ac:dyDescent="0.25">
      <c r="G1044" s="117">
        <v>3222485</v>
      </c>
      <c r="I1044" s="117" t="s">
        <v>1872</v>
      </c>
    </row>
    <row r="1045" spans="7:9" x14ac:dyDescent="0.25">
      <c r="G1045" s="117">
        <v>3220782</v>
      </c>
      <c r="I1045" s="117" t="s">
        <v>1873</v>
      </c>
    </row>
    <row r="1046" spans="7:9" x14ac:dyDescent="0.25">
      <c r="G1046" s="117">
        <v>3220593</v>
      </c>
      <c r="I1046" s="117" t="s">
        <v>1874</v>
      </c>
    </row>
    <row r="1047" spans="7:9" x14ac:dyDescent="0.25">
      <c r="G1047" s="117">
        <v>130</v>
      </c>
      <c r="I1047" s="117" t="s">
        <v>1875</v>
      </c>
    </row>
    <row r="1048" spans="7:9" x14ac:dyDescent="0.25">
      <c r="G1048" s="117">
        <v>68509</v>
      </c>
      <c r="I1048" s="117" t="s">
        <v>1876</v>
      </c>
    </row>
    <row r="1049" spans="7:9" x14ac:dyDescent="0.25">
      <c r="G1049" s="117">
        <v>68024</v>
      </c>
      <c r="I1049" s="117" t="s">
        <v>1877</v>
      </c>
    </row>
    <row r="1050" spans="7:9" x14ac:dyDescent="0.25">
      <c r="G1050" s="117">
        <v>68018</v>
      </c>
      <c r="I1050" s="117" t="s">
        <v>1878</v>
      </c>
    </row>
    <row r="1051" spans="7:9" x14ac:dyDescent="0.25">
      <c r="G1051" s="117">
        <v>3220748</v>
      </c>
      <c r="I1051" s="117" t="s">
        <v>1879</v>
      </c>
    </row>
    <row r="1052" spans="7:9" x14ac:dyDescent="0.25">
      <c r="G1052" s="117">
        <v>68506</v>
      </c>
      <c r="I1052" s="117" t="s">
        <v>1880</v>
      </c>
    </row>
    <row r="1053" spans="7:9" x14ac:dyDescent="0.25">
      <c r="G1053" s="117">
        <v>68640</v>
      </c>
      <c r="I1053" s="117" t="s">
        <v>1881</v>
      </c>
    </row>
    <row r="1054" spans="7:9" x14ac:dyDescent="0.25">
      <c r="G1054" s="117">
        <v>68014</v>
      </c>
      <c r="I1054" s="117" t="s">
        <v>1882</v>
      </c>
    </row>
    <row r="1055" spans="7:9" x14ac:dyDescent="0.25">
      <c r="G1055" s="117">
        <v>68925</v>
      </c>
      <c r="I1055" s="117" t="s">
        <v>1883</v>
      </c>
    </row>
    <row r="1056" spans="7:9" x14ac:dyDescent="0.25">
      <c r="G1056" s="117">
        <v>3220850</v>
      </c>
      <c r="I1056" s="117" t="s">
        <v>1260</v>
      </c>
    </row>
    <row r="1057" spans="7:9" x14ac:dyDescent="0.25">
      <c r="G1057" s="117">
        <v>68171</v>
      </c>
      <c r="I1057" s="117" t="s">
        <v>1884</v>
      </c>
    </row>
    <row r="1058" spans="7:9" x14ac:dyDescent="0.25">
      <c r="G1058" s="117">
        <v>68901</v>
      </c>
      <c r="I1058" s="117" t="s">
        <v>1885</v>
      </c>
    </row>
    <row r="1059" spans="7:9" x14ac:dyDescent="0.25">
      <c r="G1059" s="117">
        <v>3221648</v>
      </c>
      <c r="I1059" s="117" t="s">
        <v>1886</v>
      </c>
    </row>
    <row r="1060" spans="7:9" x14ac:dyDescent="0.25">
      <c r="G1060" s="117">
        <v>3220600</v>
      </c>
      <c r="I1060" s="117" t="s">
        <v>1887</v>
      </c>
    </row>
    <row r="1061" spans="7:9" x14ac:dyDescent="0.25">
      <c r="G1061" s="117">
        <v>3222150</v>
      </c>
      <c r="I1061" s="117" t="s">
        <v>1888</v>
      </c>
    </row>
    <row r="1062" spans="7:9" x14ac:dyDescent="0.25">
      <c r="G1062" s="117">
        <v>68743</v>
      </c>
      <c r="I1062" s="117" t="s">
        <v>1278</v>
      </c>
    </row>
    <row r="1063" spans="7:9" x14ac:dyDescent="0.25">
      <c r="G1063" s="117">
        <v>68218</v>
      </c>
      <c r="I1063" s="117" t="s">
        <v>1889</v>
      </c>
    </row>
    <row r="1064" spans="7:9" x14ac:dyDescent="0.25">
      <c r="G1064" s="117">
        <v>3220601</v>
      </c>
      <c r="I1064" s="117" t="s">
        <v>1890</v>
      </c>
    </row>
    <row r="1065" spans="7:9" x14ac:dyDescent="0.25">
      <c r="G1065" s="117">
        <v>68740</v>
      </c>
      <c r="I1065" s="117" t="s">
        <v>1891</v>
      </c>
    </row>
    <row r="1066" spans="7:9" x14ac:dyDescent="0.25">
      <c r="G1066" s="117">
        <v>20004</v>
      </c>
      <c r="I1066" s="117" t="s">
        <v>1892</v>
      </c>
    </row>
    <row r="1067" spans="7:9" x14ac:dyDescent="0.25">
      <c r="G1067" s="117">
        <v>68769</v>
      </c>
      <c r="I1067" s="117" t="s">
        <v>1893</v>
      </c>
    </row>
    <row r="1068" spans="7:9" x14ac:dyDescent="0.25">
      <c r="G1068" s="117">
        <v>222179</v>
      </c>
      <c r="I1068" s="117" t="s">
        <v>1894</v>
      </c>
    </row>
    <row r="1069" spans="7:9" x14ac:dyDescent="0.25">
      <c r="G1069" s="117">
        <v>68777</v>
      </c>
      <c r="I1069" s="117" t="s">
        <v>1895</v>
      </c>
    </row>
    <row r="1070" spans="7:9" x14ac:dyDescent="0.25">
      <c r="G1070" s="117">
        <v>3220822</v>
      </c>
      <c r="I1070" s="117" t="s">
        <v>1896</v>
      </c>
    </row>
    <row r="1071" spans="7:9" x14ac:dyDescent="0.25">
      <c r="G1071" s="117">
        <v>3220820</v>
      </c>
      <c r="I1071" s="117" t="s">
        <v>1897</v>
      </c>
    </row>
    <row r="1072" spans="7:9" x14ac:dyDescent="0.25">
      <c r="G1072" s="117">
        <v>3222681</v>
      </c>
      <c r="I1072" s="117" t="s">
        <v>1898</v>
      </c>
    </row>
    <row r="1073" spans="7:9" x14ac:dyDescent="0.25">
      <c r="G1073" s="117">
        <v>222175</v>
      </c>
      <c r="I1073" s="117" t="s">
        <v>1899</v>
      </c>
    </row>
    <row r="1074" spans="7:9" x14ac:dyDescent="0.25">
      <c r="G1074" s="117">
        <v>3220588</v>
      </c>
      <c r="I1074" s="117" t="s">
        <v>1900</v>
      </c>
    </row>
    <row r="1075" spans="7:9" x14ac:dyDescent="0.25">
      <c r="G1075" s="117">
        <v>3222168</v>
      </c>
      <c r="I1075" s="117" t="s">
        <v>1901</v>
      </c>
    </row>
    <row r="1076" spans="7:9" x14ac:dyDescent="0.25">
      <c r="G1076" s="117">
        <v>68023</v>
      </c>
      <c r="I1076" s="117" t="s">
        <v>1902</v>
      </c>
    </row>
    <row r="1077" spans="7:9" x14ac:dyDescent="0.25">
      <c r="G1077" s="117">
        <v>3221706</v>
      </c>
      <c r="I1077" s="117" t="s">
        <v>1903</v>
      </c>
    </row>
    <row r="1078" spans="7:9" x14ac:dyDescent="0.25">
      <c r="G1078" s="117">
        <v>3221699</v>
      </c>
      <c r="I1078" s="117" t="s">
        <v>1904</v>
      </c>
    </row>
    <row r="1079" spans="7:9" x14ac:dyDescent="0.25">
      <c r="G1079" s="117">
        <v>68030</v>
      </c>
      <c r="I1079" s="117" t="s">
        <v>1905</v>
      </c>
    </row>
    <row r="1080" spans="7:9" x14ac:dyDescent="0.25">
      <c r="G1080" s="117">
        <v>222176</v>
      </c>
      <c r="I1080" s="117" t="s">
        <v>1906</v>
      </c>
    </row>
    <row r="1081" spans="7:9" x14ac:dyDescent="0.25">
      <c r="G1081" s="117">
        <v>68745</v>
      </c>
      <c r="I1081" s="117" t="s">
        <v>1907</v>
      </c>
    </row>
    <row r="1082" spans="7:9" x14ac:dyDescent="0.25">
      <c r="G1082" s="117">
        <v>3220602</v>
      </c>
      <c r="I1082" s="117" t="s">
        <v>1908</v>
      </c>
    </row>
    <row r="1083" spans="7:9" x14ac:dyDescent="0.25">
      <c r="G1083" s="117">
        <v>3220578</v>
      </c>
      <c r="I1083" s="117" t="s">
        <v>1909</v>
      </c>
    </row>
    <row r="1084" spans="7:9" x14ac:dyDescent="0.25">
      <c r="G1084" s="117">
        <v>68912</v>
      </c>
      <c r="I1084" s="117" t="s">
        <v>1910</v>
      </c>
    </row>
    <row r="1085" spans="7:9" x14ac:dyDescent="0.25">
      <c r="G1085" s="117">
        <v>68923</v>
      </c>
      <c r="I1085" s="117" t="s">
        <v>1911</v>
      </c>
    </row>
    <row r="1086" spans="7:9" x14ac:dyDescent="0.25">
      <c r="G1086" s="117">
        <v>3220607</v>
      </c>
      <c r="I1086" s="117" t="s">
        <v>1912</v>
      </c>
    </row>
    <row r="1087" spans="7:9" x14ac:dyDescent="0.25">
      <c r="G1087" s="117">
        <v>3222097</v>
      </c>
      <c r="I1087" s="117" t="s">
        <v>1913</v>
      </c>
    </row>
    <row r="1088" spans="7:9" x14ac:dyDescent="0.25">
      <c r="G1088" s="117">
        <v>3222416</v>
      </c>
      <c r="I1088" s="117" t="s">
        <v>1914</v>
      </c>
    </row>
    <row r="1089" spans="7:9" x14ac:dyDescent="0.25">
      <c r="G1089" s="117">
        <v>3221611</v>
      </c>
      <c r="I1089" s="117" t="s">
        <v>1915</v>
      </c>
    </row>
    <row r="1090" spans="7:9" x14ac:dyDescent="0.25">
      <c r="G1090" s="117">
        <v>68654</v>
      </c>
      <c r="I1090" s="117" t="s">
        <v>1916</v>
      </c>
    </row>
    <row r="1091" spans="7:9" x14ac:dyDescent="0.25">
      <c r="G1091" s="117">
        <v>3221710</v>
      </c>
      <c r="I1091" s="117" t="s">
        <v>1917</v>
      </c>
    </row>
    <row r="1092" spans="7:9" x14ac:dyDescent="0.25">
      <c r="G1092" s="117">
        <v>3222488</v>
      </c>
      <c r="I1092" s="117" t="s">
        <v>1918</v>
      </c>
    </row>
    <row r="1093" spans="7:9" x14ac:dyDescent="0.25">
      <c r="G1093" s="117">
        <v>3220589</v>
      </c>
      <c r="I1093" s="117" t="s">
        <v>1919</v>
      </c>
    </row>
    <row r="1094" spans="7:9" x14ac:dyDescent="0.25">
      <c r="G1094" s="117">
        <v>3222680</v>
      </c>
      <c r="I1094" s="117" t="s">
        <v>1920</v>
      </c>
    </row>
    <row r="1095" spans="7:9" x14ac:dyDescent="0.25">
      <c r="G1095" s="117">
        <v>3220800</v>
      </c>
      <c r="I1095" s="117" t="s">
        <v>1921</v>
      </c>
    </row>
    <row r="1096" spans="7:9" x14ac:dyDescent="0.25">
      <c r="G1096" s="117">
        <v>3222466</v>
      </c>
      <c r="I1096" s="117" t="s">
        <v>1922</v>
      </c>
    </row>
    <row r="1097" spans="7:9" x14ac:dyDescent="0.25">
      <c r="G1097" s="117">
        <v>3220577</v>
      </c>
      <c r="I1097" s="117" t="s">
        <v>1923</v>
      </c>
    </row>
    <row r="1098" spans="7:9" x14ac:dyDescent="0.25">
      <c r="G1098" s="117">
        <v>68742</v>
      </c>
      <c r="I1098" s="117" t="s">
        <v>1924</v>
      </c>
    </row>
    <row r="1099" spans="7:9" x14ac:dyDescent="0.25">
      <c r="G1099" s="117">
        <v>3222219</v>
      </c>
      <c r="I1099" s="117" t="s">
        <v>1925</v>
      </c>
    </row>
    <row r="1100" spans="7:9" x14ac:dyDescent="0.25">
      <c r="G1100" s="117">
        <v>68667</v>
      </c>
      <c r="I1100" s="117" t="s">
        <v>1926</v>
      </c>
    </row>
    <row r="1101" spans="7:9" x14ac:dyDescent="0.25">
      <c r="G1101" s="117">
        <v>68694</v>
      </c>
      <c r="I1101" s="117" t="s">
        <v>1927</v>
      </c>
    </row>
    <row r="1102" spans="7:9" x14ac:dyDescent="0.25">
      <c r="G1102" s="117">
        <v>68906</v>
      </c>
      <c r="I1102" s="117" t="s">
        <v>1928</v>
      </c>
    </row>
    <row r="1103" spans="7:9" x14ac:dyDescent="0.25">
      <c r="G1103" s="117">
        <v>3220753</v>
      </c>
      <c r="I1103" s="117" t="s">
        <v>1929</v>
      </c>
    </row>
    <row r="1104" spans="7:9" x14ac:dyDescent="0.25">
      <c r="G1104" s="117">
        <v>3221703</v>
      </c>
      <c r="I1104" s="117" t="s">
        <v>1930</v>
      </c>
    </row>
    <row r="1105" spans="7:9" x14ac:dyDescent="0.25">
      <c r="G1105" s="117">
        <v>3221704</v>
      </c>
      <c r="I1105" s="117" t="s">
        <v>1931</v>
      </c>
    </row>
    <row r="1106" spans="7:9" x14ac:dyDescent="0.25">
      <c r="G1106" s="117">
        <v>3221257</v>
      </c>
      <c r="I1106" s="117" t="s">
        <v>1932</v>
      </c>
    </row>
    <row r="1107" spans="7:9" x14ac:dyDescent="0.25">
      <c r="G1107" s="117">
        <v>3222424</v>
      </c>
      <c r="I1107" s="117" t="s">
        <v>1933</v>
      </c>
    </row>
    <row r="1108" spans="7:9" x14ac:dyDescent="0.25">
      <c r="G1108" s="117">
        <v>68771</v>
      </c>
      <c r="I1108" s="117" t="s">
        <v>1934</v>
      </c>
    </row>
    <row r="1109" spans="7:9" x14ac:dyDescent="0.25">
      <c r="G1109" s="117">
        <v>3222220</v>
      </c>
      <c r="I1109" s="117" t="s">
        <v>1935</v>
      </c>
    </row>
    <row r="1110" spans="7:9" x14ac:dyDescent="0.25">
      <c r="G1110" s="117">
        <v>3222117</v>
      </c>
      <c r="I1110" s="117" t="s">
        <v>1936</v>
      </c>
    </row>
    <row r="1111" spans="7:9" x14ac:dyDescent="0.25">
      <c r="G1111" s="117">
        <v>3222722</v>
      </c>
      <c r="I1111" s="117" t="s">
        <v>1937</v>
      </c>
    </row>
    <row r="1112" spans="7:9" x14ac:dyDescent="0.25">
      <c r="G1112" s="117">
        <v>3220833</v>
      </c>
      <c r="I1112" s="117" t="s">
        <v>1938</v>
      </c>
    </row>
    <row r="1113" spans="7:9" x14ac:dyDescent="0.25">
      <c r="G1113" s="117">
        <v>3222203</v>
      </c>
      <c r="I1113" s="117" t="s">
        <v>1939</v>
      </c>
    </row>
    <row r="1114" spans="7:9" x14ac:dyDescent="0.25">
      <c r="G1114" s="117">
        <v>222177</v>
      </c>
      <c r="I1114" s="117" t="s">
        <v>1940</v>
      </c>
    </row>
    <row r="1115" spans="7:9" x14ac:dyDescent="0.25">
      <c r="G1115" s="117">
        <v>3222170</v>
      </c>
      <c r="I1115" s="117" t="s">
        <v>1941</v>
      </c>
    </row>
    <row r="1116" spans="7:9" x14ac:dyDescent="0.25">
      <c r="G1116" s="117">
        <v>3220603</v>
      </c>
      <c r="I1116" s="117" t="s">
        <v>1942</v>
      </c>
    </row>
    <row r="1117" spans="7:9" x14ac:dyDescent="0.25">
      <c r="G1117" s="117">
        <v>3222173</v>
      </c>
      <c r="I1117" s="117" t="s">
        <v>1943</v>
      </c>
    </row>
    <row r="1118" spans="7:9" x14ac:dyDescent="0.25">
      <c r="G1118" s="117">
        <v>3222618</v>
      </c>
      <c r="I1118" s="117" t="s">
        <v>1944</v>
      </c>
    </row>
    <row r="1119" spans="7:9" x14ac:dyDescent="0.25">
      <c r="G1119" s="117">
        <v>3221778</v>
      </c>
      <c r="I1119" s="117" t="s">
        <v>1945</v>
      </c>
    </row>
    <row r="1120" spans="7:9" x14ac:dyDescent="0.25">
      <c r="G1120" s="117">
        <v>3221709</v>
      </c>
      <c r="I1120" s="117" t="s">
        <v>1946</v>
      </c>
    </row>
    <row r="1121" spans="7:9" x14ac:dyDescent="0.25">
      <c r="G1121" s="117">
        <v>3221708</v>
      </c>
      <c r="I1121" s="117" t="s">
        <v>1947</v>
      </c>
    </row>
    <row r="1122" spans="7:9" x14ac:dyDescent="0.25">
      <c r="G1122" s="117">
        <v>3221612</v>
      </c>
      <c r="I1122" s="117" t="s">
        <v>1948</v>
      </c>
    </row>
    <row r="1123" spans="7:9" x14ac:dyDescent="0.25">
      <c r="G1123" s="117">
        <v>3220479</v>
      </c>
      <c r="I1123" s="117" t="s">
        <v>1520</v>
      </c>
    </row>
    <row r="1124" spans="7:9" x14ac:dyDescent="0.25">
      <c r="G1124" s="117">
        <v>3221712</v>
      </c>
      <c r="I1124" s="117" t="s">
        <v>1535</v>
      </c>
    </row>
    <row r="1125" spans="7:9" x14ac:dyDescent="0.25">
      <c r="G1125" s="117">
        <v>3222721</v>
      </c>
      <c r="I1125" s="117" t="s">
        <v>1949</v>
      </c>
    </row>
    <row r="1126" spans="7:9" x14ac:dyDescent="0.25">
      <c r="G1126" s="117">
        <v>68924</v>
      </c>
      <c r="I1126" s="117" t="s">
        <v>1950</v>
      </c>
    </row>
    <row r="1127" spans="7:9" x14ac:dyDescent="0.25">
      <c r="G1127" s="117">
        <v>68003</v>
      </c>
      <c r="I1127" s="117" t="s">
        <v>1951</v>
      </c>
    </row>
    <row r="1128" spans="7:9" x14ac:dyDescent="0.25">
      <c r="G1128" s="117">
        <v>3222523</v>
      </c>
      <c r="I1128" s="117" t="s">
        <v>1952</v>
      </c>
    </row>
    <row r="1129" spans="7:9" x14ac:dyDescent="0.25">
      <c r="G1129" s="117">
        <v>68903</v>
      </c>
      <c r="I1129" s="117" t="s">
        <v>1953</v>
      </c>
    </row>
    <row r="1130" spans="7:9" x14ac:dyDescent="0.25">
      <c r="G1130" s="117">
        <v>3221777</v>
      </c>
      <c r="I1130" s="117" t="s">
        <v>1954</v>
      </c>
    </row>
    <row r="1131" spans="7:9" x14ac:dyDescent="0.25">
      <c r="G1131" s="117">
        <v>3221633</v>
      </c>
      <c r="I1131" s="117" t="s">
        <v>1955</v>
      </c>
    </row>
    <row r="1132" spans="7:9" x14ac:dyDescent="0.25">
      <c r="G1132" s="117">
        <v>68904</v>
      </c>
      <c r="I1132" s="117" t="s">
        <v>1956</v>
      </c>
    </row>
    <row r="1133" spans="7:9" x14ac:dyDescent="0.25">
      <c r="G1133" s="117">
        <v>3220819</v>
      </c>
      <c r="I1133" s="117" t="s">
        <v>1957</v>
      </c>
    </row>
    <row r="1134" spans="7:9" x14ac:dyDescent="0.25">
      <c r="G1134" s="117">
        <v>68916</v>
      </c>
      <c r="I1134" s="117" t="s">
        <v>1958</v>
      </c>
    </row>
    <row r="1135" spans="7:9" x14ac:dyDescent="0.25">
      <c r="G1135" s="117">
        <v>68749</v>
      </c>
      <c r="I1135" s="117" t="s">
        <v>1959</v>
      </c>
    </row>
    <row r="1136" spans="7:9" x14ac:dyDescent="0.25">
      <c r="G1136" s="117">
        <v>3222486</v>
      </c>
      <c r="I1136" s="117" t="s">
        <v>1960</v>
      </c>
    </row>
    <row r="1137" spans="7:9" x14ac:dyDescent="0.25">
      <c r="G1137" s="117">
        <v>3220584</v>
      </c>
      <c r="I1137" s="117" t="s">
        <v>1569</v>
      </c>
    </row>
    <row r="1138" spans="7:9" x14ac:dyDescent="0.25">
      <c r="G1138" s="117">
        <v>68758</v>
      </c>
      <c r="I1138" s="117" t="s">
        <v>1961</v>
      </c>
    </row>
    <row r="1139" spans="7:9" x14ac:dyDescent="0.25">
      <c r="G1139" s="117">
        <v>68733</v>
      </c>
      <c r="I1139" s="117" t="s">
        <v>1962</v>
      </c>
    </row>
    <row r="1140" spans="7:9" x14ac:dyDescent="0.25">
      <c r="G1140" s="117">
        <v>68775</v>
      </c>
      <c r="I1140" s="117" t="s">
        <v>1963</v>
      </c>
    </row>
    <row r="1141" spans="7:9" x14ac:dyDescent="0.25">
      <c r="G1141" s="117">
        <v>68913</v>
      </c>
      <c r="I1141" s="117" t="s">
        <v>1964</v>
      </c>
    </row>
    <row r="1142" spans="7:9" x14ac:dyDescent="0.25">
      <c r="G1142" s="117">
        <v>3220767</v>
      </c>
      <c r="I1142" s="117" t="s">
        <v>1965</v>
      </c>
    </row>
    <row r="1143" spans="7:9" x14ac:dyDescent="0.25">
      <c r="G1143" s="117">
        <v>3222487</v>
      </c>
      <c r="I1143" s="117" t="s">
        <v>1965</v>
      </c>
    </row>
    <row r="1144" spans="7:9" x14ac:dyDescent="0.25">
      <c r="G1144" s="117">
        <v>68734</v>
      </c>
      <c r="I1144" s="117" t="s">
        <v>1966</v>
      </c>
    </row>
    <row r="1145" spans="7:9" x14ac:dyDescent="0.25">
      <c r="G1145" s="117">
        <v>3220750</v>
      </c>
      <c r="I1145" s="117" t="s">
        <v>1967</v>
      </c>
    </row>
    <row r="1146" spans="7:9" x14ac:dyDescent="0.25">
      <c r="G1146" s="117">
        <v>68666</v>
      </c>
      <c r="I1146" s="117" t="s">
        <v>1968</v>
      </c>
    </row>
    <row r="1147" spans="7:9" x14ac:dyDescent="0.25">
      <c r="G1147" s="117">
        <v>68763</v>
      </c>
      <c r="I1147" s="117" t="s">
        <v>1969</v>
      </c>
    </row>
    <row r="1148" spans="7:9" x14ac:dyDescent="0.25">
      <c r="G1148" s="117">
        <v>3220486</v>
      </c>
      <c r="I1148" s="117" t="s">
        <v>1970</v>
      </c>
    </row>
    <row r="1149" spans="7:9" x14ac:dyDescent="0.25">
      <c r="G1149" s="117">
        <v>125</v>
      </c>
      <c r="I1149" s="117" t="s">
        <v>1971</v>
      </c>
    </row>
    <row r="1150" spans="7:9" x14ac:dyDescent="0.25">
      <c r="G1150" s="117">
        <v>3222172</v>
      </c>
      <c r="I1150" s="117" t="s">
        <v>1972</v>
      </c>
    </row>
    <row r="1151" spans="7:9" x14ac:dyDescent="0.25">
      <c r="G1151" s="117">
        <v>68921</v>
      </c>
      <c r="I1151" s="117" t="s">
        <v>1973</v>
      </c>
    </row>
    <row r="1152" spans="7:9" x14ac:dyDescent="0.25">
      <c r="G1152" s="117">
        <v>3221625</v>
      </c>
      <c r="I1152" s="117" t="s">
        <v>1974</v>
      </c>
    </row>
    <row r="1153" spans="7:9" x14ac:dyDescent="0.25">
      <c r="G1153" s="117">
        <v>68905</v>
      </c>
      <c r="I1153" s="117" t="s">
        <v>1975</v>
      </c>
    </row>
    <row r="1154" spans="7:9" x14ac:dyDescent="0.25">
      <c r="G1154" s="117">
        <v>3221647</v>
      </c>
      <c r="I1154" s="117" t="s">
        <v>1976</v>
      </c>
    </row>
    <row r="1155" spans="7:9" x14ac:dyDescent="0.25">
      <c r="G1155" s="117">
        <v>68026</v>
      </c>
      <c r="I1155" s="117" t="s">
        <v>1977</v>
      </c>
    </row>
    <row r="1156" spans="7:9" x14ac:dyDescent="0.25">
      <c r="G1156" s="117">
        <v>68778</v>
      </c>
      <c r="I1156" s="117" t="s">
        <v>1978</v>
      </c>
    </row>
    <row r="1157" spans="7:9" x14ac:dyDescent="0.25">
      <c r="G1157" s="117">
        <v>68712</v>
      </c>
      <c r="I1157" s="117" t="s">
        <v>1979</v>
      </c>
    </row>
    <row r="1158" spans="7:9" x14ac:dyDescent="0.25">
      <c r="G1158" s="117">
        <v>3220747</v>
      </c>
      <c r="I1158" s="117" t="s">
        <v>1980</v>
      </c>
    </row>
    <row r="1159" spans="7:9" x14ac:dyDescent="0.25">
      <c r="G1159" s="117">
        <v>3221705</v>
      </c>
      <c r="I1159" s="117" t="s">
        <v>1981</v>
      </c>
    </row>
    <row r="1160" spans="7:9" x14ac:dyDescent="0.25">
      <c r="G1160" s="117">
        <v>68659</v>
      </c>
      <c r="I1160" s="117" t="s">
        <v>1982</v>
      </c>
    </row>
    <row r="1161" spans="7:9" x14ac:dyDescent="0.25">
      <c r="G1161" s="117">
        <v>3220580</v>
      </c>
      <c r="I1161" s="117" t="s">
        <v>1983</v>
      </c>
    </row>
    <row r="1162" spans="7:9" x14ac:dyDescent="0.25">
      <c r="G1162" s="117">
        <v>3221669</v>
      </c>
      <c r="I1162" s="117" t="s">
        <v>1984</v>
      </c>
    </row>
    <row r="1163" spans="7:9" x14ac:dyDescent="0.25">
      <c r="G1163" s="117">
        <v>3222174</v>
      </c>
      <c r="I1163" s="117" t="s">
        <v>1985</v>
      </c>
    </row>
    <row r="1164" spans="7:9" x14ac:dyDescent="0.25">
      <c r="G1164" s="117">
        <v>3222096</v>
      </c>
      <c r="I1164" s="117" t="s">
        <v>1986</v>
      </c>
    </row>
    <row r="1165" spans="7:9" x14ac:dyDescent="0.25">
      <c r="G1165" s="117">
        <v>68759</v>
      </c>
      <c r="I1165" s="117" t="s">
        <v>1616</v>
      </c>
    </row>
    <row r="1166" spans="7:9" x14ac:dyDescent="0.25">
      <c r="G1166" s="117">
        <v>68736</v>
      </c>
      <c r="I1166" s="117" t="s">
        <v>1987</v>
      </c>
    </row>
    <row r="1167" spans="7:9" x14ac:dyDescent="0.25">
      <c r="G1167" s="117">
        <v>3220838</v>
      </c>
      <c r="I1167" s="117" t="s">
        <v>1988</v>
      </c>
    </row>
    <row r="1168" spans="7:9" x14ac:dyDescent="0.25">
      <c r="G1168" s="117">
        <v>3222171</v>
      </c>
      <c r="I1168" s="117" t="s">
        <v>1989</v>
      </c>
    </row>
    <row r="1169" spans="7:9" x14ac:dyDescent="0.25">
      <c r="G1169" s="117">
        <v>68910</v>
      </c>
      <c r="I1169" s="117" t="s">
        <v>1990</v>
      </c>
    </row>
    <row r="1170" spans="7:9" x14ac:dyDescent="0.25">
      <c r="G1170" s="117">
        <v>68756</v>
      </c>
      <c r="I1170" s="117" t="s">
        <v>1991</v>
      </c>
    </row>
    <row r="1171" spans="7:9" x14ac:dyDescent="0.25">
      <c r="G1171" s="117">
        <v>3221613</v>
      </c>
      <c r="I1171" s="117" t="s">
        <v>1992</v>
      </c>
    </row>
    <row r="1172" spans="7:9" x14ac:dyDescent="0.25">
      <c r="G1172" s="117">
        <v>3221614</v>
      </c>
      <c r="I1172" s="117" t="s">
        <v>1992</v>
      </c>
    </row>
    <row r="1173" spans="7:9" x14ac:dyDescent="0.25">
      <c r="G1173" s="117">
        <v>68765</v>
      </c>
      <c r="I1173" s="117" t="s">
        <v>1993</v>
      </c>
    </row>
    <row r="1174" spans="7:9" x14ac:dyDescent="0.25">
      <c r="G1174" s="117">
        <v>68520</v>
      </c>
      <c r="I1174" s="117" t="s">
        <v>1994</v>
      </c>
    </row>
    <row r="1175" spans="7:9" x14ac:dyDescent="0.25">
      <c r="G1175" s="117">
        <v>120</v>
      </c>
      <c r="I1175" s="117" t="s">
        <v>1995</v>
      </c>
    </row>
    <row r="1176" spans="7:9" x14ac:dyDescent="0.25">
      <c r="G1176" s="117">
        <v>68779</v>
      </c>
      <c r="I1176" s="117" t="s">
        <v>1996</v>
      </c>
    </row>
    <row r="1177" spans="7:9" x14ac:dyDescent="0.25">
      <c r="G1177" s="117">
        <v>3221779</v>
      </c>
      <c r="I1177" s="117" t="s">
        <v>1997</v>
      </c>
    </row>
    <row r="1178" spans="7:9" x14ac:dyDescent="0.25">
      <c r="G1178" s="117">
        <v>3220585</v>
      </c>
      <c r="I1178" s="117" t="s">
        <v>1998</v>
      </c>
    </row>
    <row r="1179" spans="7:9" x14ac:dyDescent="0.25">
      <c r="G1179" s="117">
        <v>3220814</v>
      </c>
      <c r="I1179" s="117" t="s">
        <v>1999</v>
      </c>
    </row>
    <row r="1180" spans="7:9" x14ac:dyDescent="0.25">
      <c r="G1180" s="117">
        <v>3220815</v>
      </c>
      <c r="I1180" s="117" t="s">
        <v>2000</v>
      </c>
    </row>
    <row r="1181" spans="7:9" x14ac:dyDescent="0.25">
      <c r="G1181" s="117">
        <v>68914</v>
      </c>
      <c r="I1181" s="117" t="s">
        <v>2001</v>
      </c>
    </row>
    <row r="1182" spans="7:9" x14ac:dyDescent="0.25">
      <c r="G1182" s="117">
        <v>68908</v>
      </c>
      <c r="I1182" s="117" t="s">
        <v>2002</v>
      </c>
    </row>
    <row r="1183" spans="7:9" x14ac:dyDescent="0.25">
      <c r="G1183" s="117">
        <v>222178</v>
      </c>
      <c r="I1183" s="117" t="s">
        <v>2003</v>
      </c>
    </row>
    <row r="1184" spans="7:9" x14ac:dyDescent="0.25">
      <c r="G1184" s="117">
        <v>3220749</v>
      </c>
      <c r="I1184" s="117" t="s">
        <v>2004</v>
      </c>
    </row>
    <row r="1185" spans="7:9" x14ac:dyDescent="0.25">
      <c r="G1185" s="117">
        <v>3221666</v>
      </c>
      <c r="I1185" s="117" t="s">
        <v>2005</v>
      </c>
    </row>
    <row r="1186" spans="7:9" x14ac:dyDescent="0.25">
      <c r="G1186" s="117">
        <v>3220745</v>
      </c>
      <c r="I1186" s="117" t="s">
        <v>2006</v>
      </c>
    </row>
    <row r="1187" spans="7:9" x14ac:dyDescent="0.25">
      <c r="G1187" s="117">
        <v>3222484</v>
      </c>
      <c r="I1187" s="117" t="s">
        <v>2007</v>
      </c>
    </row>
    <row r="1188" spans="7:9" x14ac:dyDescent="0.25">
      <c r="G1188" s="117">
        <v>3220751</v>
      </c>
      <c r="I1188" s="117" t="s">
        <v>2008</v>
      </c>
    </row>
    <row r="1189" spans="7:9" x14ac:dyDescent="0.25">
      <c r="G1189" s="117">
        <v>68902</v>
      </c>
      <c r="I1189" s="117" t="s">
        <v>2009</v>
      </c>
    </row>
    <row r="1190" spans="7:9" x14ac:dyDescent="0.25">
      <c r="G1190" s="117">
        <v>68781</v>
      </c>
      <c r="I1190" s="117" t="s">
        <v>2010</v>
      </c>
    </row>
    <row r="1191" spans="7:9" x14ac:dyDescent="0.25">
      <c r="G1191" s="117">
        <v>68028</v>
      </c>
      <c r="I1191" s="117" t="s">
        <v>2011</v>
      </c>
    </row>
    <row r="1192" spans="7:9" x14ac:dyDescent="0.25">
      <c r="G1192" s="117">
        <v>3220595</v>
      </c>
      <c r="I1192" s="117" t="s">
        <v>2012</v>
      </c>
    </row>
    <row r="1193" spans="7:9" x14ac:dyDescent="0.25">
      <c r="G1193" s="117">
        <v>68032</v>
      </c>
      <c r="I1193" s="117" t="s">
        <v>2013</v>
      </c>
    </row>
    <row r="1194" spans="7:9" x14ac:dyDescent="0.25">
      <c r="G1194" s="117">
        <v>3221641</v>
      </c>
      <c r="I1194" s="117" t="s">
        <v>2014</v>
      </c>
    </row>
    <row r="1195" spans="7:9" x14ac:dyDescent="0.25">
      <c r="G1195" s="117">
        <v>3220791</v>
      </c>
      <c r="I1195" s="117" t="s">
        <v>1702</v>
      </c>
    </row>
    <row r="1196" spans="7:9" x14ac:dyDescent="0.25">
      <c r="G1196" s="117">
        <v>3222695</v>
      </c>
      <c r="I1196" s="117" t="s">
        <v>2015</v>
      </c>
    </row>
    <row r="1197" spans="7:9" x14ac:dyDescent="0.25">
      <c r="G1197" s="117">
        <v>3220754</v>
      </c>
      <c r="I1197" s="117" t="s">
        <v>2016</v>
      </c>
    </row>
    <row r="1198" spans="7:9" x14ac:dyDescent="0.25">
      <c r="G1198" s="117">
        <v>3221513</v>
      </c>
      <c r="I1198" s="117" t="s">
        <v>2017</v>
      </c>
    </row>
    <row r="1199" spans="7:9" x14ac:dyDescent="0.25">
      <c r="G1199" s="117">
        <v>3220809</v>
      </c>
      <c r="I1199" s="117" t="s">
        <v>2018</v>
      </c>
    </row>
    <row r="1200" spans="7:9" x14ac:dyDescent="0.25">
      <c r="G1200" s="117">
        <v>3220444</v>
      </c>
      <c r="I1200" s="117" t="s">
        <v>2019</v>
      </c>
    </row>
    <row r="1201" spans="7:9" x14ac:dyDescent="0.25">
      <c r="G1201" s="117">
        <v>3221707</v>
      </c>
      <c r="I1201" s="117" t="s">
        <v>2020</v>
      </c>
    </row>
    <row r="1202" spans="7:9" x14ac:dyDescent="0.25">
      <c r="G1202" s="117">
        <v>68780</v>
      </c>
      <c r="I1202" s="117" t="s">
        <v>1709</v>
      </c>
    </row>
    <row r="1203" spans="7:9" x14ac:dyDescent="0.25">
      <c r="G1203" s="117">
        <v>3220498</v>
      </c>
      <c r="I1203" s="117" t="s">
        <v>2021</v>
      </c>
    </row>
    <row r="1204" spans="7:9" x14ac:dyDescent="0.25">
      <c r="G1204" s="117">
        <v>68072</v>
      </c>
      <c r="I1204" s="117" t="s">
        <v>2022</v>
      </c>
    </row>
    <row r="1205" spans="7:9" x14ac:dyDescent="0.25">
      <c r="G1205" s="117">
        <v>68505</v>
      </c>
      <c r="I1205" s="117" t="s">
        <v>2023</v>
      </c>
    </row>
    <row r="1206" spans="7:9" x14ac:dyDescent="0.25">
      <c r="G1206" s="117">
        <v>68079</v>
      </c>
      <c r="I1206" s="117" t="s">
        <v>2024</v>
      </c>
    </row>
    <row r="1207" spans="7:9" x14ac:dyDescent="0.25">
      <c r="G1207" s="117">
        <v>3222566</v>
      </c>
      <c r="I1207" s="117" t="s">
        <v>2025</v>
      </c>
    </row>
    <row r="1208" spans="7:9" x14ac:dyDescent="0.25">
      <c r="G1208" s="117">
        <v>68653</v>
      </c>
      <c r="I1208" s="117" t="s">
        <v>2026</v>
      </c>
    </row>
    <row r="1209" spans="7:9" x14ac:dyDescent="0.25">
      <c r="G1209" s="117">
        <v>3220487</v>
      </c>
      <c r="I1209" s="117" t="s">
        <v>2027</v>
      </c>
    </row>
    <row r="1210" spans="7:9" x14ac:dyDescent="0.25">
      <c r="G1210" s="117">
        <v>3220759</v>
      </c>
      <c r="I1210" s="117" t="s">
        <v>2028</v>
      </c>
    </row>
    <row r="1211" spans="7:9" x14ac:dyDescent="0.25">
      <c r="G1211" s="117">
        <v>3220594</v>
      </c>
      <c r="I1211" s="117" t="s">
        <v>2029</v>
      </c>
    </row>
    <row r="1212" spans="7:9" x14ac:dyDescent="0.25">
      <c r="G1212" s="117">
        <v>3220606</v>
      </c>
      <c r="I1212" s="117" t="s">
        <v>2030</v>
      </c>
    </row>
    <row r="1213" spans="7:9" x14ac:dyDescent="0.25">
      <c r="G1213" s="117">
        <v>3222679</v>
      </c>
      <c r="I1213" s="117" t="s">
        <v>2031</v>
      </c>
    </row>
    <row r="1214" spans="7:9" x14ac:dyDescent="0.25">
      <c r="G1214" s="117">
        <v>68909</v>
      </c>
      <c r="I1214" s="117" t="s">
        <v>2032</v>
      </c>
    </row>
    <row r="1215" spans="7:9" x14ac:dyDescent="0.25">
      <c r="G1215" s="117">
        <v>3222719</v>
      </c>
      <c r="I1215" s="117" t="s">
        <v>2033</v>
      </c>
    </row>
    <row r="1216" spans="7:9" x14ac:dyDescent="0.25">
      <c r="G1216" s="117">
        <v>3222202</v>
      </c>
      <c r="I1216" s="117" t="s">
        <v>2034</v>
      </c>
    </row>
    <row r="1217" spans="7:9" x14ac:dyDescent="0.25">
      <c r="G1217" s="117">
        <v>3220608</v>
      </c>
      <c r="I1217" s="117" t="s">
        <v>2035</v>
      </c>
    </row>
    <row r="1218" spans="7:9" x14ac:dyDescent="0.25">
      <c r="G1218" s="117">
        <v>3220756</v>
      </c>
      <c r="I1218" s="117" t="s">
        <v>2036</v>
      </c>
    </row>
    <row r="1219" spans="7:9" x14ac:dyDescent="0.25">
      <c r="G1219" s="117">
        <v>3220746</v>
      </c>
      <c r="I1219" s="117" t="s">
        <v>1752</v>
      </c>
    </row>
    <row r="1220" spans="7:9" x14ac:dyDescent="0.25">
      <c r="G1220" s="117">
        <v>68022</v>
      </c>
      <c r="I1220" s="117" t="s">
        <v>2037</v>
      </c>
    </row>
    <row r="1221" spans="7:9" x14ac:dyDescent="0.25">
      <c r="G1221" s="117">
        <v>3221677</v>
      </c>
      <c r="I1221" s="117" t="s">
        <v>2038</v>
      </c>
    </row>
    <row r="1222" spans="7:9" x14ac:dyDescent="0.25">
      <c r="G1222" s="117">
        <v>3222568</v>
      </c>
      <c r="I1222" s="117" t="s">
        <v>2039</v>
      </c>
    </row>
    <row r="1223" spans="7:9" x14ac:dyDescent="0.25">
      <c r="G1223" s="117">
        <v>21800</v>
      </c>
    </row>
    <row r="1224" spans="7:9" x14ac:dyDescent="0.25">
      <c r="G1224" s="117">
        <v>21801</v>
      </c>
      <c r="I1224" s="117" t="s">
        <v>2040</v>
      </c>
    </row>
    <row r="1225" spans="7:9" x14ac:dyDescent="0.25">
      <c r="G1225" s="117">
        <v>21802</v>
      </c>
      <c r="I1225" s="117" t="s">
        <v>2041</v>
      </c>
    </row>
    <row r="1226" spans="7:9" x14ac:dyDescent="0.25">
      <c r="G1226" s="117">
        <v>21806</v>
      </c>
      <c r="I1226" s="117" t="s">
        <v>2042</v>
      </c>
    </row>
    <row r="1227" spans="7:9" x14ac:dyDescent="0.25">
      <c r="G1227" s="117">
        <v>21809</v>
      </c>
      <c r="I1227" s="117" t="s">
        <v>975</v>
      </c>
    </row>
    <row r="1228" spans="7:9" x14ac:dyDescent="0.25">
      <c r="G1228" s="117">
        <v>21810</v>
      </c>
      <c r="I1228" s="117" t="s">
        <v>2043</v>
      </c>
    </row>
    <row r="1229" spans="7:9" x14ac:dyDescent="0.25">
      <c r="G1229" s="117">
        <v>21811</v>
      </c>
      <c r="I1229" s="117" t="s">
        <v>2044</v>
      </c>
    </row>
    <row r="1230" spans="7:9" x14ac:dyDescent="0.25">
      <c r="G1230" s="117">
        <v>21812</v>
      </c>
      <c r="I1230" s="117" t="s">
        <v>2045</v>
      </c>
    </row>
    <row r="1231" spans="7:9" x14ac:dyDescent="0.25">
      <c r="G1231" s="117">
        <v>21813</v>
      </c>
      <c r="I1231" s="117" t="s">
        <v>973</v>
      </c>
    </row>
    <row r="1232" spans="7:9" x14ac:dyDescent="0.25">
      <c r="G1232" s="117">
        <v>21819</v>
      </c>
      <c r="I1232" s="117" t="s">
        <v>2046</v>
      </c>
    </row>
    <row r="1233" spans="7:9" x14ac:dyDescent="0.25">
      <c r="G1233" s="117">
        <v>21820</v>
      </c>
    </row>
    <row r="1234" spans="7:9" x14ac:dyDescent="0.25">
      <c r="G1234" s="117">
        <v>21821</v>
      </c>
      <c r="I1234" s="117" t="s">
        <v>2047</v>
      </c>
    </row>
    <row r="1235" spans="7:9" x14ac:dyDescent="0.25">
      <c r="G1235" s="117">
        <v>21822</v>
      </c>
      <c r="I1235" s="117" t="s">
        <v>2048</v>
      </c>
    </row>
    <row r="1236" spans="7:9" x14ac:dyDescent="0.25">
      <c r="G1236" s="117">
        <v>21823</v>
      </c>
      <c r="I1236" s="117" t="s">
        <v>2049</v>
      </c>
    </row>
    <row r="1237" spans="7:9" x14ac:dyDescent="0.25">
      <c r="G1237" s="117">
        <v>21824</v>
      </c>
      <c r="I1237" s="117" t="s">
        <v>2050</v>
      </c>
    </row>
    <row r="1238" spans="7:9" x14ac:dyDescent="0.25">
      <c r="G1238" s="117">
        <v>21826</v>
      </c>
      <c r="I1238" s="117" t="s">
        <v>2051</v>
      </c>
    </row>
    <row r="1239" spans="7:9" x14ac:dyDescent="0.25">
      <c r="G1239" s="117">
        <v>21825</v>
      </c>
      <c r="I1239" s="117" t="s">
        <v>2052</v>
      </c>
    </row>
    <row r="1240" spans="7:9" x14ac:dyDescent="0.25">
      <c r="G1240" s="117">
        <v>21830</v>
      </c>
    </row>
    <row r="1241" spans="7:9" x14ac:dyDescent="0.25">
      <c r="G1241" s="117">
        <v>21831</v>
      </c>
      <c r="I1241" s="117" t="s">
        <v>2053</v>
      </c>
    </row>
    <row r="1242" spans="7:9" x14ac:dyDescent="0.25">
      <c r="G1242" s="117">
        <v>21832</v>
      </c>
      <c r="I1242" s="117" t="s">
        <v>2054</v>
      </c>
    </row>
    <row r="1243" spans="7:9" x14ac:dyDescent="0.25">
      <c r="G1243" s="117">
        <v>21833</v>
      </c>
      <c r="I1243" s="117" t="s">
        <v>2055</v>
      </c>
    </row>
    <row r="1244" spans="7:9" x14ac:dyDescent="0.25">
      <c r="G1244" s="117">
        <v>21834</v>
      </c>
      <c r="I1244" s="117" t="s">
        <v>2056</v>
      </c>
    </row>
    <row r="1245" spans="7:9" x14ac:dyDescent="0.25">
      <c r="G1245" s="117">
        <v>21835</v>
      </c>
      <c r="I1245" s="117" t="s">
        <v>2057</v>
      </c>
    </row>
    <row r="1246" spans="7:9" x14ac:dyDescent="0.25">
      <c r="G1246" s="117">
        <v>21836</v>
      </c>
      <c r="I1246" s="117" t="s">
        <v>2058</v>
      </c>
    </row>
    <row r="1247" spans="7:9" x14ac:dyDescent="0.25">
      <c r="G1247" s="117">
        <v>21838</v>
      </c>
      <c r="I1247" s="117" t="s">
        <v>2059</v>
      </c>
    </row>
    <row r="1248" spans="7:9" x14ac:dyDescent="0.25">
      <c r="G1248" s="117">
        <v>21839</v>
      </c>
      <c r="I1248" s="117" t="s">
        <v>2060</v>
      </c>
    </row>
    <row r="1249" spans="7:9" x14ac:dyDescent="0.25">
      <c r="G1249" s="117">
        <v>21840</v>
      </c>
    </row>
    <row r="1250" spans="7:9" x14ac:dyDescent="0.25">
      <c r="G1250" s="117">
        <v>21841</v>
      </c>
      <c r="I1250" s="117" t="s">
        <v>2061</v>
      </c>
    </row>
    <row r="1251" spans="7:9" x14ac:dyDescent="0.25">
      <c r="G1251" s="117">
        <v>21842</v>
      </c>
      <c r="I1251" s="117" t="s">
        <v>2062</v>
      </c>
    </row>
    <row r="1252" spans="7:9" x14ac:dyDescent="0.25">
      <c r="G1252" s="117">
        <v>21843</v>
      </c>
      <c r="I1252" s="117" t="s">
        <v>2063</v>
      </c>
    </row>
    <row r="1253" spans="7:9" x14ac:dyDescent="0.25">
      <c r="G1253" s="117">
        <v>21844</v>
      </c>
      <c r="I1253" s="117" t="s">
        <v>2064</v>
      </c>
    </row>
    <row r="1254" spans="7:9" x14ac:dyDescent="0.25">
      <c r="G1254" s="117">
        <v>21845</v>
      </c>
      <c r="I1254" s="117" t="s">
        <v>2065</v>
      </c>
    </row>
    <row r="1255" spans="7:9" x14ac:dyDescent="0.25">
      <c r="G1255" s="117">
        <v>21846</v>
      </c>
      <c r="I1255" s="117" t="s">
        <v>879</v>
      </c>
    </row>
    <row r="1256" spans="7:9" x14ac:dyDescent="0.25">
      <c r="G1256" s="117">
        <v>21847</v>
      </c>
      <c r="I1256" s="117" t="s">
        <v>2066</v>
      </c>
    </row>
    <row r="1257" spans="7:9" x14ac:dyDescent="0.25">
      <c r="G1257" s="117">
        <v>21850</v>
      </c>
    </row>
    <row r="1258" spans="7:9" x14ac:dyDescent="0.25">
      <c r="G1258" s="117">
        <v>21851</v>
      </c>
      <c r="I1258" s="117" t="s">
        <v>2067</v>
      </c>
    </row>
    <row r="1259" spans="7:9" x14ac:dyDescent="0.25">
      <c r="G1259" s="117">
        <v>21852</v>
      </c>
      <c r="I1259" s="117" t="s">
        <v>2068</v>
      </c>
    </row>
    <row r="1260" spans="7:9" x14ac:dyDescent="0.25">
      <c r="G1260" s="117">
        <v>21853</v>
      </c>
      <c r="I1260" s="117" t="s">
        <v>2069</v>
      </c>
    </row>
    <row r="1261" spans="7:9" x14ac:dyDescent="0.25">
      <c r="G1261" s="117">
        <v>21854</v>
      </c>
      <c r="I1261" s="117" t="s">
        <v>2070</v>
      </c>
    </row>
    <row r="1262" spans="7:9" x14ac:dyDescent="0.25">
      <c r="G1262" s="117">
        <v>21855</v>
      </c>
      <c r="I1262" s="117" t="s">
        <v>2071</v>
      </c>
    </row>
    <row r="1263" spans="7:9" x14ac:dyDescent="0.25">
      <c r="G1263" s="117">
        <v>21856</v>
      </c>
      <c r="I1263" s="117" t="s">
        <v>2072</v>
      </c>
    </row>
    <row r="1264" spans="7:9" x14ac:dyDescent="0.25">
      <c r="G1264" s="117">
        <v>21827</v>
      </c>
      <c r="I1264" s="117" t="s">
        <v>2073</v>
      </c>
    </row>
    <row r="1265" spans="7:9" x14ac:dyDescent="0.25">
      <c r="G1265" s="117">
        <v>21858</v>
      </c>
      <c r="I1265" s="117" t="s">
        <v>2074</v>
      </c>
    </row>
    <row r="1266" spans="7:9" x14ac:dyDescent="0.25">
      <c r="G1266" s="117">
        <v>21859</v>
      </c>
      <c r="I1266" s="117" t="s">
        <v>2075</v>
      </c>
    </row>
    <row r="1267" spans="7:9" x14ac:dyDescent="0.25">
      <c r="G1267" s="117">
        <v>21857</v>
      </c>
      <c r="I1267" s="117" t="s">
        <v>2076</v>
      </c>
    </row>
    <row r="1268" spans="7:9" x14ac:dyDescent="0.25">
      <c r="G1268" s="117">
        <v>21860</v>
      </c>
    </row>
    <row r="1269" spans="7:9" x14ac:dyDescent="0.25">
      <c r="G1269" s="117">
        <v>21861</v>
      </c>
      <c r="I1269" s="117" t="s">
        <v>2077</v>
      </c>
    </row>
    <row r="1270" spans="7:9" x14ac:dyDescent="0.25">
      <c r="G1270" s="117">
        <v>21862</v>
      </c>
      <c r="I1270" s="117" t="s">
        <v>2078</v>
      </c>
    </row>
    <row r="1271" spans="7:9" x14ac:dyDescent="0.25">
      <c r="G1271" s="117">
        <v>21864</v>
      </c>
      <c r="I1271" s="117" t="s">
        <v>1789</v>
      </c>
    </row>
    <row r="1272" spans="7:9" x14ac:dyDescent="0.25">
      <c r="G1272" s="117">
        <v>21863</v>
      </c>
      <c r="I1272" s="117" t="s">
        <v>2079</v>
      </c>
    </row>
    <row r="1273" spans="7:9" x14ac:dyDescent="0.25">
      <c r="G1273" s="117">
        <v>21870</v>
      </c>
    </row>
    <row r="1274" spans="7:9" x14ac:dyDescent="0.25">
      <c r="G1274" s="117">
        <v>21871</v>
      </c>
      <c r="I1274" s="117" t="s">
        <v>2080</v>
      </c>
    </row>
    <row r="1275" spans="7:9" x14ac:dyDescent="0.25">
      <c r="G1275" s="117">
        <v>21872</v>
      </c>
      <c r="I1275" s="117" t="s">
        <v>2081</v>
      </c>
    </row>
    <row r="1276" spans="7:9" x14ac:dyDescent="0.25">
      <c r="G1276" s="117">
        <v>21890</v>
      </c>
    </row>
    <row r="1277" spans="7:9" x14ac:dyDescent="0.25">
      <c r="G1277" s="117">
        <v>21893</v>
      </c>
      <c r="I1277" s="117" t="s">
        <v>2082</v>
      </c>
    </row>
    <row r="1278" spans="7:9" x14ac:dyDescent="0.25">
      <c r="G1278" s="117">
        <v>21894</v>
      </c>
      <c r="I1278" s="117" t="s">
        <v>2083</v>
      </c>
    </row>
    <row r="1279" spans="7:9" x14ac:dyDescent="0.25">
      <c r="G1279" s="117">
        <v>21895</v>
      </c>
      <c r="I1279" s="117" t="s">
        <v>2084</v>
      </c>
    </row>
    <row r="1280" spans="7:9" x14ac:dyDescent="0.25">
      <c r="G1280" s="117">
        <v>21896</v>
      </c>
      <c r="I1280" s="117" t="s">
        <v>2085</v>
      </c>
    </row>
    <row r="1281" spans="7:9" x14ac:dyDescent="0.25">
      <c r="G1281" s="117">
        <v>22000</v>
      </c>
    </row>
    <row r="1282" spans="7:9" x14ac:dyDescent="0.25">
      <c r="G1282" s="117">
        <v>22100</v>
      </c>
    </row>
    <row r="1283" spans="7:9" x14ac:dyDescent="0.25">
      <c r="G1283" s="117">
        <v>22101</v>
      </c>
      <c r="I1283" s="117" t="s">
        <v>2084</v>
      </c>
    </row>
    <row r="1284" spans="7:9" x14ac:dyDescent="0.25">
      <c r="G1284" s="117">
        <v>22102</v>
      </c>
      <c r="I1284" s="117" t="s">
        <v>2086</v>
      </c>
    </row>
    <row r="1285" spans="7:9" x14ac:dyDescent="0.25">
      <c r="G1285" s="117">
        <v>22103</v>
      </c>
    </row>
    <row r="1286" spans="7:9" x14ac:dyDescent="0.25">
      <c r="G1286" s="117">
        <v>22200</v>
      </c>
    </row>
    <row r="1287" spans="7:9" x14ac:dyDescent="0.25">
      <c r="G1287" s="117">
        <v>22201</v>
      </c>
      <c r="I1287" s="117" t="s">
        <v>2087</v>
      </c>
    </row>
    <row r="1288" spans="7:9" x14ac:dyDescent="0.25">
      <c r="G1288" s="117">
        <v>22202</v>
      </c>
      <c r="I1288" s="117" t="s">
        <v>2088</v>
      </c>
    </row>
    <row r="1289" spans="7:9" x14ac:dyDescent="0.25">
      <c r="G1289" s="117">
        <v>22203</v>
      </c>
      <c r="I1289" s="117" t="s">
        <v>972</v>
      </c>
    </row>
    <row r="1290" spans="7:9" x14ac:dyDescent="0.25">
      <c r="G1290" s="117">
        <v>22204</v>
      </c>
      <c r="I1290" s="117" t="s">
        <v>973</v>
      </c>
    </row>
    <row r="1291" spans="7:9" x14ac:dyDescent="0.25">
      <c r="G1291" s="117">
        <v>22205</v>
      </c>
      <c r="I1291" s="117" t="s">
        <v>2089</v>
      </c>
    </row>
    <row r="1292" spans="7:9" x14ac:dyDescent="0.25">
      <c r="G1292" s="117">
        <v>22206</v>
      </c>
    </row>
    <row r="1293" spans="7:9" x14ac:dyDescent="0.25">
      <c r="G1293" s="117">
        <v>22207</v>
      </c>
    </row>
    <row r="1294" spans="7:9" x14ac:dyDescent="0.25">
      <c r="G1294" s="117">
        <v>22300</v>
      </c>
    </row>
    <row r="1295" spans="7:9" x14ac:dyDescent="0.25">
      <c r="G1295" s="117">
        <v>22301</v>
      </c>
      <c r="I1295" s="117" t="s">
        <v>2090</v>
      </c>
    </row>
    <row r="1296" spans="7:9" x14ac:dyDescent="0.25">
      <c r="G1296" s="117">
        <v>22302</v>
      </c>
      <c r="I1296" s="117" t="s">
        <v>2091</v>
      </c>
    </row>
    <row r="1297" spans="7:9" x14ac:dyDescent="0.25">
      <c r="G1297" s="117">
        <v>24000</v>
      </c>
    </row>
    <row r="1298" spans="7:9" x14ac:dyDescent="0.25">
      <c r="G1298" s="117">
        <v>24100</v>
      </c>
    </row>
    <row r="1299" spans="7:9" x14ac:dyDescent="0.25">
      <c r="G1299" s="117">
        <v>24101</v>
      </c>
      <c r="I1299" s="117" t="s">
        <v>2092</v>
      </c>
    </row>
    <row r="1300" spans="7:9" x14ac:dyDescent="0.25">
      <c r="G1300" s="117">
        <v>24102</v>
      </c>
      <c r="I1300" s="117" t="s">
        <v>2093</v>
      </c>
    </row>
    <row r="1301" spans="7:9" x14ac:dyDescent="0.25">
      <c r="G1301" s="117">
        <v>24200</v>
      </c>
    </row>
    <row r="1302" spans="7:9" x14ac:dyDescent="0.25">
      <c r="G1302" s="117">
        <v>24204</v>
      </c>
      <c r="I1302" s="117" t="s">
        <v>2094</v>
      </c>
    </row>
    <row r="1303" spans="7:9" x14ac:dyDescent="0.25">
      <c r="G1303" s="117">
        <v>24300</v>
      </c>
    </row>
    <row r="1304" spans="7:9" x14ac:dyDescent="0.25">
      <c r="G1304" s="117">
        <v>24400</v>
      </c>
    </row>
    <row r="1305" spans="7:9" x14ac:dyDescent="0.25">
      <c r="G1305" s="117">
        <v>24401</v>
      </c>
      <c r="I1305" s="117" t="s">
        <v>2095</v>
      </c>
    </row>
    <row r="1306" spans="7:9" x14ac:dyDescent="0.25">
      <c r="G1306" s="117">
        <v>24402</v>
      </c>
      <c r="I1306" s="117" t="s">
        <v>2096</v>
      </c>
    </row>
    <row r="1307" spans="7:9" x14ac:dyDescent="0.25">
      <c r="G1307" s="117">
        <v>24403</v>
      </c>
      <c r="I1307" s="117" t="s">
        <v>2097</v>
      </c>
    </row>
    <row r="1308" spans="7:9" x14ac:dyDescent="0.25">
      <c r="G1308" s="117">
        <v>24404</v>
      </c>
      <c r="I1308" s="117" t="s">
        <v>2098</v>
      </c>
    </row>
    <row r="1309" spans="7:9" x14ac:dyDescent="0.25">
      <c r="G1309" s="117">
        <v>24500</v>
      </c>
    </row>
    <row r="1310" spans="7:9" x14ac:dyDescent="0.25">
      <c r="G1310" s="117">
        <v>24501</v>
      </c>
      <c r="I1310" s="117" t="s">
        <v>2099</v>
      </c>
    </row>
    <row r="1311" spans="7:9" x14ac:dyDescent="0.25">
      <c r="G1311" s="117">
        <v>24502</v>
      </c>
      <c r="I1311" s="117" t="s">
        <v>2100</v>
      </c>
    </row>
    <row r="1312" spans="7:9" x14ac:dyDescent="0.25">
      <c r="G1312" s="117">
        <v>24503</v>
      </c>
      <c r="I1312" s="117" t="s">
        <v>2101</v>
      </c>
    </row>
    <row r="1313" spans="7:9" x14ac:dyDescent="0.25">
      <c r="G1313" s="117">
        <v>24504</v>
      </c>
      <c r="I1313" s="117" t="s">
        <v>2102</v>
      </c>
    </row>
    <row r="1314" spans="7:9" x14ac:dyDescent="0.25">
      <c r="G1314" s="117">
        <v>24599</v>
      </c>
      <c r="I1314" s="117" t="s">
        <v>2103</v>
      </c>
    </row>
    <row r="1315" spans="7:9" x14ac:dyDescent="0.25">
      <c r="G1315" s="117">
        <v>24600</v>
      </c>
    </row>
    <row r="1316" spans="7:9" x14ac:dyDescent="0.25">
      <c r="G1316" s="117">
        <v>24601</v>
      </c>
      <c r="I1316" s="117" t="s">
        <v>2104</v>
      </c>
    </row>
    <row r="1317" spans="7:9" x14ac:dyDescent="0.25">
      <c r="G1317" s="117">
        <v>24602</v>
      </c>
      <c r="I1317" s="117" t="s">
        <v>2105</v>
      </c>
    </row>
    <row r="1318" spans="7:9" x14ac:dyDescent="0.25">
      <c r="G1318" s="117">
        <v>24603</v>
      </c>
      <c r="I1318" s="117" t="s">
        <v>2106</v>
      </c>
    </row>
    <row r="1319" spans="7:9" x14ac:dyDescent="0.25">
      <c r="G1319" s="117">
        <v>24700</v>
      </c>
    </row>
    <row r="1320" spans="7:9" x14ac:dyDescent="0.25">
      <c r="G1320" s="117">
        <v>24701</v>
      </c>
      <c r="I1320" s="117" t="s">
        <v>2107</v>
      </c>
    </row>
    <row r="1321" spans="7:9" x14ac:dyDescent="0.25">
      <c r="G1321" s="117">
        <v>24800</v>
      </c>
    </row>
    <row r="1322" spans="7:9" x14ac:dyDescent="0.25">
      <c r="G1322" s="117">
        <v>24801</v>
      </c>
      <c r="I1322" s="117" t="s">
        <v>2108</v>
      </c>
    </row>
    <row r="1323" spans="7:9" x14ac:dyDescent="0.25">
      <c r="G1323" s="117">
        <v>24802</v>
      </c>
      <c r="I1323" s="117" t="s">
        <v>2109</v>
      </c>
    </row>
    <row r="1324" spans="7:9" x14ac:dyDescent="0.25">
      <c r="G1324" s="117">
        <v>24803</v>
      </c>
      <c r="I1324" s="117" t="s">
        <v>2110</v>
      </c>
    </row>
    <row r="1325" spans="7:9" x14ac:dyDescent="0.25">
      <c r="G1325" s="117">
        <v>24815</v>
      </c>
      <c r="I1325" s="117" t="s">
        <v>2111</v>
      </c>
    </row>
    <row r="1326" spans="7:9" x14ac:dyDescent="0.25">
      <c r="G1326" s="117">
        <v>24816</v>
      </c>
      <c r="I1326" s="117" t="s">
        <v>2112</v>
      </c>
    </row>
    <row r="1327" spans="7:9" x14ac:dyDescent="0.25">
      <c r="G1327" s="117">
        <v>21817</v>
      </c>
      <c r="I1327" s="117" t="s">
        <v>2113</v>
      </c>
    </row>
    <row r="1328" spans="7:9" x14ac:dyDescent="0.25">
      <c r="G1328" s="117">
        <v>24818</v>
      </c>
      <c r="I1328" s="117" t="s">
        <v>2114</v>
      </c>
    </row>
    <row r="1329" spans="7:9" x14ac:dyDescent="0.25">
      <c r="G1329" s="117">
        <v>24819</v>
      </c>
      <c r="I1329" s="117" t="s">
        <v>2115</v>
      </c>
    </row>
    <row r="1330" spans="7:9" x14ac:dyDescent="0.25">
      <c r="G1330" s="117">
        <v>24820</v>
      </c>
      <c r="I1330" s="117" t="s">
        <v>2116</v>
      </c>
    </row>
    <row r="1331" spans="7:9" x14ac:dyDescent="0.25">
      <c r="G1331" s="117">
        <v>24821</v>
      </c>
      <c r="I1331" s="117" t="s">
        <v>2117</v>
      </c>
    </row>
    <row r="1332" spans="7:9" x14ac:dyDescent="0.25">
      <c r="G1332" s="117">
        <v>24822</v>
      </c>
      <c r="I1332" s="117" t="s">
        <v>2118</v>
      </c>
    </row>
    <row r="1333" spans="7:9" x14ac:dyDescent="0.25">
      <c r="G1333" s="117">
        <v>24823</v>
      </c>
      <c r="I1333" s="117" t="s">
        <v>2119</v>
      </c>
    </row>
    <row r="1334" spans="7:9" x14ac:dyDescent="0.25">
      <c r="G1334" s="117">
        <v>24824</v>
      </c>
      <c r="I1334" s="117" t="s">
        <v>2120</v>
      </c>
    </row>
    <row r="1335" spans="7:9" x14ac:dyDescent="0.25">
      <c r="G1335" s="117">
        <v>24825</v>
      </c>
      <c r="I1335" s="117" t="s">
        <v>2121</v>
      </c>
    </row>
    <row r="1336" spans="7:9" x14ac:dyDescent="0.25">
      <c r="G1336" s="117">
        <v>24826</v>
      </c>
      <c r="I1336" s="117" t="s">
        <v>2122</v>
      </c>
    </row>
    <row r="1337" spans="7:9" x14ac:dyDescent="0.25">
      <c r="G1337" s="117">
        <v>24827</v>
      </c>
      <c r="I1337" s="117" t="s">
        <v>2123</v>
      </c>
    </row>
    <row r="1338" spans="7:9" x14ac:dyDescent="0.25">
      <c r="G1338" s="117">
        <v>24828</v>
      </c>
      <c r="I1338" s="117" t="s">
        <v>2124</v>
      </c>
    </row>
    <row r="1339" spans="7:9" x14ac:dyDescent="0.25">
      <c r="G1339" s="117">
        <v>24829</v>
      </c>
      <c r="I1339" s="117" t="s">
        <v>2125</v>
      </c>
    </row>
    <row r="1340" spans="7:9" x14ac:dyDescent="0.25">
      <c r="G1340" s="117">
        <v>24834</v>
      </c>
    </row>
    <row r="1341" spans="7:9" x14ac:dyDescent="0.25">
      <c r="G1341" s="117">
        <v>24835</v>
      </c>
    </row>
    <row r="1342" spans="7:9" x14ac:dyDescent="0.25">
      <c r="G1342" s="117">
        <v>30000</v>
      </c>
      <c r="H1342" s="117" t="s">
        <v>2126</v>
      </c>
    </row>
    <row r="1343" spans="7:9" x14ac:dyDescent="0.25">
      <c r="G1343" s="117">
        <v>3220583</v>
      </c>
    </row>
    <row r="1344" spans="7:9" x14ac:dyDescent="0.25">
      <c r="G1344" s="117">
        <v>31100</v>
      </c>
    </row>
    <row r="1345" spans="7:9" x14ac:dyDescent="0.25">
      <c r="G1345" s="117">
        <v>31200</v>
      </c>
    </row>
    <row r="1346" spans="7:9" x14ac:dyDescent="0.25">
      <c r="G1346" s="117">
        <v>31201</v>
      </c>
      <c r="I1346" s="117" t="s">
        <v>2127</v>
      </c>
    </row>
    <row r="1347" spans="7:9" x14ac:dyDescent="0.25">
      <c r="G1347" s="117">
        <v>31202</v>
      </c>
      <c r="I1347" s="117" t="s">
        <v>2128</v>
      </c>
    </row>
    <row r="1348" spans="7:9" x14ac:dyDescent="0.25">
      <c r="G1348" s="117">
        <v>31203</v>
      </c>
      <c r="I1348" s="117" t="s">
        <v>2129</v>
      </c>
    </row>
    <row r="1349" spans="7:9" x14ac:dyDescent="0.25">
      <c r="G1349" s="117">
        <v>31204</v>
      </c>
      <c r="I1349" s="117" t="s">
        <v>2130</v>
      </c>
    </row>
    <row r="1350" spans="7:9" x14ac:dyDescent="0.25">
      <c r="G1350" s="117">
        <v>31205</v>
      </c>
      <c r="I1350" s="117" t="s">
        <v>2131</v>
      </c>
    </row>
    <row r="1351" spans="7:9" x14ac:dyDescent="0.25">
      <c r="G1351" s="117">
        <v>31206</v>
      </c>
      <c r="I1351" s="117" t="s">
        <v>2132</v>
      </c>
    </row>
    <row r="1352" spans="7:9" x14ac:dyDescent="0.25">
      <c r="G1352" s="117">
        <v>31207</v>
      </c>
      <c r="I1352" s="117" t="s">
        <v>2133</v>
      </c>
    </row>
    <row r="1353" spans="7:9" x14ac:dyDescent="0.25">
      <c r="G1353" s="117">
        <v>31300</v>
      </c>
    </row>
    <row r="1354" spans="7:9" x14ac:dyDescent="0.25">
      <c r="G1354" s="117">
        <v>31301</v>
      </c>
      <c r="I1354" s="117" t="s">
        <v>2134</v>
      </c>
    </row>
    <row r="1355" spans="7:9" x14ac:dyDescent="0.25">
      <c r="G1355" s="117">
        <v>32000</v>
      </c>
    </row>
    <row r="1356" spans="7:9" x14ac:dyDescent="0.25">
      <c r="G1356" s="117">
        <v>32100</v>
      </c>
    </row>
    <row r="1357" spans="7:9" x14ac:dyDescent="0.25">
      <c r="G1357" s="117">
        <v>32200</v>
      </c>
    </row>
    <row r="1358" spans="7:9" x14ac:dyDescent="0.25">
      <c r="G1358" s="117">
        <v>32201</v>
      </c>
      <c r="I1358" s="117" t="s">
        <v>2127</v>
      </c>
    </row>
    <row r="1359" spans="7:9" x14ac:dyDescent="0.25">
      <c r="G1359" s="117">
        <v>32202</v>
      </c>
      <c r="I1359" s="117" t="s">
        <v>2128</v>
      </c>
    </row>
    <row r="1360" spans="7:9" x14ac:dyDescent="0.25">
      <c r="G1360" s="117">
        <v>32203</v>
      </c>
      <c r="I1360" s="117" t="s">
        <v>2130</v>
      </c>
    </row>
    <row r="1361" spans="7:9" x14ac:dyDescent="0.25">
      <c r="G1361" s="117">
        <v>3220402</v>
      </c>
      <c r="I1361" s="117" t="s">
        <v>2133</v>
      </c>
    </row>
    <row r="1362" spans="7:9" x14ac:dyDescent="0.25">
      <c r="G1362" s="117">
        <v>32204</v>
      </c>
      <c r="I1362" s="117" t="s">
        <v>2133</v>
      </c>
    </row>
    <row r="1363" spans="7:9" x14ac:dyDescent="0.25">
      <c r="G1363" s="117">
        <v>32300</v>
      </c>
    </row>
    <row r="1364" spans="7:9" x14ac:dyDescent="0.25">
      <c r="G1364" s="117">
        <v>32301</v>
      </c>
      <c r="I1364" s="117" t="s">
        <v>2135</v>
      </c>
    </row>
    <row r="1365" spans="7:9" x14ac:dyDescent="0.25">
      <c r="G1365" s="117">
        <v>40000</v>
      </c>
      <c r="H1365" s="117" t="s">
        <v>2136</v>
      </c>
    </row>
    <row r="1366" spans="7:9" x14ac:dyDescent="0.25">
      <c r="G1366" s="117">
        <v>41000</v>
      </c>
    </row>
    <row r="1367" spans="7:9" x14ac:dyDescent="0.25">
      <c r="G1367" s="117">
        <v>41100</v>
      </c>
    </row>
    <row r="1368" spans="7:9" x14ac:dyDescent="0.25">
      <c r="G1368" s="117">
        <v>41101</v>
      </c>
      <c r="I1368" s="117" t="s">
        <v>383</v>
      </c>
    </row>
    <row r="1369" spans="7:9" x14ac:dyDescent="0.25">
      <c r="G1369" s="117">
        <v>41102</v>
      </c>
      <c r="I1369" s="117" t="s">
        <v>382</v>
      </c>
    </row>
    <row r="1370" spans="7:9" x14ac:dyDescent="0.25">
      <c r="G1370" s="117">
        <v>41103</v>
      </c>
      <c r="I1370" s="117" t="s">
        <v>396</v>
      </c>
    </row>
    <row r="1371" spans="7:9" x14ac:dyDescent="0.25">
      <c r="G1371" s="117">
        <v>41104</v>
      </c>
      <c r="I1371" s="117" t="s">
        <v>2137</v>
      </c>
    </row>
    <row r="1372" spans="7:9" x14ac:dyDescent="0.25">
      <c r="G1372" s="117">
        <v>41200</v>
      </c>
    </row>
    <row r="1373" spans="7:9" x14ac:dyDescent="0.25">
      <c r="G1373" s="117">
        <v>41201</v>
      </c>
      <c r="I1373" s="117" t="s">
        <v>2138</v>
      </c>
    </row>
    <row r="1374" spans="7:9" x14ac:dyDescent="0.25">
      <c r="G1374" s="117">
        <v>41202</v>
      </c>
      <c r="I1374" s="117" t="s">
        <v>2139</v>
      </c>
    </row>
    <row r="1375" spans="7:9" x14ac:dyDescent="0.25">
      <c r="G1375" s="117">
        <v>41203</v>
      </c>
      <c r="I1375" s="117" t="s">
        <v>2140</v>
      </c>
    </row>
    <row r="1376" spans="7:9" x14ac:dyDescent="0.25">
      <c r="G1376" s="117">
        <v>41204</v>
      </c>
      <c r="I1376" s="117" t="s">
        <v>2141</v>
      </c>
    </row>
    <row r="1377" spans="7:9" x14ac:dyDescent="0.25">
      <c r="G1377" s="117">
        <v>41300</v>
      </c>
    </row>
    <row r="1378" spans="7:9" x14ac:dyDescent="0.25">
      <c r="G1378" s="117">
        <v>41301</v>
      </c>
      <c r="I1378" s="117" t="s">
        <v>1760</v>
      </c>
    </row>
    <row r="1379" spans="7:9" x14ac:dyDescent="0.25">
      <c r="G1379" s="117">
        <v>41302</v>
      </c>
      <c r="I1379" s="117" t="s">
        <v>2142</v>
      </c>
    </row>
    <row r="1380" spans="7:9" x14ac:dyDescent="0.25">
      <c r="G1380" s="117">
        <v>41400</v>
      </c>
    </row>
    <row r="1381" spans="7:9" x14ac:dyDescent="0.25">
      <c r="G1381" s="117">
        <v>41401</v>
      </c>
      <c r="I1381" s="117" t="s">
        <v>381</v>
      </c>
    </row>
    <row r="1382" spans="7:9" x14ac:dyDescent="0.25">
      <c r="G1382" s="117">
        <v>41402</v>
      </c>
      <c r="I1382" s="117" t="s">
        <v>2143</v>
      </c>
    </row>
    <row r="1383" spans="7:9" x14ac:dyDescent="0.25">
      <c r="G1383" s="117">
        <v>41403</v>
      </c>
      <c r="I1383" s="117" t="s">
        <v>2144</v>
      </c>
    </row>
    <row r="1384" spans="7:9" x14ac:dyDescent="0.25">
      <c r="G1384" s="117">
        <v>41404</v>
      </c>
      <c r="I1384" s="117" t="s">
        <v>858</v>
      </c>
    </row>
    <row r="1385" spans="7:9" x14ac:dyDescent="0.25">
      <c r="G1385" s="117">
        <v>41405</v>
      </c>
      <c r="I1385" s="117" t="s">
        <v>2145</v>
      </c>
    </row>
    <row r="1386" spans="7:9" x14ac:dyDescent="0.25">
      <c r="G1386" s="117">
        <v>41406</v>
      </c>
      <c r="I1386" s="117" t="s">
        <v>324</v>
      </c>
    </row>
    <row r="1387" spans="7:9" x14ac:dyDescent="0.25">
      <c r="G1387" s="117">
        <v>41407</v>
      </c>
      <c r="I1387" s="117" t="s">
        <v>2146</v>
      </c>
    </row>
    <row r="1388" spans="7:9" x14ac:dyDescent="0.25">
      <c r="G1388" s="117">
        <v>41408</v>
      </c>
      <c r="I1388" s="117" t="s">
        <v>871</v>
      </c>
    </row>
    <row r="1389" spans="7:9" x14ac:dyDescent="0.25">
      <c r="G1389" s="117">
        <v>41409</v>
      </c>
      <c r="I1389" s="117" t="s">
        <v>2147</v>
      </c>
    </row>
    <row r="1390" spans="7:9" x14ac:dyDescent="0.25">
      <c r="G1390" s="117">
        <v>41410</v>
      </c>
      <c r="I1390" s="117" t="s">
        <v>2148</v>
      </c>
    </row>
    <row r="1391" spans="7:9" x14ac:dyDescent="0.25">
      <c r="G1391" s="117">
        <v>41411</v>
      </c>
      <c r="I1391" s="117" t="s">
        <v>860</v>
      </c>
    </row>
    <row r="1392" spans="7:9" x14ac:dyDescent="0.25">
      <c r="G1392" s="117">
        <v>41412</v>
      </c>
      <c r="I1392" s="117" t="s">
        <v>2149</v>
      </c>
    </row>
    <row r="1393" spans="7:9" x14ac:dyDescent="0.25">
      <c r="G1393" s="117">
        <v>41413</v>
      </c>
      <c r="I1393" s="117" t="s">
        <v>2150</v>
      </c>
    </row>
    <row r="1394" spans="7:9" x14ac:dyDescent="0.25">
      <c r="G1394" s="117">
        <v>41414</v>
      </c>
      <c r="I1394" s="117" t="s">
        <v>879</v>
      </c>
    </row>
    <row r="1395" spans="7:9" x14ac:dyDescent="0.25">
      <c r="G1395" s="117">
        <v>41415</v>
      </c>
      <c r="I1395" s="117" t="s">
        <v>865</v>
      </c>
    </row>
    <row r="1396" spans="7:9" x14ac:dyDescent="0.25">
      <c r="G1396" s="117">
        <v>41416</v>
      </c>
      <c r="I1396" s="117" t="s">
        <v>856</v>
      </c>
    </row>
    <row r="1397" spans="7:9" x14ac:dyDescent="0.25">
      <c r="G1397" s="117">
        <v>41417</v>
      </c>
      <c r="I1397" s="117" t="s">
        <v>2151</v>
      </c>
    </row>
    <row r="1398" spans="7:9" x14ac:dyDescent="0.25">
      <c r="G1398" s="117">
        <v>41418</v>
      </c>
      <c r="I1398" s="117" t="s">
        <v>893</v>
      </c>
    </row>
    <row r="1399" spans="7:9" x14ac:dyDescent="0.25">
      <c r="G1399" s="117">
        <v>41419</v>
      </c>
      <c r="I1399" s="117" t="s">
        <v>891</v>
      </c>
    </row>
    <row r="1400" spans="7:9" x14ac:dyDescent="0.25">
      <c r="G1400" s="117">
        <v>41420</v>
      </c>
      <c r="I1400" s="117" t="s">
        <v>397</v>
      </c>
    </row>
    <row r="1401" spans="7:9" x14ac:dyDescent="0.25">
      <c r="G1401" s="117">
        <v>41421</v>
      </c>
      <c r="I1401" s="117" t="s">
        <v>2152</v>
      </c>
    </row>
    <row r="1402" spans="7:9" x14ac:dyDescent="0.25">
      <c r="G1402" s="117">
        <v>41422</v>
      </c>
      <c r="I1402" s="117" t="s">
        <v>2153</v>
      </c>
    </row>
    <row r="1403" spans="7:9" x14ac:dyDescent="0.25">
      <c r="G1403" s="117">
        <v>41423</v>
      </c>
      <c r="I1403" s="117" t="s">
        <v>2154</v>
      </c>
    </row>
    <row r="1404" spans="7:9" x14ac:dyDescent="0.25">
      <c r="G1404" s="117">
        <v>41424</v>
      </c>
      <c r="I1404" s="117" t="s">
        <v>2155</v>
      </c>
    </row>
    <row r="1405" spans="7:9" x14ac:dyDescent="0.25">
      <c r="G1405" s="117">
        <v>41425</v>
      </c>
      <c r="I1405" s="117" t="s">
        <v>877</v>
      </c>
    </row>
    <row r="1406" spans="7:9" x14ac:dyDescent="0.25">
      <c r="G1406" s="117">
        <v>41426</v>
      </c>
      <c r="I1406" s="117" t="s">
        <v>2156</v>
      </c>
    </row>
    <row r="1407" spans="7:9" x14ac:dyDescent="0.25">
      <c r="G1407" s="117">
        <v>41427</v>
      </c>
      <c r="I1407" s="117" t="s">
        <v>2157</v>
      </c>
    </row>
    <row r="1408" spans="7:9" x14ac:dyDescent="0.25">
      <c r="G1408" s="117">
        <v>41500</v>
      </c>
    </row>
    <row r="1409" spans="7:9" x14ac:dyDescent="0.25">
      <c r="G1409" s="117">
        <v>41501</v>
      </c>
    </row>
    <row r="1410" spans="7:9" x14ac:dyDescent="0.25">
      <c r="G1410" s="117">
        <v>41506</v>
      </c>
      <c r="I1410" s="117" t="s">
        <v>323</v>
      </c>
    </row>
    <row r="1411" spans="7:9" x14ac:dyDescent="0.25">
      <c r="G1411" s="117">
        <v>41502</v>
      </c>
      <c r="I1411" s="117" t="s">
        <v>2144</v>
      </c>
    </row>
    <row r="1412" spans="7:9" x14ac:dyDescent="0.25">
      <c r="G1412" s="117">
        <v>41504</v>
      </c>
      <c r="I1412" s="117" t="s">
        <v>856</v>
      </c>
    </row>
    <row r="1413" spans="7:9" x14ac:dyDescent="0.25">
      <c r="G1413" s="117">
        <v>41503</v>
      </c>
      <c r="I1413" s="117" t="s">
        <v>858</v>
      </c>
    </row>
    <row r="1414" spans="7:9" x14ac:dyDescent="0.25">
      <c r="G1414" s="117">
        <v>41505</v>
      </c>
      <c r="I1414" s="117" t="s">
        <v>860</v>
      </c>
    </row>
    <row r="1415" spans="7:9" x14ac:dyDescent="0.25">
      <c r="G1415" s="117">
        <v>41507</v>
      </c>
      <c r="I1415" s="117" t="s">
        <v>2145</v>
      </c>
    </row>
    <row r="1416" spans="7:9" x14ac:dyDescent="0.25">
      <c r="G1416" s="117">
        <v>41508</v>
      </c>
      <c r="I1416" s="117" t="s">
        <v>2146</v>
      </c>
    </row>
    <row r="1417" spans="7:9" x14ac:dyDescent="0.25">
      <c r="G1417" s="117">
        <v>41509</v>
      </c>
      <c r="I1417" s="117" t="s">
        <v>324</v>
      </c>
    </row>
    <row r="1418" spans="7:9" x14ac:dyDescent="0.25">
      <c r="G1418" s="117">
        <v>41519</v>
      </c>
      <c r="I1418" s="117" t="s">
        <v>871</v>
      </c>
    </row>
    <row r="1419" spans="7:9" x14ac:dyDescent="0.25">
      <c r="G1419" s="117">
        <v>41510</v>
      </c>
      <c r="I1419" s="117" t="s">
        <v>2147</v>
      </c>
    </row>
    <row r="1420" spans="7:9" x14ac:dyDescent="0.25">
      <c r="G1420" s="117">
        <v>41511</v>
      </c>
      <c r="I1420" s="117" t="s">
        <v>381</v>
      </c>
    </row>
    <row r="1421" spans="7:9" x14ac:dyDescent="0.25">
      <c r="G1421" s="117">
        <v>41521</v>
      </c>
      <c r="I1421" s="117" t="s">
        <v>2158</v>
      </c>
    </row>
    <row r="1422" spans="7:9" x14ac:dyDescent="0.25">
      <c r="G1422" s="117">
        <v>41512</v>
      </c>
      <c r="I1422" s="117" t="s">
        <v>2148</v>
      </c>
    </row>
    <row r="1423" spans="7:9" x14ac:dyDescent="0.25">
      <c r="G1423" s="117">
        <v>41513</v>
      </c>
      <c r="I1423" s="117" t="s">
        <v>899</v>
      </c>
    </row>
    <row r="1424" spans="7:9" x14ac:dyDescent="0.25">
      <c r="G1424" s="117">
        <v>41555</v>
      </c>
      <c r="I1424" s="117" t="s">
        <v>2159</v>
      </c>
    </row>
    <row r="1425" spans="7:9" x14ac:dyDescent="0.25">
      <c r="G1425" s="117">
        <v>41514</v>
      </c>
      <c r="I1425" s="117" t="s">
        <v>2160</v>
      </c>
    </row>
    <row r="1426" spans="7:9" x14ac:dyDescent="0.25">
      <c r="G1426" s="117">
        <v>41515</v>
      </c>
      <c r="I1426" s="117" t="s">
        <v>865</v>
      </c>
    </row>
    <row r="1427" spans="7:9" x14ac:dyDescent="0.25">
      <c r="G1427" s="117">
        <v>41530</v>
      </c>
    </row>
    <row r="1428" spans="7:9" x14ac:dyDescent="0.25">
      <c r="G1428" s="117">
        <v>41531</v>
      </c>
      <c r="I1428" s="117" t="s">
        <v>2161</v>
      </c>
    </row>
    <row r="1429" spans="7:9" x14ac:dyDescent="0.25">
      <c r="G1429" s="117">
        <v>41532</v>
      </c>
      <c r="I1429" s="117" t="s">
        <v>2162</v>
      </c>
    </row>
    <row r="1430" spans="7:9" x14ac:dyDescent="0.25">
      <c r="G1430" s="117">
        <v>41535</v>
      </c>
      <c r="I1430" s="117" t="s">
        <v>2163</v>
      </c>
    </row>
    <row r="1431" spans="7:9" x14ac:dyDescent="0.25">
      <c r="G1431" s="117">
        <v>41533</v>
      </c>
      <c r="I1431" s="117" t="s">
        <v>2164</v>
      </c>
    </row>
    <row r="1432" spans="7:9" x14ac:dyDescent="0.25">
      <c r="G1432" s="117">
        <v>41534</v>
      </c>
      <c r="I1432" s="117" t="s">
        <v>2165</v>
      </c>
    </row>
    <row r="1433" spans="7:9" x14ac:dyDescent="0.25">
      <c r="G1433" s="117">
        <v>41520</v>
      </c>
      <c r="I1433" s="117" t="s">
        <v>2166</v>
      </c>
    </row>
    <row r="1434" spans="7:9" x14ac:dyDescent="0.25">
      <c r="G1434" s="117">
        <v>41536</v>
      </c>
      <c r="I1434" s="117" t="s">
        <v>2167</v>
      </c>
    </row>
    <row r="1435" spans="7:9" x14ac:dyDescent="0.25">
      <c r="G1435" s="117">
        <v>41537</v>
      </c>
      <c r="I1435" s="117" t="s">
        <v>385</v>
      </c>
    </row>
    <row r="1436" spans="7:9" x14ac:dyDescent="0.25">
      <c r="G1436" s="117">
        <v>41538</v>
      </c>
      <c r="I1436" s="117" t="s">
        <v>914</v>
      </c>
    </row>
    <row r="1437" spans="7:9" x14ac:dyDescent="0.25">
      <c r="G1437" s="117">
        <v>41539</v>
      </c>
      <c r="I1437" s="117" t="s">
        <v>2168</v>
      </c>
    </row>
    <row r="1438" spans="7:9" x14ac:dyDescent="0.25">
      <c r="G1438" s="117">
        <v>41543</v>
      </c>
      <c r="I1438" s="117" t="s">
        <v>2169</v>
      </c>
    </row>
    <row r="1439" spans="7:9" x14ac:dyDescent="0.25">
      <c r="G1439" s="117">
        <v>41549</v>
      </c>
      <c r="I1439" s="117" t="s">
        <v>396</v>
      </c>
    </row>
    <row r="1440" spans="7:9" x14ac:dyDescent="0.25">
      <c r="G1440" s="117">
        <v>41540</v>
      </c>
      <c r="I1440" s="117" t="s">
        <v>2170</v>
      </c>
    </row>
    <row r="1441" spans="7:9" x14ac:dyDescent="0.25">
      <c r="G1441" s="117">
        <v>41542</v>
      </c>
      <c r="I1441" s="117" t="s">
        <v>2171</v>
      </c>
    </row>
    <row r="1442" spans="7:9" x14ac:dyDescent="0.25">
      <c r="G1442" s="117">
        <v>41541</v>
      </c>
      <c r="I1442" s="117" t="s">
        <v>2172</v>
      </c>
    </row>
    <row r="1443" spans="7:9" x14ac:dyDescent="0.25">
      <c r="G1443" s="117">
        <v>41452</v>
      </c>
      <c r="I1443" s="117" t="s">
        <v>2173</v>
      </c>
    </row>
    <row r="1444" spans="7:9" x14ac:dyDescent="0.25">
      <c r="G1444" s="117">
        <v>41544</v>
      </c>
      <c r="I1444" s="117" t="s">
        <v>2174</v>
      </c>
    </row>
    <row r="1445" spans="7:9" x14ac:dyDescent="0.25">
      <c r="G1445" s="117">
        <v>41545</v>
      </c>
      <c r="I1445" s="117" t="s">
        <v>2175</v>
      </c>
    </row>
    <row r="1446" spans="7:9" x14ac:dyDescent="0.25">
      <c r="G1446" s="117">
        <v>41546</v>
      </c>
      <c r="I1446" s="117" t="s">
        <v>2176</v>
      </c>
    </row>
    <row r="1447" spans="7:9" x14ac:dyDescent="0.25">
      <c r="G1447" s="117">
        <v>41552</v>
      </c>
      <c r="I1447" s="117" t="s">
        <v>2177</v>
      </c>
    </row>
    <row r="1448" spans="7:9" x14ac:dyDescent="0.25">
      <c r="G1448" s="117">
        <v>41547</v>
      </c>
      <c r="I1448" s="117" t="s">
        <v>2178</v>
      </c>
    </row>
    <row r="1449" spans="7:9" x14ac:dyDescent="0.25">
      <c r="G1449" s="117">
        <v>41551</v>
      </c>
      <c r="I1449" s="117" t="s">
        <v>2179</v>
      </c>
    </row>
    <row r="1450" spans="7:9" x14ac:dyDescent="0.25">
      <c r="G1450" s="117">
        <v>41550</v>
      </c>
      <c r="I1450" s="117" t="s">
        <v>2180</v>
      </c>
    </row>
    <row r="1451" spans="7:9" x14ac:dyDescent="0.25">
      <c r="G1451" s="117">
        <v>41800</v>
      </c>
    </row>
    <row r="1452" spans="7:9" x14ac:dyDescent="0.25">
      <c r="G1452" s="117">
        <v>41801</v>
      </c>
      <c r="I1452" s="117" t="s">
        <v>383</v>
      </c>
    </row>
    <row r="1453" spans="7:9" x14ac:dyDescent="0.25">
      <c r="G1453" s="117">
        <v>41802</v>
      </c>
      <c r="I1453" s="117" t="s">
        <v>1791</v>
      </c>
    </row>
    <row r="1454" spans="7:9" x14ac:dyDescent="0.25">
      <c r="G1454" s="117">
        <v>41803</v>
      </c>
      <c r="I1454" s="117" t="s">
        <v>1792</v>
      </c>
    </row>
    <row r="1455" spans="7:9" x14ac:dyDescent="0.25">
      <c r="G1455" s="117">
        <v>41900</v>
      </c>
    </row>
    <row r="1456" spans="7:9" x14ac:dyDescent="0.25">
      <c r="G1456" s="117">
        <v>41901</v>
      </c>
      <c r="I1456" s="117" t="s">
        <v>383</v>
      </c>
    </row>
    <row r="1457" spans="7:9" x14ac:dyDescent="0.25">
      <c r="G1457" s="117">
        <v>41902</v>
      </c>
      <c r="I1457" s="117" t="s">
        <v>1791</v>
      </c>
    </row>
    <row r="1458" spans="7:9" x14ac:dyDescent="0.25">
      <c r="G1458" s="117">
        <v>41903</v>
      </c>
      <c r="I1458" s="117" t="s">
        <v>1792</v>
      </c>
    </row>
    <row r="1459" spans="7:9" x14ac:dyDescent="0.25">
      <c r="G1459" s="117">
        <v>42000</v>
      </c>
    </row>
    <row r="1460" spans="7:9" x14ac:dyDescent="0.25">
      <c r="G1460" s="117">
        <v>42100</v>
      </c>
    </row>
    <row r="1461" spans="7:9" x14ac:dyDescent="0.25">
      <c r="G1461" s="117">
        <v>42101</v>
      </c>
      <c r="I1461" s="117" t="s">
        <v>2181</v>
      </c>
    </row>
    <row r="1462" spans="7:9" x14ac:dyDescent="0.25">
      <c r="G1462" s="117">
        <v>42102</v>
      </c>
      <c r="I1462" s="117" t="s">
        <v>396</v>
      </c>
    </row>
    <row r="1463" spans="7:9" x14ac:dyDescent="0.25">
      <c r="G1463" s="117">
        <v>42103</v>
      </c>
      <c r="I1463" s="117" t="s">
        <v>382</v>
      </c>
    </row>
    <row r="1464" spans="7:9" x14ac:dyDescent="0.25">
      <c r="G1464" s="117">
        <v>42104</v>
      </c>
      <c r="I1464" s="117" t="s">
        <v>2182</v>
      </c>
    </row>
    <row r="1465" spans="7:9" x14ac:dyDescent="0.25">
      <c r="G1465" s="117">
        <v>42105</v>
      </c>
      <c r="I1465" s="117" t="s">
        <v>2183</v>
      </c>
    </row>
    <row r="1466" spans="7:9" x14ac:dyDescent="0.25">
      <c r="G1466" s="117">
        <v>42106</v>
      </c>
      <c r="I1466" s="117" t="s">
        <v>2133</v>
      </c>
    </row>
    <row r="1467" spans="7:9" x14ac:dyDescent="0.25">
      <c r="G1467" s="117">
        <v>42200</v>
      </c>
    </row>
    <row r="1468" spans="7:9" x14ac:dyDescent="0.25">
      <c r="G1468" s="117">
        <v>42201</v>
      </c>
      <c r="I1468" s="117" t="s">
        <v>2140</v>
      </c>
    </row>
    <row r="1469" spans="7:9" x14ac:dyDescent="0.25">
      <c r="G1469" s="117">
        <v>42202</v>
      </c>
      <c r="I1469" s="117" t="s">
        <v>2184</v>
      </c>
    </row>
    <row r="1470" spans="7:9" x14ac:dyDescent="0.25">
      <c r="G1470" s="117">
        <v>42203</v>
      </c>
      <c r="I1470" s="117" t="s">
        <v>2185</v>
      </c>
    </row>
    <row r="1471" spans="7:9" x14ac:dyDescent="0.25">
      <c r="G1471" s="117">
        <v>42204</v>
      </c>
      <c r="I1471" s="117" t="s">
        <v>2186</v>
      </c>
    </row>
    <row r="1472" spans="7:9" x14ac:dyDescent="0.25">
      <c r="G1472" s="117">
        <v>42205</v>
      </c>
      <c r="I1472" s="117" t="s">
        <v>2187</v>
      </c>
    </row>
    <row r="1473" spans="7:9" x14ac:dyDescent="0.25">
      <c r="G1473" s="117">
        <v>42300</v>
      </c>
    </row>
    <row r="1474" spans="7:9" x14ac:dyDescent="0.25">
      <c r="G1474" s="117">
        <v>42301</v>
      </c>
      <c r="I1474" s="117" t="s">
        <v>2188</v>
      </c>
    </row>
    <row r="1475" spans="7:9" x14ac:dyDescent="0.25">
      <c r="G1475" s="117">
        <v>42302</v>
      </c>
      <c r="I1475" s="117" t="s">
        <v>2189</v>
      </c>
    </row>
    <row r="1476" spans="7:9" x14ac:dyDescent="0.25">
      <c r="G1476" s="117">
        <v>42303</v>
      </c>
      <c r="I1476" s="117" t="s">
        <v>2190</v>
      </c>
    </row>
    <row r="1477" spans="7:9" x14ac:dyDescent="0.25">
      <c r="G1477" s="117">
        <v>42304</v>
      </c>
      <c r="I1477" s="117" t="s">
        <v>2191</v>
      </c>
    </row>
    <row r="1478" spans="7:9" x14ac:dyDescent="0.25">
      <c r="G1478" s="117">
        <v>42305</v>
      </c>
      <c r="I1478" s="117" t="s">
        <v>2192</v>
      </c>
    </row>
    <row r="1479" spans="7:9" x14ac:dyDescent="0.25">
      <c r="G1479" s="117">
        <v>42400</v>
      </c>
    </row>
    <row r="1480" spans="7:9" x14ac:dyDescent="0.25">
      <c r="G1480" s="117">
        <v>42401</v>
      </c>
      <c r="I1480" s="117" t="s">
        <v>2181</v>
      </c>
    </row>
    <row r="1481" spans="7:9" x14ac:dyDescent="0.25">
      <c r="G1481" s="117">
        <v>42402</v>
      </c>
      <c r="I1481" s="117" t="s">
        <v>2193</v>
      </c>
    </row>
    <row r="1482" spans="7:9" x14ac:dyDescent="0.25">
      <c r="G1482" s="117">
        <v>42403</v>
      </c>
      <c r="I1482" s="117" t="s">
        <v>2194</v>
      </c>
    </row>
    <row r="1483" spans="7:9" x14ac:dyDescent="0.25">
      <c r="G1483" s="117">
        <v>42500</v>
      </c>
    </row>
    <row r="1484" spans="7:9" x14ac:dyDescent="0.25">
      <c r="G1484" s="117">
        <v>42501</v>
      </c>
      <c r="I1484" s="117" t="s">
        <v>2181</v>
      </c>
    </row>
    <row r="1485" spans="7:9" x14ac:dyDescent="0.25">
      <c r="G1485" s="117">
        <v>42502</v>
      </c>
      <c r="I1485" s="117" t="s">
        <v>2195</v>
      </c>
    </row>
    <row r="1486" spans="7:9" x14ac:dyDescent="0.25">
      <c r="G1486" s="117">
        <v>42503</v>
      </c>
      <c r="I1486" s="117" t="s">
        <v>2196</v>
      </c>
    </row>
    <row r="1487" spans="7:9" x14ac:dyDescent="0.25">
      <c r="G1487" s="117">
        <v>43000</v>
      </c>
    </row>
    <row r="1488" spans="7:9" x14ac:dyDescent="0.25">
      <c r="G1488" s="117">
        <v>43100</v>
      </c>
    </row>
    <row r="1489" spans="7:9" x14ac:dyDescent="0.25">
      <c r="G1489" s="117">
        <v>43101</v>
      </c>
    </row>
    <row r="1490" spans="7:9" x14ac:dyDescent="0.25">
      <c r="G1490" s="117">
        <v>43106</v>
      </c>
      <c r="I1490" s="117" t="s">
        <v>323</v>
      </c>
    </row>
    <row r="1491" spans="7:9" x14ac:dyDescent="0.25">
      <c r="G1491" s="117">
        <v>43102</v>
      </c>
      <c r="I1491" s="117" t="s">
        <v>2144</v>
      </c>
    </row>
    <row r="1492" spans="7:9" x14ac:dyDescent="0.25">
      <c r="G1492" s="117">
        <v>43104</v>
      </c>
      <c r="I1492" s="117" t="s">
        <v>856</v>
      </c>
    </row>
    <row r="1493" spans="7:9" x14ac:dyDescent="0.25">
      <c r="G1493" s="117">
        <v>43103</v>
      </c>
      <c r="I1493" s="117" t="s">
        <v>858</v>
      </c>
    </row>
    <row r="1494" spans="7:9" x14ac:dyDescent="0.25">
      <c r="G1494" s="117">
        <v>43123</v>
      </c>
      <c r="I1494" s="117" t="s">
        <v>2197</v>
      </c>
    </row>
    <row r="1495" spans="7:9" x14ac:dyDescent="0.25">
      <c r="G1495" s="117">
        <v>43105</v>
      </c>
      <c r="I1495" s="117" t="s">
        <v>2198</v>
      </c>
    </row>
    <row r="1496" spans="7:9" x14ac:dyDescent="0.25">
      <c r="G1496" s="117">
        <v>43120</v>
      </c>
      <c r="I1496" s="117" t="s">
        <v>397</v>
      </c>
    </row>
    <row r="1497" spans="7:9" x14ac:dyDescent="0.25">
      <c r="G1497" s="117">
        <v>43107</v>
      </c>
      <c r="I1497" s="117" t="s">
        <v>2145</v>
      </c>
    </row>
    <row r="1498" spans="7:9" x14ac:dyDescent="0.25">
      <c r="G1498" s="117">
        <v>43108</v>
      </c>
      <c r="I1498" s="117" t="s">
        <v>2146</v>
      </c>
    </row>
    <row r="1499" spans="7:9" x14ac:dyDescent="0.25">
      <c r="G1499" s="117">
        <v>43109</v>
      </c>
      <c r="I1499" s="117" t="s">
        <v>324</v>
      </c>
    </row>
    <row r="1500" spans="7:9" x14ac:dyDescent="0.25">
      <c r="G1500" s="117">
        <v>43117</v>
      </c>
      <c r="I1500" s="117" t="s">
        <v>871</v>
      </c>
    </row>
    <row r="1501" spans="7:9" x14ac:dyDescent="0.25">
      <c r="G1501" s="117">
        <v>43110</v>
      </c>
      <c r="I1501" s="117" t="s">
        <v>2147</v>
      </c>
    </row>
    <row r="1502" spans="7:9" x14ac:dyDescent="0.25">
      <c r="G1502" s="117">
        <v>43121</v>
      </c>
      <c r="I1502" s="117" t="s">
        <v>2199</v>
      </c>
    </row>
    <row r="1503" spans="7:9" x14ac:dyDescent="0.25">
      <c r="G1503" s="117">
        <v>43111</v>
      </c>
      <c r="I1503" s="117" t="s">
        <v>381</v>
      </c>
    </row>
    <row r="1504" spans="7:9" x14ac:dyDescent="0.25">
      <c r="G1504" s="117">
        <v>43122</v>
      </c>
      <c r="I1504" s="117" t="s">
        <v>2157</v>
      </c>
    </row>
    <row r="1505" spans="7:9" x14ac:dyDescent="0.25">
      <c r="G1505" s="117">
        <v>43113</v>
      </c>
      <c r="I1505" s="117" t="s">
        <v>2148</v>
      </c>
    </row>
    <row r="1506" spans="7:9" x14ac:dyDescent="0.25">
      <c r="G1506" s="117">
        <v>43119</v>
      </c>
      <c r="I1506" s="117" t="s">
        <v>877</v>
      </c>
    </row>
    <row r="1507" spans="7:9" x14ac:dyDescent="0.25">
      <c r="G1507" s="117">
        <v>43112</v>
      </c>
      <c r="I1507" s="117" t="s">
        <v>2200</v>
      </c>
    </row>
    <row r="1508" spans="7:9" x14ac:dyDescent="0.25">
      <c r="G1508" s="117">
        <v>43116</v>
      </c>
      <c r="I1508" s="117" t="s">
        <v>2201</v>
      </c>
    </row>
    <row r="1509" spans="7:9" x14ac:dyDescent="0.25">
      <c r="G1509" s="117">
        <v>43114</v>
      </c>
      <c r="I1509" s="117" t="s">
        <v>899</v>
      </c>
    </row>
    <row r="1510" spans="7:9" x14ac:dyDescent="0.25">
      <c r="G1510" s="117">
        <v>43115</v>
      </c>
      <c r="I1510" s="117" t="s">
        <v>2160</v>
      </c>
    </row>
    <row r="1511" spans="7:9" x14ac:dyDescent="0.25">
      <c r="G1511" s="117">
        <v>43118</v>
      </c>
      <c r="I1511" s="117" t="s">
        <v>865</v>
      </c>
    </row>
    <row r="1512" spans="7:9" x14ac:dyDescent="0.25">
      <c r="G1512" s="117">
        <v>43130</v>
      </c>
    </row>
    <row r="1513" spans="7:9" x14ac:dyDescent="0.25">
      <c r="G1513" s="117">
        <v>43131</v>
      </c>
      <c r="I1513" s="117" t="s">
        <v>2161</v>
      </c>
    </row>
    <row r="1514" spans="7:9" x14ac:dyDescent="0.25">
      <c r="G1514" s="117">
        <v>43133</v>
      </c>
      <c r="I1514" s="117" t="s">
        <v>2202</v>
      </c>
    </row>
    <row r="1515" spans="7:9" x14ac:dyDescent="0.25">
      <c r="G1515" s="117">
        <v>43132</v>
      </c>
      <c r="I1515" s="117" t="s">
        <v>2163</v>
      </c>
    </row>
    <row r="1516" spans="7:9" x14ac:dyDescent="0.25">
      <c r="G1516" s="117">
        <v>43134</v>
      </c>
      <c r="I1516" s="117" t="s">
        <v>2165</v>
      </c>
    </row>
    <row r="1517" spans="7:9" x14ac:dyDescent="0.25">
      <c r="G1517" s="117">
        <v>43135</v>
      </c>
      <c r="I1517" s="117" t="s">
        <v>2167</v>
      </c>
    </row>
    <row r="1518" spans="7:9" x14ac:dyDescent="0.25">
      <c r="G1518" s="117">
        <v>43136</v>
      </c>
      <c r="I1518" s="117" t="s">
        <v>385</v>
      </c>
    </row>
    <row r="1519" spans="7:9" x14ac:dyDescent="0.25">
      <c r="G1519" s="117">
        <v>43137</v>
      </c>
      <c r="I1519" s="117" t="s">
        <v>914</v>
      </c>
    </row>
    <row r="1520" spans="7:9" x14ac:dyDescent="0.25">
      <c r="G1520" s="117">
        <v>43138</v>
      </c>
      <c r="I1520" s="117" t="s">
        <v>2168</v>
      </c>
    </row>
    <row r="1521" spans="7:9" x14ac:dyDescent="0.25">
      <c r="G1521" s="117">
        <v>43139</v>
      </c>
      <c r="I1521" s="117" t="s">
        <v>2169</v>
      </c>
    </row>
    <row r="1522" spans="7:9" x14ac:dyDescent="0.25">
      <c r="G1522" s="117">
        <v>43140</v>
      </c>
      <c r="I1522" s="117" t="s">
        <v>396</v>
      </c>
    </row>
    <row r="1523" spans="7:9" x14ac:dyDescent="0.25">
      <c r="G1523" s="117">
        <v>43180</v>
      </c>
      <c r="I1523" s="117" t="s">
        <v>2203</v>
      </c>
    </row>
    <row r="1524" spans="7:9" x14ac:dyDescent="0.25">
      <c r="G1524" s="117">
        <v>43400</v>
      </c>
      <c r="I1524" s="117" t="s">
        <v>2204</v>
      </c>
    </row>
    <row r="1525" spans="7:9" x14ac:dyDescent="0.25">
      <c r="G1525" s="117">
        <v>43142</v>
      </c>
      <c r="I1525" s="117" t="s">
        <v>2205</v>
      </c>
    </row>
    <row r="1526" spans="7:9" x14ac:dyDescent="0.25">
      <c r="G1526" s="117">
        <v>43141</v>
      </c>
      <c r="I1526" s="117" t="s">
        <v>2206</v>
      </c>
    </row>
    <row r="1527" spans="7:9" x14ac:dyDescent="0.25">
      <c r="G1527" s="117">
        <v>43143</v>
      </c>
      <c r="I1527" s="117" t="s">
        <v>2172</v>
      </c>
    </row>
    <row r="1528" spans="7:9" x14ac:dyDescent="0.25">
      <c r="G1528" s="117">
        <v>43144</v>
      </c>
      <c r="I1528" s="117" t="s">
        <v>2174</v>
      </c>
    </row>
    <row r="1529" spans="7:9" x14ac:dyDescent="0.25">
      <c r="G1529" s="117">
        <v>43145</v>
      </c>
      <c r="I1529" s="117" t="s">
        <v>2207</v>
      </c>
    </row>
    <row r="1530" spans="7:9" x14ac:dyDescent="0.25">
      <c r="G1530" s="117">
        <v>43146</v>
      </c>
      <c r="I1530" s="117" t="s">
        <v>2176</v>
      </c>
    </row>
    <row r="1531" spans="7:9" x14ac:dyDescent="0.25">
      <c r="G1531" s="117">
        <v>43150</v>
      </c>
      <c r="I1531" s="117" t="s">
        <v>2208</v>
      </c>
    </row>
    <row r="1532" spans="7:9" x14ac:dyDescent="0.25">
      <c r="G1532" s="117">
        <v>43151</v>
      </c>
      <c r="I1532" s="117" t="s">
        <v>2209</v>
      </c>
    </row>
    <row r="1533" spans="7:9" x14ac:dyDescent="0.25">
      <c r="G1533" s="117">
        <v>43147</v>
      </c>
      <c r="I1533" s="117" t="s">
        <v>2178</v>
      </c>
    </row>
    <row r="1534" spans="7:9" x14ac:dyDescent="0.25">
      <c r="G1534" s="117">
        <v>43149</v>
      </c>
      <c r="I1534" s="117" t="s">
        <v>2179</v>
      </c>
    </row>
    <row r="1535" spans="7:9" x14ac:dyDescent="0.25">
      <c r="G1535" s="117">
        <v>43148</v>
      </c>
      <c r="I1535" s="117" t="s">
        <v>2180</v>
      </c>
    </row>
    <row r="1536" spans="7:9" x14ac:dyDescent="0.25">
      <c r="G1536" s="117">
        <v>50000</v>
      </c>
      <c r="H1536" s="117" t="s">
        <v>847</v>
      </c>
    </row>
    <row r="1537" spans="7:9" x14ac:dyDescent="0.25">
      <c r="G1537" s="117">
        <v>51000</v>
      </c>
    </row>
    <row r="1538" spans="7:9" x14ac:dyDescent="0.25">
      <c r="G1538" s="117">
        <v>51100</v>
      </c>
    </row>
    <row r="1539" spans="7:9" x14ac:dyDescent="0.25">
      <c r="G1539" s="117">
        <v>51101</v>
      </c>
      <c r="I1539" s="117" t="s">
        <v>2210</v>
      </c>
    </row>
    <row r="1540" spans="7:9" x14ac:dyDescent="0.25">
      <c r="G1540" s="117">
        <v>51102</v>
      </c>
      <c r="I1540" s="117" t="s">
        <v>2211</v>
      </c>
    </row>
    <row r="1541" spans="7:9" x14ac:dyDescent="0.25">
      <c r="G1541" s="117">
        <v>51103</v>
      </c>
      <c r="I1541" s="117" t="s">
        <v>381</v>
      </c>
    </row>
    <row r="1542" spans="7:9" x14ac:dyDescent="0.25">
      <c r="G1542" s="117">
        <v>51104</v>
      </c>
      <c r="I1542" s="117" t="s">
        <v>324</v>
      </c>
    </row>
    <row r="1543" spans="7:9" x14ac:dyDescent="0.25">
      <c r="G1543" s="117">
        <v>51105</v>
      </c>
      <c r="I1543" s="117" t="s">
        <v>2148</v>
      </c>
    </row>
    <row r="1544" spans="7:9" x14ac:dyDescent="0.25">
      <c r="G1544" s="117">
        <v>51106</v>
      </c>
      <c r="I1544" s="117" t="s">
        <v>2146</v>
      </c>
    </row>
    <row r="1545" spans="7:9" x14ac:dyDescent="0.25">
      <c r="G1545" s="117">
        <v>51107</v>
      </c>
      <c r="I1545" s="117" t="s">
        <v>871</v>
      </c>
    </row>
    <row r="1546" spans="7:9" x14ac:dyDescent="0.25">
      <c r="G1546" s="117">
        <v>51108</v>
      </c>
      <c r="I1546" s="117" t="s">
        <v>2147</v>
      </c>
    </row>
    <row r="1547" spans="7:9" x14ac:dyDescent="0.25">
      <c r="G1547" s="117">
        <v>51109</v>
      </c>
      <c r="I1547" s="117" t="s">
        <v>2212</v>
      </c>
    </row>
    <row r="1548" spans="7:9" x14ac:dyDescent="0.25">
      <c r="G1548" s="117">
        <v>51110</v>
      </c>
      <c r="I1548" s="117" t="s">
        <v>2213</v>
      </c>
    </row>
    <row r="1549" spans="7:9" x14ac:dyDescent="0.25">
      <c r="G1549" s="117">
        <v>51111</v>
      </c>
      <c r="I1549" s="117" t="s">
        <v>893</v>
      </c>
    </row>
    <row r="1550" spans="7:9" x14ac:dyDescent="0.25">
      <c r="G1550" s="117">
        <v>51112</v>
      </c>
      <c r="I1550" s="117" t="s">
        <v>891</v>
      </c>
    </row>
    <row r="1551" spans="7:9" x14ac:dyDescent="0.25">
      <c r="G1551" s="117">
        <v>51113</v>
      </c>
      <c r="I1551" s="117" t="s">
        <v>397</v>
      </c>
    </row>
    <row r="1552" spans="7:9" x14ac:dyDescent="0.25">
      <c r="G1552" s="117">
        <v>51114</v>
      </c>
      <c r="I1552" s="117" t="s">
        <v>323</v>
      </c>
    </row>
    <row r="1553" spans="7:9" x14ac:dyDescent="0.25">
      <c r="G1553" s="117">
        <v>51115</v>
      </c>
      <c r="I1553" s="117" t="s">
        <v>2214</v>
      </c>
    </row>
    <row r="1554" spans="7:9" x14ac:dyDescent="0.25">
      <c r="G1554" s="117">
        <v>51299</v>
      </c>
    </row>
    <row r="1555" spans="7:9" x14ac:dyDescent="0.25">
      <c r="G1555" s="117">
        <v>51200</v>
      </c>
    </row>
    <row r="1556" spans="7:9" x14ac:dyDescent="0.25">
      <c r="G1556" s="117">
        <v>51530</v>
      </c>
    </row>
    <row r="1557" spans="7:9" x14ac:dyDescent="0.25">
      <c r="G1557" s="117">
        <v>51531</v>
      </c>
    </row>
    <row r="1558" spans="7:9" x14ac:dyDescent="0.25">
      <c r="G1558" s="117">
        <v>51224</v>
      </c>
      <c r="I1558" s="117" t="s">
        <v>323</v>
      </c>
    </row>
    <row r="1559" spans="7:9" x14ac:dyDescent="0.25">
      <c r="G1559" s="117">
        <v>51245</v>
      </c>
      <c r="I1559" s="117" t="s">
        <v>2144</v>
      </c>
    </row>
    <row r="1560" spans="7:9" x14ac:dyDescent="0.25">
      <c r="G1560" s="117">
        <v>51277</v>
      </c>
      <c r="I1560" s="117" t="s">
        <v>2151</v>
      </c>
    </row>
    <row r="1561" spans="7:9" x14ac:dyDescent="0.25">
      <c r="G1561" s="117">
        <v>51203</v>
      </c>
      <c r="I1561" s="117" t="s">
        <v>858</v>
      </c>
    </row>
    <row r="1562" spans="7:9" x14ac:dyDescent="0.25">
      <c r="G1562" s="117">
        <v>51207</v>
      </c>
      <c r="I1562" s="117" t="s">
        <v>860</v>
      </c>
    </row>
    <row r="1563" spans="7:9" x14ac:dyDescent="0.25">
      <c r="G1563" s="117">
        <v>51263</v>
      </c>
      <c r="I1563" s="117" t="s">
        <v>893</v>
      </c>
    </row>
    <row r="1564" spans="7:9" x14ac:dyDescent="0.25">
      <c r="G1564" s="117">
        <v>51250</v>
      </c>
      <c r="I1564" s="117" t="s">
        <v>891</v>
      </c>
    </row>
    <row r="1565" spans="7:9" x14ac:dyDescent="0.25">
      <c r="G1565" s="117">
        <v>51251</v>
      </c>
      <c r="I1565" s="117" t="s">
        <v>2215</v>
      </c>
    </row>
    <row r="1566" spans="7:9" x14ac:dyDescent="0.25">
      <c r="G1566" s="117">
        <v>51204</v>
      </c>
      <c r="I1566" s="117" t="s">
        <v>2216</v>
      </c>
    </row>
    <row r="1567" spans="7:9" x14ac:dyDescent="0.25">
      <c r="G1567" s="117">
        <v>51239</v>
      </c>
      <c r="I1567" s="117" t="s">
        <v>2217</v>
      </c>
    </row>
    <row r="1568" spans="7:9" x14ac:dyDescent="0.25">
      <c r="G1568" s="117">
        <v>51276</v>
      </c>
      <c r="I1568" s="117" t="s">
        <v>397</v>
      </c>
    </row>
    <row r="1569" spans="7:9" x14ac:dyDescent="0.25">
      <c r="G1569" s="117">
        <v>51260</v>
      </c>
      <c r="I1569" s="117" t="s">
        <v>2218</v>
      </c>
    </row>
    <row r="1570" spans="7:9" x14ac:dyDescent="0.25">
      <c r="G1570" s="117">
        <v>51215</v>
      </c>
      <c r="I1570" s="117" t="s">
        <v>2145</v>
      </c>
    </row>
    <row r="1571" spans="7:9" x14ac:dyDescent="0.25">
      <c r="G1571" s="117">
        <v>51217</v>
      </c>
      <c r="I1571" s="117" t="s">
        <v>2146</v>
      </c>
    </row>
    <row r="1572" spans="7:9" x14ac:dyDescent="0.25">
      <c r="G1572" s="117">
        <v>51246</v>
      </c>
      <c r="I1572" s="117" t="s">
        <v>324</v>
      </c>
    </row>
    <row r="1573" spans="7:9" x14ac:dyDescent="0.25">
      <c r="G1573" s="117">
        <v>51235</v>
      </c>
      <c r="I1573" s="117" t="s">
        <v>2219</v>
      </c>
    </row>
    <row r="1574" spans="7:9" x14ac:dyDescent="0.25">
      <c r="G1574" s="117">
        <v>51220</v>
      </c>
      <c r="I1574" s="117" t="s">
        <v>871</v>
      </c>
    </row>
    <row r="1575" spans="7:9" x14ac:dyDescent="0.25">
      <c r="G1575" s="117">
        <v>51248</v>
      </c>
      <c r="I1575" s="117" t="s">
        <v>2147</v>
      </c>
    </row>
    <row r="1576" spans="7:9" x14ac:dyDescent="0.25">
      <c r="G1576" s="117">
        <v>51282</v>
      </c>
      <c r="I1576" s="117" t="s">
        <v>2199</v>
      </c>
    </row>
    <row r="1577" spans="7:9" x14ac:dyDescent="0.25">
      <c r="G1577" s="117">
        <v>51258</v>
      </c>
      <c r="I1577" s="117" t="s">
        <v>2220</v>
      </c>
    </row>
    <row r="1578" spans="7:9" x14ac:dyDescent="0.25">
      <c r="G1578" s="117">
        <v>51269</v>
      </c>
      <c r="I1578" s="117" t="s">
        <v>2221</v>
      </c>
    </row>
    <row r="1579" spans="7:9" x14ac:dyDescent="0.25">
      <c r="G1579" s="117">
        <v>51221</v>
      </c>
      <c r="I1579" s="117" t="s">
        <v>381</v>
      </c>
    </row>
    <row r="1580" spans="7:9" x14ac:dyDescent="0.25">
      <c r="G1580" s="117">
        <v>51222</v>
      </c>
      <c r="I1580" s="117" t="s">
        <v>2222</v>
      </c>
    </row>
    <row r="1581" spans="7:9" x14ac:dyDescent="0.25">
      <c r="G1581" s="117">
        <v>51278</v>
      </c>
      <c r="I1581" s="117" t="s">
        <v>2157</v>
      </c>
    </row>
    <row r="1582" spans="7:9" x14ac:dyDescent="0.25">
      <c r="G1582" s="117">
        <v>51268</v>
      </c>
      <c r="I1582" s="117" t="s">
        <v>2223</v>
      </c>
    </row>
    <row r="1583" spans="7:9" x14ac:dyDescent="0.25">
      <c r="G1583" s="117">
        <v>51214</v>
      </c>
      <c r="I1583" s="117" t="s">
        <v>2148</v>
      </c>
    </row>
    <row r="1584" spans="7:9" x14ac:dyDescent="0.25">
      <c r="G1584" s="117">
        <v>51275</v>
      </c>
      <c r="I1584" s="117" t="s">
        <v>877</v>
      </c>
    </row>
    <row r="1585" spans="7:9" x14ac:dyDescent="0.25">
      <c r="G1585" s="117">
        <v>51225</v>
      </c>
      <c r="I1585" s="117" t="s">
        <v>2224</v>
      </c>
    </row>
    <row r="1586" spans="7:9" x14ac:dyDescent="0.25">
      <c r="G1586" s="117">
        <v>51240</v>
      </c>
      <c r="I1586" s="117" t="s">
        <v>2225</v>
      </c>
    </row>
    <row r="1587" spans="7:9" x14ac:dyDescent="0.25">
      <c r="G1587" s="117">
        <v>51231</v>
      </c>
      <c r="I1587" s="117" t="s">
        <v>2160</v>
      </c>
    </row>
    <row r="1588" spans="7:9" x14ac:dyDescent="0.25">
      <c r="G1588" s="117">
        <v>51230</v>
      </c>
      <c r="I1588" s="117" t="s">
        <v>865</v>
      </c>
    </row>
    <row r="1589" spans="7:9" x14ac:dyDescent="0.25">
      <c r="G1589" s="117">
        <v>51298</v>
      </c>
    </row>
    <row r="1590" spans="7:9" x14ac:dyDescent="0.25">
      <c r="G1590" s="117">
        <v>51902</v>
      </c>
    </row>
    <row r="1591" spans="7:9" x14ac:dyDescent="0.25">
      <c r="G1591" s="117">
        <v>51201</v>
      </c>
      <c r="I1591" s="117" t="s">
        <v>2161</v>
      </c>
    </row>
    <row r="1592" spans="7:9" x14ac:dyDescent="0.25">
      <c r="G1592" s="117">
        <v>51205</v>
      </c>
      <c r="I1592" s="117" t="s">
        <v>924</v>
      </c>
    </row>
    <row r="1593" spans="7:9" x14ac:dyDescent="0.25">
      <c r="G1593" s="117">
        <v>51249</v>
      </c>
      <c r="I1593" s="117" t="s">
        <v>2163</v>
      </c>
    </row>
    <row r="1594" spans="7:9" x14ac:dyDescent="0.25">
      <c r="G1594" s="117">
        <v>51243</v>
      </c>
      <c r="I1594" s="117" t="s">
        <v>2165</v>
      </c>
    </row>
    <row r="1595" spans="7:9" x14ac:dyDescent="0.25">
      <c r="G1595" s="117">
        <v>51233</v>
      </c>
      <c r="I1595" s="117" t="s">
        <v>2226</v>
      </c>
    </row>
    <row r="1596" spans="7:9" x14ac:dyDescent="0.25">
      <c r="G1596" s="117">
        <v>51283</v>
      </c>
      <c r="I1596" s="117" t="s">
        <v>2227</v>
      </c>
    </row>
    <row r="1597" spans="7:9" x14ac:dyDescent="0.25">
      <c r="G1597" s="117">
        <v>51273</v>
      </c>
      <c r="I1597" s="117" t="s">
        <v>2228</v>
      </c>
    </row>
    <row r="1598" spans="7:9" x14ac:dyDescent="0.25">
      <c r="G1598" s="117">
        <v>51247</v>
      </c>
      <c r="I1598" s="117" t="s">
        <v>2167</v>
      </c>
    </row>
    <row r="1599" spans="7:9" x14ac:dyDescent="0.25">
      <c r="G1599" s="117">
        <v>51241</v>
      </c>
      <c r="I1599" s="117" t="s">
        <v>2229</v>
      </c>
    </row>
    <row r="1600" spans="7:9" x14ac:dyDescent="0.25">
      <c r="G1600" s="117">
        <v>51234</v>
      </c>
      <c r="I1600" s="117" t="s">
        <v>385</v>
      </c>
    </row>
    <row r="1601" spans="7:9" x14ac:dyDescent="0.25">
      <c r="G1601" s="117">
        <v>51270</v>
      </c>
      <c r="I1601" s="117" t="s">
        <v>912</v>
      </c>
    </row>
    <row r="1602" spans="7:9" x14ac:dyDescent="0.25">
      <c r="G1602" s="117">
        <v>51208</v>
      </c>
      <c r="I1602" s="117" t="s">
        <v>914</v>
      </c>
    </row>
    <row r="1603" spans="7:9" x14ac:dyDescent="0.25">
      <c r="G1603" s="117">
        <v>51209</v>
      </c>
      <c r="I1603" s="117" t="s">
        <v>916</v>
      </c>
    </row>
    <row r="1604" spans="7:9" x14ac:dyDescent="0.25">
      <c r="G1604" s="117">
        <v>51261</v>
      </c>
      <c r="I1604" s="117" t="s">
        <v>2230</v>
      </c>
    </row>
    <row r="1605" spans="7:9" x14ac:dyDescent="0.25">
      <c r="G1605" s="117">
        <v>51210</v>
      </c>
      <c r="I1605" s="117" t="s">
        <v>2168</v>
      </c>
    </row>
    <row r="1606" spans="7:9" x14ac:dyDescent="0.25">
      <c r="G1606" s="117">
        <v>51262</v>
      </c>
      <c r="I1606" s="117" t="s">
        <v>2231</v>
      </c>
    </row>
    <row r="1607" spans="7:9" x14ac:dyDescent="0.25">
      <c r="G1607" s="117">
        <v>51255</v>
      </c>
      <c r="I1607" s="117" t="s">
        <v>2232</v>
      </c>
    </row>
    <row r="1608" spans="7:9" x14ac:dyDescent="0.25">
      <c r="G1608" s="117">
        <v>51256</v>
      </c>
      <c r="I1608" s="117" t="s">
        <v>2233</v>
      </c>
    </row>
    <row r="1609" spans="7:9" x14ac:dyDescent="0.25">
      <c r="G1609" s="117">
        <v>51213</v>
      </c>
      <c r="I1609" s="117" t="s">
        <v>2234</v>
      </c>
    </row>
    <row r="1610" spans="7:9" x14ac:dyDescent="0.25">
      <c r="G1610" s="117">
        <v>51252</v>
      </c>
      <c r="I1610" s="117" t="s">
        <v>2235</v>
      </c>
    </row>
    <row r="1611" spans="7:9" x14ac:dyDescent="0.25">
      <c r="G1611" s="117">
        <v>51232</v>
      </c>
      <c r="I1611" s="117" t="s">
        <v>2236</v>
      </c>
    </row>
    <row r="1612" spans="7:9" x14ac:dyDescent="0.25">
      <c r="G1612" s="117">
        <v>51212</v>
      </c>
      <c r="I1612" s="117" t="s">
        <v>2237</v>
      </c>
    </row>
    <row r="1613" spans="7:9" x14ac:dyDescent="0.25">
      <c r="G1613" s="117">
        <v>51279</v>
      </c>
      <c r="I1613" s="117" t="s">
        <v>2238</v>
      </c>
    </row>
    <row r="1614" spans="7:9" x14ac:dyDescent="0.25">
      <c r="G1614" s="117">
        <v>51237</v>
      </c>
      <c r="I1614" s="117" t="s">
        <v>2239</v>
      </c>
    </row>
    <row r="1615" spans="7:9" x14ac:dyDescent="0.25">
      <c r="G1615" s="117">
        <v>51211</v>
      </c>
      <c r="I1615" s="117" t="s">
        <v>2240</v>
      </c>
    </row>
    <row r="1616" spans="7:9" x14ac:dyDescent="0.25">
      <c r="G1616" s="117">
        <v>51202</v>
      </c>
      <c r="I1616" s="117" t="s">
        <v>2169</v>
      </c>
    </row>
    <row r="1617" spans="7:9" x14ac:dyDescent="0.25">
      <c r="G1617" s="117">
        <v>51356</v>
      </c>
      <c r="I1617" s="117" t="s">
        <v>2241</v>
      </c>
    </row>
    <row r="1618" spans="7:9" x14ac:dyDescent="0.25">
      <c r="G1618" s="117">
        <v>51253</v>
      </c>
      <c r="I1618" s="117" t="s">
        <v>396</v>
      </c>
    </row>
    <row r="1619" spans="7:9" x14ac:dyDescent="0.25">
      <c r="G1619" s="117">
        <v>51357</v>
      </c>
      <c r="I1619" s="117" t="s">
        <v>2206</v>
      </c>
    </row>
    <row r="1620" spans="7:9" x14ac:dyDescent="0.25">
      <c r="G1620" s="117">
        <v>51216</v>
      </c>
      <c r="I1620" s="117" t="s">
        <v>2242</v>
      </c>
    </row>
    <row r="1621" spans="7:9" x14ac:dyDescent="0.25">
      <c r="G1621" s="117">
        <v>51254</v>
      </c>
      <c r="I1621" s="117" t="s">
        <v>2207</v>
      </c>
    </row>
    <row r="1622" spans="7:9" x14ac:dyDescent="0.25">
      <c r="G1622" s="117">
        <v>51598</v>
      </c>
      <c r="I1622" s="117" t="s">
        <v>2243</v>
      </c>
    </row>
    <row r="1623" spans="7:9" x14ac:dyDescent="0.25">
      <c r="G1623" s="117">
        <v>51259</v>
      </c>
      <c r="I1623" s="117" t="s">
        <v>2244</v>
      </c>
    </row>
    <row r="1624" spans="7:9" x14ac:dyDescent="0.25">
      <c r="G1624" s="117">
        <v>51257</v>
      </c>
      <c r="I1624" s="117" t="s">
        <v>2245</v>
      </c>
    </row>
    <row r="1625" spans="7:9" x14ac:dyDescent="0.25">
      <c r="G1625" s="117">
        <v>51312</v>
      </c>
      <c r="I1625" s="117" t="s">
        <v>2246</v>
      </c>
    </row>
    <row r="1626" spans="7:9" x14ac:dyDescent="0.25">
      <c r="G1626" s="117">
        <v>51280</v>
      </c>
      <c r="I1626" s="117" t="s">
        <v>2247</v>
      </c>
    </row>
    <row r="1627" spans="7:9" x14ac:dyDescent="0.25">
      <c r="G1627" s="117">
        <v>51238</v>
      </c>
      <c r="I1627" s="117" t="s">
        <v>2248</v>
      </c>
    </row>
    <row r="1628" spans="7:9" x14ac:dyDescent="0.25">
      <c r="G1628" s="117">
        <v>51236</v>
      </c>
      <c r="I1628" s="117" t="s">
        <v>2249</v>
      </c>
    </row>
    <row r="1629" spans="7:9" x14ac:dyDescent="0.25">
      <c r="G1629" s="117">
        <v>51219</v>
      </c>
      <c r="I1629" s="117" t="s">
        <v>2250</v>
      </c>
    </row>
    <row r="1630" spans="7:9" x14ac:dyDescent="0.25">
      <c r="G1630" s="117">
        <v>51597</v>
      </c>
      <c r="I1630" s="117" t="s">
        <v>2251</v>
      </c>
    </row>
    <row r="1631" spans="7:9" x14ac:dyDescent="0.25">
      <c r="G1631" s="117">
        <v>51313</v>
      </c>
      <c r="I1631" s="117" t="s">
        <v>2252</v>
      </c>
    </row>
    <row r="1632" spans="7:9" x14ac:dyDescent="0.25">
      <c r="G1632" s="117">
        <v>51229</v>
      </c>
      <c r="I1632" s="117" t="s">
        <v>2253</v>
      </c>
    </row>
    <row r="1633" spans="7:9" x14ac:dyDescent="0.25">
      <c r="G1633" s="117">
        <v>51226</v>
      </c>
      <c r="I1633" s="117" t="s">
        <v>2254</v>
      </c>
    </row>
    <row r="1634" spans="7:9" x14ac:dyDescent="0.25">
      <c r="G1634" s="117">
        <v>51223</v>
      </c>
      <c r="I1634" s="117" t="s">
        <v>2255</v>
      </c>
    </row>
    <row r="1635" spans="7:9" x14ac:dyDescent="0.25">
      <c r="G1635" s="117">
        <v>51228</v>
      </c>
      <c r="I1635" s="117" t="s">
        <v>2179</v>
      </c>
    </row>
    <row r="1636" spans="7:9" x14ac:dyDescent="0.25">
      <c r="G1636" s="117">
        <v>51227</v>
      </c>
      <c r="I1636" s="117" t="s">
        <v>2180</v>
      </c>
    </row>
    <row r="1637" spans="7:9" x14ac:dyDescent="0.25">
      <c r="G1637" s="117">
        <v>51281</v>
      </c>
      <c r="I1637" s="117" t="s">
        <v>2256</v>
      </c>
    </row>
    <row r="1638" spans="7:9" x14ac:dyDescent="0.25">
      <c r="G1638" s="117">
        <v>51290</v>
      </c>
      <c r="I1638" s="117" t="s">
        <v>2159</v>
      </c>
    </row>
    <row r="1639" spans="7:9" x14ac:dyDescent="0.25">
      <c r="G1639" s="117">
        <v>51218</v>
      </c>
      <c r="I1639" s="117" t="s">
        <v>2257</v>
      </c>
    </row>
    <row r="1640" spans="7:9" x14ac:dyDescent="0.25">
      <c r="G1640" s="117">
        <v>51206</v>
      </c>
      <c r="I1640" s="117" t="s">
        <v>2258</v>
      </c>
    </row>
    <row r="1641" spans="7:9" x14ac:dyDescent="0.25">
      <c r="G1641" s="117">
        <v>51300</v>
      </c>
    </row>
    <row r="1642" spans="7:9" x14ac:dyDescent="0.25">
      <c r="G1642" s="117">
        <v>51301</v>
      </c>
      <c r="I1642" s="117" t="s">
        <v>2259</v>
      </c>
    </row>
    <row r="1643" spans="7:9" x14ac:dyDescent="0.25">
      <c r="G1643" s="117">
        <v>51302</v>
      </c>
      <c r="I1643" s="117" t="s">
        <v>2260</v>
      </c>
    </row>
    <row r="1644" spans="7:9" x14ac:dyDescent="0.25">
      <c r="G1644" s="117">
        <v>51304</v>
      </c>
      <c r="I1644" s="117" t="s">
        <v>380</v>
      </c>
    </row>
    <row r="1645" spans="7:9" x14ac:dyDescent="0.25">
      <c r="G1645" s="117">
        <v>51305</v>
      </c>
      <c r="I1645" s="117" t="s">
        <v>2261</v>
      </c>
    </row>
    <row r="1646" spans="7:9" x14ac:dyDescent="0.25">
      <c r="G1646" s="117">
        <v>51306</v>
      </c>
      <c r="I1646" s="117" t="s">
        <v>2262</v>
      </c>
    </row>
    <row r="1647" spans="7:9" x14ac:dyDescent="0.25">
      <c r="G1647" s="117">
        <v>51307</v>
      </c>
      <c r="I1647" s="117" t="s">
        <v>2263</v>
      </c>
    </row>
    <row r="1648" spans="7:9" x14ac:dyDescent="0.25">
      <c r="G1648" s="117">
        <v>51308</v>
      </c>
      <c r="I1648" s="117" t="s">
        <v>2264</v>
      </c>
    </row>
    <row r="1649" spans="7:9" x14ac:dyDescent="0.25">
      <c r="G1649" s="117">
        <v>51309</v>
      </c>
      <c r="I1649" s="117" t="s">
        <v>2265</v>
      </c>
    </row>
    <row r="1650" spans="7:9" x14ac:dyDescent="0.25">
      <c r="G1650" s="117">
        <v>51310</v>
      </c>
      <c r="I1650" s="117" t="s">
        <v>2266</v>
      </c>
    </row>
    <row r="1651" spans="7:9" x14ac:dyDescent="0.25">
      <c r="G1651" s="117">
        <v>51311</v>
      </c>
      <c r="I1651" s="117" t="s">
        <v>2267</v>
      </c>
    </row>
    <row r="1652" spans="7:9" x14ac:dyDescent="0.25">
      <c r="G1652" s="117">
        <v>51314</v>
      </c>
      <c r="I1652" s="117" t="s">
        <v>2268</v>
      </c>
    </row>
    <row r="1653" spans="7:9" x14ac:dyDescent="0.25">
      <c r="G1653" s="117">
        <v>51316</v>
      </c>
      <c r="I1653" s="117" t="s">
        <v>2269</v>
      </c>
    </row>
    <row r="1654" spans="7:9" x14ac:dyDescent="0.25">
      <c r="G1654" s="117">
        <v>51400</v>
      </c>
    </row>
    <row r="1655" spans="7:9" x14ac:dyDescent="0.25">
      <c r="G1655" s="117">
        <v>51401</v>
      </c>
      <c r="I1655" s="117" t="s">
        <v>942</v>
      </c>
    </row>
    <row r="1656" spans="7:9" x14ac:dyDescent="0.25">
      <c r="G1656" s="117">
        <v>51402</v>
      </c>
      <c r="I1656" s="117" t="s">
        <v>946</v>
      </c>
    </row>
    <row r="1657" spans="7:9" x14ac:dyDescent="0.25">
      <c r="G1657" s="117">
        <v>51403</v>
      </c>
      <c r="I1657" s="117" t="s">
        <v>2270</v>
      </c>
    </row>
    <row r="1658" spans="7:9" x14ac:dyDescent="0.25">
      <c r="G1658" s="117">
        <v>51404</v>
      </c>
      <c r="I1658" s="117" t="s">
        <v>2271</v>
      </c>
    </row>
    <row r="1659" spans="7:9" x14ac:dyDescent="0.25">
      <c r="G1659" s="117">
        <v>51408</v>
      </c>
      <c r="I1659" s="117" t="s">
        <v>1760</v>
      </c>
    </row>
    <row r="1660" spans="7:9" x14ac:dyDescent="0.25">
      <c r="G1660" s="117">
        <v>51409</v>
      </c>
      <c r="I1660" s="117" t="s">
        <v>401</v>
      </c>
    </row>
    <row r="1661" spans="7:9" x14ac:dyDescent="0.25">
      <c r="G1661" s="117">
        <v>51500</v>
      </c>
    </row>
    <row r="1662" spans="7:9" x14ac:dyDescent="0.25">
      <c r="G1662" s="117">
        <v>51501</v>
      </c>
      <c r="I1662" s="117" t="s">
        <v>2272</v>
      </c>
    </row>
    <row r="1663" spans="7:9" x14ac:dyDescent="0.25">
      <c r="G1663" s="117">
        <v>51502</v>
      </c>
      <c r="I1663" s="117" t="s">
        <v>883</v>
      </c>
    </row>
    <row r="1664" spans="7:9" x14ac:dyDescent="0.25">
      <c r="G1664" s="117">
        <v>56000</v>
      </c>
    </row>
    <row r="1665" spans="7:9" x14ac:dyDescent="0.25">
      <c r="G1665" s="117">
        <v>56100</v>
      </c>
    </row>
    <row r="1666" spans="7:9" x14ac:dyDescent="0.25">
      <c r="G1666" s="117">
        <v>56101</v>
      </c>
      <c r="I1666" s="117" t="s">
        <v>2273</v>
      </c>
    </row>
    <row r="1667" spans="7:9" x14ac:dyDescent="0.25">
      <c r="G1667" s="117">
        <v>56102</v>
      </c>
      <c r="I1667" s="117" t="s">
        <v>2274</v>
      </c>
    </row>
    <row r="1668" spans="7:9" x14ac:dyDescent="0.25">
      <c r="G1668" s="117">
        <v>56103</v>
      </c>
      <c r="I1668" s="117" t="s">
        <v>885</v>
      </c>
    </row>
    <row r="1669" spans="7:9" x14ac:dyDescent="0.25">
      <c r="G1669" s="117">
        <v>56104</v>
      </c>
      <c r="I1669" s="117" t="s">
        <v>887</v>
      </c>
    </row>
    <row r="1670" spans="7:9" x14ac:dyDescent="0.25">
      <c r="G1670" s="117">
        <v>56105</v>
      </c>
      <c r="I1670" s="117" t="s">
        <v>2275</v>
      </c>
    </row>
    <row r="1671" spans="7:9" x14ac:dyDescent="0.25">
      <c r="G1671" s="117">
        <v>56200</v>
      </c>
    </row>
    <row r="1672" spans="7:9" x14ac:dyDescent="0.25">
      <c r="G1672" s="117">
        <v>56201</v>
      </c>
      <c r="I1672" s="117" t="s">
        <v>2276</v>
      </c>
    </row>
    <row r="1673" spans="7:9" x14ac:dyDescent="0.25">
      <c r="G1673" s="117">
        <v>58000</v>
      </c>
    </row>
    <row r="1674" spans="7:9" x14ac:dyDescent="0.25">
      <c r="G1674" s="117">
        <v>58200</v>
      </c>
    </row>
    <row r="1675" spans="7:9" x14ac:dyDescent="0.25">
      <c r="G1675" s="117">
        <v>58201</v>
      </c>
      <c r="I1675" s="117" t="s">
        <v>2277</v>
      </c>
    </row>
    <row r="1676" spans="7:9" x14ac:dyDescent="0.25">
      <c r="G1676" s="117">
        <v>58202</v>
      </c>
      <c r="I1676" s="117" t="s">
        <v>2278</v>
      </c>
    </row>
    <row r="1677" spans="7:9" x14ac:dyDescent="0.25">
      <c r="G1677" s="117">
        <v>58203</v>
      </c>
    </row>
    <row r="1678" spans="7:9" x14ac:dyDescent="0.25">
      <c r="G1678" s="117">
        <v>59000</v>
      </c>
    </row>
    <row r="1679" spans="7:9" x14ac:dyDescent="0.25">
      <c r="G1679" s="117">
        <v>59100</v>
      </c>
    </row>
    <row r="1680" spans="7:9" x14ac:dyDescent="0.25">
      <c r="G1680" s="117">
        <v>59110</v>
      </c>
    </row>
    <row r="1681" spans="7:9" x14ac:dyDescent="0.25">
      <c r="G1681" s="117">
        <v>60000</v>
      </c>
      <c r="H1681" s="117" t="s">
        <v>848</v>
      </c>
    </row>
    <row r="1682" spans="7:9" x14ac:dyDescent="0.25">
      <c r="G1682" s="117">
        <v>61000</v>
      </c>
    </row>
    <row r="1683" spans="7:9" x14ac:dyDescent="0.25">
      <c r="G1683" s="117">
        <v>61100</v>
      </c>
    </row>
    <row r="1684" spans="7:9" x14ac:dyDescent="0.25">
      <c r="G1684" s="117">
        <v>61110</v>
      </c>
    </row>
    <row r="1685" spans="7:9" x14ac:dyDescent="0.25">
      <c r="G1685" s="117">
        <v>61111</v>
      </c>
      <c r="I1685" s="117" t="s">
        <v>386</v>
      </c>
    </row>
    <row r="1686" spans="7:9" x14ac:dyDescent="0.25">
      <c r="G1686" s="117">
        <v>61101</v>
      </c>
      <c r="I1686" s="117" t="s">
        <v>2279</v>
      </c>
    </row>
    <row r="1687" spans="7:9" x14ac:dyDescent="0.25">
      <c r="G1687" s="117">
        <v>61102</v>
      </c>
      <c r="I1687" s="117" t="s">
        <v>2280</v>
      </c>
    </row>
    <row r="1688" spans="7:9" x14ac:dyDescent="0.25">
      <c r="G1688" s="117">
        <v>61120</v>
      </c>
    </row>
    <row r="1689" spans="7:9" x14ac:dyDescent="0.25">
      <c r="G1689" s="117">
        <v>61201</v>
      </c>
      <c r="I1689" s="117" t="s">
        <v>392</v>
      </c>
    </row>
    <row r="1690" spans="7:9" x14ac:dyDescent="0.25">
      <c r="G1690" s="117">
        <v>61202</v>
      </c>
      <c r="I1690" s="117" t="s">
        <v>2281</v>
      </c>
    </row>
    <row r="1691" spans="7:9" x14ac:dyDescent="0.25">
      <c r="G1691" s="117">
        <v>61130</v>
      </c>
    </row>
    <row r="1692" spans="7:9" x14ac:dyDescent="0.25">
      <c r="G1692" s="117">
        <v>61401</v>
      </c>
      <c r="I1692" s="117" t="s">
        <v>387</v>
      </c>
    </row>
    <row r="1693" spans="7:9" x14ac:dyDescent="0.25">
      <c r="G1693" s="117">
        <v>61132</v>
      </c>
      <c r="I1693" s="117" t="s">
        <v>2282</v>
      </c>
    </row>
    <row r="1694" spans="7:9" x14ac:dyDescent="0.25">
      <c r="G1694" s="117">
        <v>61133</v>
      </c>
      <c r="I1694" s="117" t="s">
        <v>2283</v>
      </c>
    </row>
    <row r="1695" spans="7:9" x14ac:dyDescent="0.25">
      <c r="G1695" s="117">
        <v>61136</v>
      </c>
      <c r="I1695" s="117" t="s">
        <v>2284</v>
      </c>
    </row>
    <row r="1696" spans="7:9" x14ac:dyDescent="0.25">
      <c r="G1696" s="117">
        <v>61134</v>
      </c>
      <c r="I1696" s="117" t="s">
        <v>2285</v>
      </c>
    </row>
    <row r="1697" spans="7:9" x14ac:dyDescent="0.25">
      <c r="G1697" s="117">
        <v>61140</v>
      </c>
    </row>
    <row r="1698" spans="7:9" x14ac:dyDescent="0.25">
      <c r="G1698" s="117">
        <v>61141</v>
      </c>
      <c r="I1698" s="117" t="s">
        <v>2286</v>
      </c>
    </row>
    <row r="1699" spans="7:9" x14ac:dyDescent="0.25">
      <c r="G1699" s="117">
        <v>61142</v>
      </c>
      <c r="I1699" s="117" t="s">
        <v>2287</v>
      </c>
    </row>
    <row r="1700" spans="7:9" x14ac:dyDescent="0.25">
      <c r="G1700" s="117">
        <v>61190</v>
      </c>
    </row>
    <row r="1701" spans="7:9" x14ac:dyDescent="0.25">
      <c r="G1701" s="117">
        <v>61191</v>
      </c>
      <c r="I1701" s="117" t="s">
        <v>2288</v>
      </c>
    </row>
    <row r="1702" spans="7:9" x14ac:dyDescent="0.25">
      <c r="G1702" s="117">
        <v>61192</v>
      </c>
      <c r="I1702" s="117" t="s">
        <v>2289</v>
      </c>
    </row>
    <row r="1703" spans="7:9" x14ac:dyDescent="0.25">
      <c r="G1703" s="117">
        <v>61193</v>
      </c>
      <c r="I1703" s="117" t="s">
        <v>1760</v>
      </c>
    </row>
    <row r="1704" spans="7:9" x14ac:dyDescent="0.25">
      <c r="G1704" s="117">
        <v>61194</v>
      </c>
      <c r="I1704" s="117" t="s">
        <v>2290</v>
      </c>
    </row>
    <row r="1705" spans="7:9" x14ac:dyDescent="0.25">
      <c r="G1705" s="117">
        <v>61195</v>
      </c>
      <c r="I1705" s="117" t="s">
        <v>938</v>
      </c>
    </row>
    <row r="1706" spans="7:9" x14ac:dyDescent="0.25">
      <c r="G1706" s="117">
        <v>61196</v>
      </c>
      <c r="I1706" s="117" t="s">
        <v>2291</v>
      </c>
    </row>
    <row r="1707" spans="7:9" x14ac:dyDescent="0.25">
      <c r="G1707" s="117">
        <v>61197</v>
      </c>
      <c r="I1707" s="117" t="s">
        <v>2142</v>
      </c>
    </row>
    <row r="1708" spans="7:9" x14ac:dyDescent="0.25">
      <c r="G1708" s="117">
        <v>61198</v>
      </c>
      <c r="I1708" s="117" t="s">
        <v>2292</v>
      </c>
    </row>
    <row r="1709" spans="7:9" x14ac:dyDescent="0.25">
      <c r="G1709" s="117">
        <v>61199</v>
      </c>
      <c r="I1709" s="117" t="s">
        <v>1761</v>
      </c>
    </row>
    <row r="1710" spans="7:9" x14ac:dyDescent="0.25">
      <c r="G1710" s="117">
        <v>61920</v>
      </c>
      <c r="I1710" s="117" t="s">
        <v>2293</v>
      </c>
    </row>
    <row r="1711" spans="7:9" x14ac:dyDescent="0.25">
      <c r="G1711" s="117">
        <v>61500</v>
      </c>
    </row>
    <row r="1712" spans="7:9" x14ac:dyDescent="0.25">
      <c r="G1712" s="117">
        <v>61501</v>
      </c>
      <c r="I1712" s="117" t="s">
        <v>2294</v>
      </c>
    </row>
    <row r="1713" spans="7:9" x14ac:dyDescent="0.25">
      <c r="G1713" s="117">
        <v>61502</v>
      </c>
      <c r="I1713" s="117" t="s">
        <v>2295</v>
      </c>
    </row>
    <row r="1714" spans="7:9" x14ac:dyDescent="0.25">
      <c r="G1714" s="117">
        <v>61503</v>
      </c>
      <c r="I1714" s="117" t="s">
        <v>2296</v>
      </c>
    </row>
    <row r="1715" spans="7:9" x14ac:dyDescent="0.25">
      <c r="G1715" s="117">
        <v>61504</v>
      </c>
      <c r="I1715" s="117" t="s">
        <v>2297</v>
      </c>
    </row>
    <row r="1716" spans="7:9" x14ac:dyDescent="0.25">
      <c r="G1716" s="117">
        <v>61600</v>
      </c>
    </row>
    <row r="1717" spans="7:9" x14ac:dyDescent="0.25">
      <c r="G1717" s="117">
        <v>61601</v>
      </c>
      <c r="I1717" s="117" t="s">
        <v>2298</v>
      </c>
    </row>
    <row r="1718" spans="7:9" x14ac:dyDescent="0.25">
      <c r="G1718" s="117">
        <v>66603</v>
      </c>
      <c r="I1718" s="117" t="s">
        <v>2299</v>
      </c>
    </row>
    <row r="1719" spans="7:9" x14ac:dyDescent="0.25">
      <c r="G1719" s="117">
        <v>61605</v>
      </c>
      <c r="I1719" s="117" t="s">
        <v>2300</v>
      </c>
    </row>
    <row r="1720" spans="7:9" x14ac:dyDescent="0.25">
      <c r="G1720" s="117">
        <v>61606</v>
      </c>
      <c r="I1720" s="117" t="s">
        <v>2301</v>
      </c>
    </row>
    <row r="1721" spans="7:9" x14ac:dyDescent="0.25">
      <c r="G1721" s="117">
        <v>66000</v>
      </c>
    </row>
    <row r="1722" spans="7:9" x14ac:dyDescent="0.25">
      <c r="G1722" s="117">
        <v>66100</v>
      </c>
    </row>
    <row r="1723" spans="7:9" x14ac:dyDescent="0.25">
      <c r="G1723" s="117">
        <v>66110</v>
      </c>
      <c r="I1723" s="117" t="s">
        <v>2302</v>
      </c>
    </row>
    <row r="1724" spans="7:9" x14ac:dyDescent="0.25">
      <c r="G1724" s="117">
        <v>66111</v>
      </c>
      <c r="I1724" s="117" t="s">
        <v>390</v>
      </c>
    </row>
    <row r="1725" spans="7:9" x14ac:dyDescent="0.25">
      <c r="G1725" s="117">
        <v>66112</v>
      </c>
      <c r="I1725" s="117" t="s">
        <v>2303</v>
      </c>
    </row>
    <row r="1726" spans="7:9" x14ac:dyDescent="0.25">
      <c r="G1726" s="117">
        <v>66113</v>
      </c>
      <c r="I1726" s="117" t="s">
        <v>2304</v>
      </c>
    </row>
    <row r="1727" spans="7:9" x14ac:dyDescent="0.25">
      <c r="G1727" s="117">
        <v>66114</v>
      </c>
      <c r="I1727" s="117" t="s">
        <v>2305</v>
      </c>
    </row>
    <row r="1728" spans="7:9" x14ac:dyDescent="0.25">
      <c r="G1728" s="117">
        <v>66115</v>
      </c>
      <c r="I1728" s="117" t="s">
        <v>2306</v>
      </c>
    </row>
    <row r="1729" spans="7:9" x14ac:dyDescent="0.25">
      <c r="G1729" s="117">
        <v>66116</v>
      </c>
      <c r="I1729" s="117" t="s">
        <v>2307</v>
      </c>
    </row>
    <row r="1730" spans="7:9" x14ac:dyDescent="0.25">
      <c r="G1730" s="117">
        <v>66200</v>
      </c>
    </row>
    <row r="1731" spans="7:9" x14ac:dyDescent="0.25">
      <c r="G1731" s="117">
        <v>66210</v>
      </c>
      <c r="I1731" s="117" t="s">
        <v>2308</v>
      </c>
    </row>
    <row r="1732" spans="7:9" x14ac:dyDescent="0.25">
      <c r="G1732" s="117">
        <v>66211</v>
      </c>
      <c r="I1732" s="117" t="s">
        <v>2309</v>
      </c>
    </row>
    <row r="1733" spans="7:9" x14ac:dyDescent="0.25">
      <c r="G1733" s="117">
        <v>68000</v>
      </c>
    </row>
  </sheetData>
  <sheetProtection selectLockedCells="1"/>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1" sqref="D1:K1"/>
    </sheetView>
  </sheetViews>
  <sheetFormatPr defaultColWidth="8.85546875" defaultRowHeight="15" x14ac:dyDescent="0.25"/>
  <cols>
    <col min="1" max="1" width="27.7109375" style="217" hidden="1" customWidth="1"/>
    <col min="2" max="2" width="5.42578125" style="116" hidden="1" customWidth="1"/>
    <col min="3" max="3" width="3.42578125" style="117" hidden="1" customWidth="1"/>
    <col min="4" max="4" width="18" style="117" customWidth="1"/>
    <col min="5" max="5" width="26.85546875" style="117" customWidth="1"/>
    <col min="6" max="6" width="17.85546875" style="146" customWidth="1"/>
    <col min="7" max="7" width="18" style="146" customWidth="1"/>
    <col min="8" max="9" width="19" style="117" customWidth="1"/>
    <col min="10" max="10" width="62.42578125" style="117" bestFit="1" customWidth="1"/>
    <col min="11" max="13" width="3.7109375" style="117" customWidth="1"/>
    <col min="14" max="16384" width="8.85546875" style="117"/>
  </cols>
  <sheetData>
    <row r="1" spans="1:13" s="18" customFormat="1" ht="111" customHeight="1" x14ac:dyDescent="0.35">
      <c r="A1" s="214"/>
      <c r="B1" s="130"/>
      <c r="D1" s="258"/>
      <c r="E1" s="258"/>
      <c r="F1" s="258"/>
      <c r="G1" s="258"/>
      <c r="H1" s="258"/>
      <c r="I1" s="258"/>
      <c r="J1" s="258"/>
      <c r="K1" s="258"/>
    </row>
    <row r="2" spans="1:13" s="18" customFormat="1" ht="37.5" hidden="1" customHeight="1" x14ac:dyDescent="0.25">
      <c r="A2" s="214"/>
      <c r="B2" s="56"/>
      <c r="D2" s="19"/>
      <c r="E2" s="19"/>
      <c r="F2" s="145"/>
      <c r="G2" s="145"/>
      <c r="H2" s="19"/>
      <c r="I2" s="19"/>
      <c r="J2" s="19"/>
      <c r="K2" s="19"/>
      <c r="L2" s="19"/>
    </row>
    <row r="3" spans="1:13" s="20" customFormat="1" ht="39" customHeight="1" thickBot="1" x14ac:dyDescent="0.3">
      <c r="A3" s="214"/>
      <c r="B3" s="56"/>
      <c r="F3" s="146"/>
      <c r="G3" s="146"/>
    </row>
    <row r="4" spans="1:13" s="20" customFormat="1" ht="35.25" customHeight="1" thickTop="1" thickBot="1" x14ac:dyDescent="0.3">
      <c r="A4" s="214"/>
      <c r="B4" s="56"/>
      <c r="D4" s="158" t="s">
        <v>336</v>
      </c>
      <c r="E4" s="164" t="s">
        <v>335</v>
      </c>
      <c r="F4" s="166" t="s">
        <v>340</v>
      </c>
      <c r="G4" s="167" t="s">
        <v>339</v>
      </c>
      <c r="H4" s="158" t="s">
        <v>337</v>
      </c>
      <c r="I4" s="158" t="s">
        <v>341</v>
      </c>
      <c r="J4" s="168" t="s">
        <v>338</v>
      </c>
      <c r="K4" s="21"/>
      <c r="L4" s="21"/>
      <c r="M4" s="21"/>
    </row>
    <row r="5" spans="1:13" s="20" customFormat="1" ht="19.5" customHeight="1" thickTop="1" thickBot="1" x14ac:dyDescent="0.3">
      <c r="A5" s="214"/>
      <c r="B5" s="56"/>
      <c r="D5" s="22" t="s">
        <v>53</v>
      </c>
      <c r="E5" s="23" t="s">
        <v>326</v>
      </c>
      <c r="F5" s="147" t="s">
        <v>53</v>
      </c>
      <c r="G5" s="147">
        <v>-40.1</v>
      </c>
      <c r="H5" s="141">
        <v>43031</v>
      </c>
      <c r="I5" s="149">
        <v>7.408564814814815E-2</v>
      </c>
      <c r="J5" s="23" t="s">
        <v>342</v>
      </c>
      <c r="K5" s="21"/>
      <c r="L5" s="21"/>
      <c r="M5" s="21"/>
    </row>
    <row r="6" spans="1:13" s="20" customFormat="1" ht="19.5" customHeight="1" thickTop="1" thickBot="1" x14ac:dyDescent="0.3">
      <c r="A6" s="214"/>
      <c r="B6" s="56"/>
      <c r="D6" s="22" t="s">
        <v>53</v>
      </c>
      <c r="E6" s="23" t="s">
        <v>326</v>
      </c>
      <c r="F6" s="147" t="s">
        <v>53</v>
      </c>
      <c r="G6" s="147">
        <v>-0.08</v>
      </c>
      <c r="H6" s="141">
        <v>43031</v>
      </c>
      <c r="I6" s="149">
        <v>7.4837962962962967E-2</v>
      </c>
      <c r="J6" s="23" t="s">
        <v>343</v>
      </c>
      <c r="K6" s="21"/>
      <c r="L6" s="21"/>
      <c r="M6" s="21"/>
    </row>
    <row r="7" spans="1:13" s="20" customFormat="1" ht="19.5" customHeight="1" thickTop="1" thickBot="1" x14ac:dyDescent="0.3">
      <c r="A7" s="214"/>
      <c r="B7" s="56"/>
      <c r="D7" s="22" t="s">
        <v>53</v>
      </c>
      <c r="E7" s="23" t="s">
        <v>326</v>
      </c>
      <c r="F7" s="147" t="s">
        <v>53</v>
      </c>
      <c r="G7" s="147">
        <v>-20.079999999999998</v>
      </c>
      <c r="H7" s="141">
        <v>43039</v>
      </c>
      <c r="I7" s="149">
        <v>0.38721064814814815</v>
      </c>
      <c r="J7" s="23" t="s">
        <v>344</v>
      </c>
      <c r="K7" s="21"/>
      <c r="L7" s="21"/>
      <c r="M7" s="21"/>
    </row>
    <row r="8" spans="1:13" s="20" customFormat="1" ht="19.5" customHeight="1" thickTop="1" thickBot="1" x14ac:dyDescent="0.3">
      <c r="A8" s="214"/>
      <c r="B8" s="56"/>
      <c r="D8" s="22" t="s">
        <v>53</v>
      </c>
      <c r="E8" s="23" t="s">
        <v>326</v>
      </c>
      <c r="F8" s="147" t="s">
        <v>53</v>
      </c>
      <c r="G8" s="147">
        <v>-0.5</v>
      </c>
      <c r="H8" s="141">
        <v>43039</v>
      </c>
      <c r="I8" s="149">
        <v>0.61637731481481484</v>
      </c>
      <c r="J8" s="23" t="s">
        <v>351</v>
      </c>
      <c r="K8" s="21"/>
      <c r="L8" s="21"/>
      <c r="M8" s="21"/>
    </row>
    <row r="9" spans="1:13" s="20" customFormat="1" ht="19.5" customHeight="1" thickTop="1" thickBot="1" x14ac:dyDescent="0.3">
      <c r="A9" s="214"/>
      <c r="B9" s="56"/>
      <c r="D9" s="22" t="s">
        <v>55</v>
      </c>
      <c r="E9" s="23" t="s">
        <v>326</v>
      </c>
      <c r="F9" s="147" t="s">
        <v>55</v>
      </c>
      <c r="G9" s="147">
        <v>-60.5</v>
      </c>
      <c r="H9" s="141">
        <v>43039</v>
      </c>
      <c r="I9" s="149">
        <v>0.61783564814814818</v>
      </c>
      <c r="J9" s="23" t="s">
        <v>352</v>
      </c>
      <c r="K9" s="21"/>
      <c r="L9" s="21"/>
      <c r="M9" s="21"/>
    </row>
    <row r="10" spans="1:13" s="20" customFormat="1" ht="19.5" customHeight="1" thickTop="1" thickBot="1" x14ac:dyDescent="0.3">
      <c r="A10" s="214"/>
      <c r="B10" s="56"/>
      <c r="D10" s="22"/>
      <c r="E10" s="23"/>
      <c r="F10" s="147"/>
      <c r="G10" s="147"/>
      <c r="H10" s="141"/>
      <c r="I10" s="149"/>
      <c r="J10" s="23"/>
      <c r="K10" s="21"/>
      <c r="L10" s="21"/>
      <c r="M10" s="21"/>
    </row>
    <row r="11" spans="1:13" s="20" customFormat="1" ht="19.5" customHeight="1" thickTop="1" thickBot="1" x14ac:dyDescent="0.3">
      <c r="A11" s="214"/>
      <c r="B11" s="56"/>
      <c r="D11" s="22"/>
      <c r="E11" s="23"/>
      <c r="F11" s="147"/>
      <c r="G11" s="147"/>
      <c r="H11" s="141"/>
      <c r="I11" s="149"/>
      <c r="J11" s="23"/>
      <c r="K11" s="21"/>
      <c r="L11" s="21"/>
      <c r="M11" s="21"/>
    </row>
    <row r="12" spans="1:13" s="20" customFormat="1" ht="19.5" customHeight="1" thickTop="1" thickBot="1" x14ac:dyDescent="0.3">
      <c r="A12" s="214"/>
      <c r="B12" s="56"/>
      <c r="D12" s="22"/>
      <c r="E12" s="23"/>
      <c r="F12" s="147"/>
      <c r="G12" s="147"/>
      <c r="H12" s="141"/>
      <c r="I12" s="149"/>
      <c r="J12" s="23"/>
      <c r="K12" s="21"/>
      <c r="L12" s="21"/>
      <c r="M12" s="21"/>
    </row>
    <row r="13" spans="1:13" s="20" customFormat="1" ht="19.5" customHeight="1" thickTop="1" thickBot="1" x14ac:dyDescent="0.3">
      <c r="A13" s="214"/>
      <c r="B13" s="56"/>
      <c r="D13" s="22"/>
      <c r="E13" s="23"/>
      <c r="F13" s="147"/>
      <c r="G13" s="147"/>
      <c r="H13" s="141"/>
      <c r="I13" s="149"/>
      <c r="J13" s="23"/>
      <c r="K13" s="21"/>
      <c r="L13" s="21"/>
      <c r="M13" s="21"/>
    </row>
    <row r="14" spans="1:13" s="20" customFormat="1" ht="19.5" customHeight="1" thickTop="1" thickBot="1" x14ac:dyDescent="0.3">
      <c r="A14" s="214"/>
      <c r="B14" s="56"/>
      <c r="D14" s="22"/>
      <c r="E14" s="23"/>
      <c r="F14" s="147"/>
      <c r="G14" s="147"/>
      <c r="H14" s="141"/>
      <c r="I14" s="149"/>
      <c r="J14" s="23"/>
      <c r="K14" s="21"/>
      <c r="L14" s="21"/>
      <c r="M14" s="21"/>
    </row>
    <row r="15" spans="1:13" s="20" customFormat="1" ht="19.5" customHeight="1" thickTop="1" thickBot="1" x14ac:dyDescent="0.3">
      <c r="A15" s="214"/>
      <c r="B15" s="56"/>
      <c r="D15" s="22"/>
      <c r="E15" s="23"/>
      <c r="F15" s="147"/>
      <c r="G15" s="147"/>
      <c r="H15" s="141"/>
      <c r="I15" s="149"/>
      <c r="J15" s="23"/>
      <c r="K15" s="21"/>
      <c r="L15" s="21"/>
      <c r="M15" s="21"/>
    </row>
    <row r="16" spans="1:13" s="20" customFormat="1" ht="19.5" customHeight="1" thickTop="1" thickBot="1" x14ac:dyDescent="0.3">
      <c r="A16" s="214"/>
      <c r="B16" s="56"/>
      <c r="D16" s="22"/>
      <c r="E16" s="23"/>
      <c r="F16" s="147"/>
      <c r="G16" s="147"/>
      <c r="H16" s="141"/>
      <c r="I16" s="149"/>
      <c r="J16" s="23"/>
      <c r="K16" s="21"/>
      <c r="L16" s="21"/>
      <c r="M16" s="21"/>
    </row>
    <row r="17" spans="1:13" s="20" customFormat="1" ht="19.5" customHeight="1" thickTop="1" thickBot="1" x14ac:dyDescent="0.3">
      <c r="A17" s="214"/>
      <c r="B17" s="56"/>
      <c r="D17" s="22"/>
      <c r="E17" s="23"/>
      <c r="F17" s="147"/>
      <c r="G17" s="147"/>
      <c r="H17" s="141"/>
      <c r="I17" s="149"/>
      <c r="J17" s="23"/>
      <c r="K17" s="21"/>
      <c r="L17" s="21"/>
      <c r="M17" s="21"/>
    </row>
    <row r="18" spans="1:13" s="20" customFormat="1" ht="19.5" customHeight="1" thickTop="1" thickBot="1" x14ac:dyDescent="0.3">
      <c r="A18" s="214"/>
      <c r="B18" s="56"/>
      <c r="D18" s="22"/>
      <c r="E18" s="23"/>
      <c r="F18" s="147"/>
      <c r="G18" s="147"/>
      <c r="H18" s="141"/>
      <c r="I18" s="149"/>
      <c r="J18" s="23"/>
      <c r="K18" s="21"/>
      <c r="L18" s="21"/>
      <c r="M18" s="21"/>
    </row>
    <row r="19" spans="1:13" s="20" customFormat="1" ht="19.5" customHeight="1" thickTop="1" thickBot="1" x14ac:dyDescent="0.3">
      <c r="A19" s="214"/>
      <c r="B19" s="56"/>
      <c r="D19" s="22"/>
      <c r="E19" s="23"/>
      <c r="F19" s="147"/>
      <c r="G19" s="147"/>
      <c r="H19" s="141"/>
      <c r="I19" s="149"/>
      <c r="J19" s="23"/>
      <c r="K19" s="21"/>
      <c r="L19" s="21"/>
      <c r="M19" s="21"/>
    </row>
    <row r="20" spans="1:13" s="20" customFormat="1" ht="19.5" customHeight="1" thickTop="1" thickBot="1" x14ac:dyDescent="0.3">
      <c r="A20" s="214"/>
      <c r="B20" s="56"/>
      <c r="D20" s="22"/>
      <c r="E20" s="23"/>
      <c r="F20" s="147"/>
      <c r="G20" s="147"/>
      <c r="H20" s="141"/>
      <c r="I20" s="149"/>
      <c r="J20" s="23"/>
      <c r="K20" s="21"/>
      <c r="L20" s="21"/>
      <c r="M20" s="21"/>
    </row>
    <row r="21" spans="1:13" s="20" customFormat="1" ht="19.5" customHeight="1" thickTop="1" thickBot="1" x14ac:dyDescent="0.3">
      <c r="A21" s="214"/>
      <c r="B21" s="56"/>
      <c r="D21" s="22"/>
      <c r="E21" s="23"/>
      <c r="F21" s="147"/>
      <c r="G21" s="147"/>
      <c r="H21" s="141"/>
      <c r="I21" s="149"/>
      <c r="J21" s="23"/>
      <c r="K21" s="21"/>
      <c r="L21" s="21"/>
      <c r="M21" s="21"/>
    </row>
    <row r="22" spans="1:13" s="20" customFormat="1" ht="19.5" customHeight="1" thickTop="1" thickBot="1" x14ac:dyDescent="0.3">
      <c r="A22" s="214"/>
      <c r="B22" s="56"/>
      <c r="D22" s="22"/>
      <c r="E22" s="23"/>
      <c r="F22" s="147"/>
      <c r="G22" s="147"/>
      <c r="H22" s="141"/>
      <c r="I22" s="149"/>
      <c r="J22" s="23"/>
      <c r="K22" s="21"/>
      <c r="L22" s="21"/>
      <c r="M22" s="21"/>
    </row>
    <row r="23" spans="1:13" s="20" customFormat="1" ht="19.5" customHeight="1" thickTop="1" thickBot="1" x14ac:dyDescent="0.3">
      <c r="A23" s="214"/>
      <c r="B23" s="56"/>
      <c r="D23" s="22"/>
      <c r="E23" s="23"/>
      <c r="F23" s="147"/>
      <c r="G23" s="147"/>
      <c r="H23" s="141"/>
      <c r="I23" s="149"/>
      <c r="J23" s="23"/>
      <c r="K23" s="21"/>
      <c r="L23" s="21"/>
      <c r="M23" s="21"/>
    </row>
    <row r="24" spans="1:13" s="20" customFormat="1" ht="19.5" customHeight="1" thickTop="1" thickBot="1" x14ac:dyDescent="0.3">
      <c r="A24" s="214"/>
      <c r="B24" s="56"/>
      <c r="D24" s="22"/>
      <c r="E24" s="23"/>
      <c r="F24" s="147"/>
      <c r="G24" s="147"/>
      <c r="H24" s="141"/>
      <c r="I24" s="149"/>
      <c r="J24" s="23"/>
      <c r="K24" s="21"/>
      <c r="L24" s="21"/>
      <c r="M24" s="21"/>
    </row>
    <row r="25" spans="1:13" s="20" customFormat="1" ht="19.5" customHeight="1" thickTop="1" thickBot="1" x14ac:dyDescent="0.3">
      <c r="A25" s="214"/>
      <c r="B25" s="56"/>
      <c r="D25" s="22"/>
      <c r="E25" s="23"/>
      <c r="F25" s="147"/>
      <c r="G25" s="147"/>
      <c r="H25" s="141"/>
      <c r="I25" s="149"/>
      <c r="J25" s="23"/>
      <c r="K25" s="21"/>
      <c r="L25" s="21"/>
      <c r="M25" s="21"/>
    </row>
    <row r="26" spans="1:13" s="20" customFormat="1" ht="19.5" customHeight="1" thickTop="1" thickBot="1" x14ac:dyDescent="0.3">
      <c r="A26" s="214"/>
      <c r="B26" s="56"/>
      <c r="D26" s="22"/>
      <c r="E26" s="23"/>
      <c r="F26" s="147"/>
      <c r="G26" s="147"/>
      <c r="H26" s="141"/>
      <c r="I26" s="149"/>
      <c r="J26" s="23"/>
      <c r="K26" s="21"/>
      <c r="L26" s="21"/>
      <c r="M26" s="21"/>
    </row>
    <row r="27" spans="1:13" s="20" customFormat="1" ht="19.5" customHeight="1" thickTop="1" thickBot="1" x14ac:dyDescent="0.3">
      <c r="A27" s="214"/>
      <c r="B27" s="56"/>
      <c r="D27" s="22"/>
      <c r="E27" s="23"/>
      <c r="F27" s="147"/>
      <c r="G27" s="147"/>
      <c r="H27" s="141"/>
      <c r="I27" s="149"/>
      <c r="J27" s="23"/>
      <c r="K27" s="21"/>
      <c r="L27" s="21"/>
      <c r="M27" s="21"/>
    </row>
    <row r="28" spans="1:13" s="20" customFormat="1" ht="19.5" customHeight="1" thickTop="1" thickBot="1" x14ac:dyDescent="0.3">
      <c r="A28" s="214"/>
      <c r="B28" s="56"/>
      <c r="D28" s="22"/>
      <c r="E28" s="23"/>
      <c r="F28" s="147"/>
      <c r="G28" s="147"/>
      <c r="H28" s="141"/>
      <c r="I28" s="149"/>
      <c r="J28" s="23"/>
      <c r="K28" s="21"/>
      <c r="L28" s="21"/>
      <c r="M28" s="21"/>
    </row>
    <row r="29" spans="1:13" s="20" customFormat="1" ht="19.5" customHeight="1" thickTop="1" thickBot="1" x14ac:dyDescent="0.3">
      <c r="A29" s="214"/>
      <c r="B29" s="56"/>
      <c r="D29" s="22"/>
      <c r="E29" s="23"/>
      <c r="F29" s="147"/>
      <c r="G29" s="147"/>
      <c r="H29" s="141"/>
      <c r="I29" s="149"/>
      <c r="J29" s="23"/>
      <c r="K29" s="21"/>
      <c r="L29" s="21"/>
      <c r="M29" s="21"/>
    </row>
    <row r="30" spans="1:13" s="20" customFormat="1" ht="19.5" customHeight="1" thickTop="1" thickBot="1" x14ac:dyDescent="0.3">
      <c r="A30" s="214"/>
      <c r="B30" s="56"/>
      <c r="D30" s="22"/>
      <c r="E30" s="23"/>
      <c r="F30" s="147"/>
      <c r="G30" s="147"/>
      <c r="H30" s="141"/>
      <c r="I30" s="149"/>
      <c r="J30" s="23"/>
      <c r="K30" s="21"/>
      <c r="L30" s="21"/>
      <c r="M30" s="21"/>
    </row>
    <row r="31" spans="1:13" s="20" customFormat="1" ht="19.5" customHeight="1" thickTop="1" thickBot="1" x14ac:dyDescent="0.3">
      <c r="A31" s="214"/>
      <c r="B31" s="56"/>
      <c r="D31" s="22"/>
      <c r="E31" s="23"/>
      <c r="F31" s="147"/>
      <c r="G31" s="147"/>
      <c r="H31" s="141"/>
      <c r="I31" s="149"/>
      <c r="J31" s="23"/>
      <c r="K31" s="21"/>
      <c r="L31" s="21"/>
      <c r="M31" s="21"/>
    </row>
    <row r="32" spans="1:13" s="20" customFormat="1" ht="19.5" customHeight="1" thickTop="1" thickBot="1" x14ac:dyDescent="0.3">
      <c r="A32" s="214"/>
      <c r="B32" s="56"/>
      <c r="D32" s="22"/>
      <c r="E32" s="23"/>
      <c r="F32" s="147"/>
      <c r="G32" s="147"/>
      <c r="H32" s="141"/>
      <c r="I32" s="149"/>
      <c r="J32" s="23"/>
      <c r="K32" s="21"/>
      <c r="L32" s="21"/>
      <c r="M32" s="21"/>
    </row>
    <row r="33" spans="1:13" s="20" customFormat="1" ht="19.5" customHeight="1" thickTop="1" thickBot="1" x14ac:dyDescent="0.3">
      <c r="A33" s="214"/>
      <c r="B33" s="56"/>
      <c r="D33" s="22"/>
      <c r="E33" s="23"/>
      <c r="F33" s="147"/>
      <c r="G33" s="147"/>
      <c r="H33" s="141"/>
      <c r="I33" s="149"/>
      <c r="J33" s="23"/>
      <c r="K33" s="21"/>
      <c r="L33" s="21"/>
      <c r="M33" s="21"/>
    </row>
    <row r="34" spans="1:13" s="20" customFormat="1" ht="19.5" customHeight="1" thickTop="1" thickBot="1" x14ac:dyDescent="0.3">
      <c r="A34" s="214"/>
      <c r="B34" s="56"/>
      <c r="D34" s="22"/>
      <c r="E34" s="23"/>
      <c r="F34" s="147"/>
      <c r="G34" s="147"/>
      <c r="H34" s="141"/>
      <c r="I34" s="149"/>
      <c r="J34" s="23"/>
      <c r="K34" s="21"/>
      <c r="L34" s="21"/>
      <c r="M34" s="21"/>
    </row>
    <row r="35" spans="1:13" s="20" customFormat="1" ht="19.5" customHeight="1" thickTop="1" thickBot="1" x14ac:dyDescent="0.3">
      <c r="A35" s="214"/>
      <c r="B35" s="56"/>
      <c r="D35" s="22"/>
      <c r="E35" s="23"/>
      <c r="F35" s="147"/>
      <c r="G35" s="147"/>
      <c r="H35" s="141"/>
      <c r="I35" s="149"/>
      <c r="J35" s="23"/>
      <c r="K35" s="21"/>
      <c r="L35" s="21"/>
      <c r="M35" s="21"/>
    </row>
    <row r="36" spans="1:13" s="20" customFormat="1" ht="19.5" customHeight="1" thickTop="1" thickBot="1" x14ac:dyDescent="0.3">
      <c r="A36" s="214"/>
      <c r="B36" s="56"/>
      <c r="D36" s="22"/>
      <c r="E36" s="23"/>
      <c r="F36" s="147"/>
      <c r="G36" s="147"/>
      <c r="H36" s="141"/>
      <c r="I36" s="149"/>
      <c r="J36" s="23"/>
      <c r="K36" s="21"/>
      <c r="L36" s="21"/>
      <c r="M36" s="21"/>
    </row>
    <row r="37" spans="1:13" s="20" customFormat="1" ht="19.5" customHeight="1" thickTop="1" thickBot="1" x14ac:dyDescent="0.3">
      <c r="A37" s="214"/>
      <c r="B37" s="56"/>
      <c r="D37" s="22"/>
      <c r="E37" s="23"/>
      <c r="F37" s="147"/>
      <c r="G37" s="147"/>
      <c r="H37" s="141"/>
      <c r="I37" s="149"/>
      <c r="J37" s="23"/>
      <c r="K37" s="21"/>
      <c r="L37" s="21"/>
      <c r="M37" s="21"/>
    </row>
    <row r="38" spans="1:13" s="20" customFormat="1" ht="19.5" customHeight="1" thickTop="1" thickBot="1" x14ac:dyDescent="0.3">
      <c r="A38" s="214"/>
      <c r="B38" s="56"/>
      <c r="D38" s="22"/>
      <c r="E38" s="23"/>
      <c r="F38" s="147"/>
      <c r="G38" s="147"/>
      <c r="H38" s="141"/>
      <c r="I38" s="149"/>
      <c r="J38" s="23"/>
      <c r="K38" s="21"/>
      <c r="L38" s="21"/>
      <c r="M38" s="21"/>
    </row>
    <row r="39" spans="1:13" s="20" customFormat="1" ht="19.5" customHeight="1" thickTop="1" thickBot="1" x14ac:dyDescent="0.3">
      <c r="A39" s="214"/>
      <c r="B39" s="56"/>
      <c r="D39" s="22"/>
      <c r="E39" s="23"/>
      <c r="F39" s="147"/>
      <c r="G39" s="147"/>
      <c r="H39" s="141"/>
      <c r="I39" s="149"/>
      <c r="J39" s="23"/>
      <c r="K39" s="21"/>
      <c r="L39" s="21"/>
      <c r="M39" s="21"/>
    </row>
    <row r="40" spans="1:13" s="20" customFormat="1" ht="19.5" customHeight="1" thickTop="1" thickBot="1" x14ac:dyDescent="0.3">
      <c r="A40" s="214"/>
      <c r="B40" s="56"/>
      <c r="D40" s="22"/>
      <c r="E40" s="23"/>
      <c r="F40" s="147"/>
      <c r="G40" s="147"/>
      <c r="H40" s="141"/>
      <c r="I40" s="149"/>
      <c r="J40" s="23"/>
      <c r="K40" s="21"/>
      <c r="L40" s="21"/>
      <c r="M40" s="21"/>
    </row>
    <row r="41" spans="1:13" s="20" customFormat="1" ht="19.5" customHeight="1" thickTop="1" thickBot="1" x14ac:dyDescent="0.3">
      <c r="A41" s="214"/>
      <c r="B41" s="56"/>
      <c r="D41" s="22"/>
      <c r="E41" s="23"/>
      <c r="F41" s="147"/>
      <c r="G41" s="147"/>
      <c r="H41" s="141"/>
      <c r="I41" s="149"/>
      <c r="J41" s="23"/>
      <c r="K41" s="21"/>
      <c r="L41" s="21"/>
      <c r="M41" s="21"/>
    </row>
    <row r="42" spans="1:13" s="20" customFormat="1" ht="19.5" customHeight="1" thickTop="1" thickBot="1" x14ac:dyDescent="0.3">
      <c r="A42" s="214"/>
      <c r="B42" s="56"/>
      <c r="D42" s="22"/>
      <c r="E42" s="23"/>
      <c r="F42" s="147"/>
      <c r="G42" s="147"/>
      <c r="H42" s="141"/>
      <c r="I42" s="149"/>
      <c r="J42" s="23"/>
      <c r="K42" s="21"/>
      <c r="L42" s="21"/>
      <c r="M42" s="21"/>
    </row>
    <row r="43" spans="1:13" s="20" customFormat="1" ht="19.5" customHeight="1" thickTop="1" thickBot="1" x14ac:dyDescent="0.3">
      <c r="A43" s="214"/>
      <c r="B43" s="56"/>
      <c r="D43" s="22"/>
      <c r="E43" s="23"/>
      <c r="F43" s="147"/>
      <c r="G43" s="147"/>
      <c r="H43" s="141"/>
      <c r="I43" s="149"/>
      <c r="J43" s="23"/>
      <c r="K43" s="21"/>
      <c r="L43" s="21"/>
      <c r="M43" s="21"/>
    </row>
    <row r="44" spans="1:13" s="20" customFormat="1" ht="19.5" customHeight="1" thickTop="1" thickBot="1" x14ac:dyDescent="0.3">
      <c r="A44" s="214"/>
      <c r="B44" s="56"/>
      <c r="D44" s="22"/>
      <c r="E44" s="23"/>
      <c r="F44" s="147"/>
      <c r="G44" s="147"/>
      <c r="H44" s="141"/>
      <c r="I44" s="149"/>
      <c r="J44" s="23"/>
      <c r="K44" s="21"/>
      <c r="L44" s="21"/>
      <c r="M44" s="21"/>
    </row>
    <row r="45" spans="1:13" s="20" customFormat="1" ht="19.5" customHeight="1" thickTop="1" thickBot="1" x14ac:dyDescent="0.3">
      <c r="A45" s="214"/>
      <c r="B45" s="56"/>
      <c r="D45" s="22"/>
      <c r="E45" s="23"/>
      <c r="F45" s="147"/>
      <c r="G45" s="147"/>
      <c r="H45" s="141"/>
      <c r="I45" s="149"/>
      <c r="J45" s="23"/>
      <c r="K45" s="21"/>
      <c r="L45" s="21"/>
      <c r="M45" s="21"/>
    </row>
    <row r="46" spans="1:13" s="20" customFormat="1" ht="19.5" customHeight="1" thickTop="1" thickBot="1" x14ac:dyDescent="0.3">
      <c r="A46" s="214"/>
      <c r="B46" s="56"/>
      <c r="D46" s="22"/>
      <c r="E46" s="23"/>
      <c r="F46" s="147"/>
      <c r="G46" s="147"/>
      <c r="H46" s="141"/>
      <c r="I46" s="149"/>
      <c r="J46" s="23"/>
      <c r="K46" s="21"/>
      <c r="L46" s="21"/>
      <c r="M46" s="21"/>
    </row>
    <row r="47" spans="1:13" s="20" customFormat="1" ht="19.5" customHeight="1" thickTop="1" thickBot="1" x14ac:dyDescent="0.3">
      <c r="A47" s="214"/>
      <c r="B47" s="56"/>
      <c r="D47" s="22"/>
      <c r="E47" s="23"/>
      <c r="F47" s="147"/>
      <c r="G47" s="147"/>
      <c r="H47" s="141"/>
      <c r="I47" s="149"/>
      <c r="J47" s="23"/>
      <c r="K47" s="21"/>
      <c r="L47" s="21"/>
      <c r="M47" s="21"/>
    </row>
    <row r="48" spans="1:13" s="20" customFormat="1" ht="19.5" customHeight="1" thickTop="1" thickBot="1" x14ac:dyDescent="0.3">
      <c r="A48" s="214"/>
      <c r="B48" s="56"/>
      <c r="D48" s="22"/>
      <c r="E48" s="23"/>
      <c r="F48" s="147"/>
      <c r="G48" s="147"/>
      <c r="H48" s="141"/>
      <c r="I48" s="149"/>
      <c r="J48" s="23"/>
      <c r="K48" s="21"/>
      <c r="L48" s="21"/>
      <c r="M48" s="21"/>
    </row>
    <row r="49" spans="1:13" s="20" customFormat="1" ht="19.5" customHeight="1" thickTop="1" thickBot="1" x14ac:dyDescent="0.3">
      <c r="A49" s="214"/>
      <c r="B49" s="56"/>
      <c r="D49" s="22"/>
      <c r="E49" s="23"/>
      <c r="F49" s="147"/>
      <c r="G49" s="147"/>
      <c r="H49" s="141"/>
      <c r="I49" s="149"/>
      <c r="J49" s="23"/>
      <c r="K49" s="21"/>
      <c r="L49" s="21"/>
      <c r="M49" s="21"/>
    </row>
    <row r="50" spans="1:13" s="20" customFormat="1" ht="19.5" customHeight="1" thickTop="1" thickBot="1" x14ac:dyDescent="0.3">
      <c r="A50" s="214"/>
      <c r="B50" s="56"/>
      <c r="D50" s="22"/>
      <c r="E50" s="23"/>
      <c r="F50" s="147"/>
      <c r="G50" s="147"/>
      <c r="H50" s="141"/>
      <c r="I50" s="149"/>
      <c r="J50" s="23"/>
      <c r="K50" s="21"/>
      <c r="L50" s="21"/>
      <c r="M50" s="21"/>
    </row>
    <row r="51" spans="1:13" s="20" customFormat="1" ht="19.5" customHeight="1" thickTop="1" thickBot="1" x14ac:dyDescent="0.3">
      <c r="A51" s="214"/>
      <c r="B51" s="56"/>
      <c r="D51" s="22"/>
      <c r="E51" s="23"/>
      <c r="F51" s="147"/>
      <c r="G51" s="147"/>
      <c r="H51" s="141"/>
      <c r="I51" s="149"/>
      <c r="J51" s="23"/>
      <c r="K51" s="21"/>
      <c r="L51" s="21"/>
      <c r="M51" s="21"/>
    </row>
    <row r="52" spans="1:13" s="20" customFormat="1" ht="19.5" customHeight="1" thickTop="1" thickBot="1" x14ac:dyDescent="0.3">
      <c r="A52" s="214"/>
      <c r="B52" s="56"/>
      <c r="D52" s="22"/>
      <c r="E52" s="23"/>
      <c r="F52" s="147"/>
      <c r="G52" s="147"/>
      <c r="H52" s="141"/>
      <c r="I52" s="149"/>
      <c r="J52" s="23"/>
      <c r="K52" s="21"/>
      <c r="L52" s="21"/>
      <c r="M52" s="21"/>
    </row>
    <row r="53" spans="1:13" s="20" customFormat="1" ht="19.5" customHeight="1" thickTop="1" thickBot="1" x14ac:dyDescent="0.3">
      <c r="A53" s="214"/>
      <c r="B53" s="56"/>
      <c r="D53" s="22"/>
      <c r="E53" s="23"/>
      <c r="F53" s="147"/>
      <c r="G53" s="147"/>
      <c r="H53" s="141"/>
      <c r="I53" s="149"/>
      <c r="J53" s="23"/>
      <c r="K53" s="21"/>
      <c r="L53" s="21"/>
      <c r="M53" s="21"/>
    </row>
    <row r="54" spans="1:13" s="20" customFormat="1" ht="19.5" customHeight="1" thickTop="1" thickBot="1" x14ac:dyDescent="0.3">
      <c r="A54" s="214"/>
      <c r="B54" s="56"/>
      <c r="D54" s="22"/>
      <c r="E54" s="23"/>
      <c r="F54" s="147"/>
      <c r="G54" s="147"/>
      <c r="H54" s="141"/>
      <c r="I54" s="149"/>
      <c r="J54" s="23"/>
      <c r="K54" s="21"/>
      <c r="L54" s="21"/>
      <c r="M54" s="21"/>
    </row>
    <row r="55" spans="1:13" s="20" customFormat="1" ht="19.5" customHeight="1" thickTop="1" thickBot="1" x14ac:dyDescent="0.3">
      <c r="A55" s="214"/>
      <c r="B55" s="56"/>
      <c r="D55" s="22"/>
      <c r="E55" s="23"/>
      <c r="F55" s="147"/>
      <c r="G55" s="147"/>
      <c r="H55" s="141"/>
      <c r="I55" s="149"/>
      <c r="J55" s="23"/>
      <c r="K55" s="21"/>
      <c r="L55" s="21"/>
      <c r="M55" s="21"/>
    </row>
    <row r="56" spans="1:13" s="20" customFormat="1" ht="19.5" customHeight="1" thickTop="1" thickBot="1" x14ac:dyDescent="0.3">
      <c r="A56" s="214"/>
      <c r="B56" s="56"/>
      <c r="D56" s="22"/>
      <c r="E56" s="23"/>
      <c r="F56" s="147"/>
      <c r="G56" s="147"/>
      <c r="H56" s="141"/>
      <c r="I56" s="149"/>
      <c r="J56" s="23"/>
      <c r="K56" s="21"/>
      <c r="L56" s="21"/>
      <c r="M56" s="21"/>
    </row>
    <row r="57" spans="1:13" s="20" customFormat="1" ht="19.5" customHeight="1" thickTop="1" thickBot="1" x14ac:dyDescent="0.3">
      <c r="A57" s="214"/>
      <c r="B57" s="56"/>
      <c r="D57" s="22"/>
      <c r="E57" s="23"/>
      <c r="F57" s="147"/>
      <c r="G57" s="147"/>
      <c r="H57" s="141"/>
      <c r="I57" s="149"/>
      <c r="J57" s="23"/>
      <c r="K57" s="21"/>
      <c r="L57" s="21"/>
      <c r="M57" s="21"/>
    </row>
    <row r="58" spans="1:13" s="20" customFormat="1" ht="19.5" customHeight="1" thickTop="1" thickBot="1" x14ac:dyDescent="0.3">
      <c r="A58" s="214"/>
      <c r="B58" s="56"/>
      <c r="D58" s="22"/>
      <c r="E58" s="23"/>
      <c r="F58" s="147"/>
      <c r="G58" s="147"/>
      <c r="H58" s="141"/>
      <c r="I58" s="149"/>
      <c r="J58" s="23"/>
      <c r="K58" s="21"/>
      <c r="L58" s="21"/>
      <c r="M58" s="21"/>
    </row>
    <row r="59" spans="1:13" s="20" customFormat="1" ht="19.5" customHeight="1" thickTop="1" thickBot="1" x14ac:dyDescent="0.3">
      <c r="A59" s="214"/>
      <c r="B59" s="56"/>
      <c r="D59" s="22"/>
      <c r="E59" s="23"/>
      <c r="F59" s="147"/>
      <c r="G59" s="147"/>
      <c r="H59" s="141"/>
      <c r="I59" s="149"/>
      <c r="J59" s="23"/>
      <c r="K59" s="21"/>
      <c r="L59" s="21"/>
      <c r="M59" s="21"/>
    </row>
    <row r="60" spans="1:13" s="20" customFormat="1" ht="19.5" customHeight="1" thickTop="1" thickBot="1" x14ac:dyDescent="0.3">
      <c r="A60" s="214"/>
      <c r="B60" s="56"/>
      <c r="D60" s="22"/>
      <c r="E60" s="23"/>
      <c r="F60" s="147"/>
      <c r="G60" s="147"/>
      <c r="H60" s="141"/>
      <c r="I60" s="149"/>
      <c r="J60" s="23"/>
      <c r="K60" s="21"/>
      <c r="L60" s="21"/>
      <c r="M60" s="21"/>
    </row>
    <row r="61" spans="1:13" s="20" customFormat="1" ht="19.5" customHeight="1" thickTop="1" thickBot="1" x14ac:dyDescent="0.3">
      <c r="A61" s="214"/>
      <c r="B61" s="56"/>
      <c r="D61" s="22"/>
      <c r="E61" s="23"/>
      <c r="F61" s="147"/>
      <c r="G61" s="147"/>
      <c r="H61" s="141"/>
      <c r="I61" s="149"/>
      <c r="J61" s="23"/>
      <c r="K61" s="21"/>
      <c r="L61" s="21"/>
      <c r="M61" s="21"/>
    </row>
    <row r="62" spans="1:13" s="20" customFormat="1" ht="19.5" customHeight="1" thickTop="1" thickBot="1" x14ac:dyDescent="0.3">
      <c r="A62" s="214"/>
      <c r="B62" s="56"/>
      <c r="D62" s="22"/>
      <c r="E62" s="23"/>
      <c r="F62" s="147"/>
      <c r="G62" s="147"/>
      <c r="H62" s="141"/>
      <c r="I62" s="149"/>
      <c r="J62" s="23"/>
      <c r="K62" s="21"/>
      <c r="L62" s="21"/>
      <c r="M62" s="21"/>
    </row>
    <row r="63" spans="1:13" s="20" customFormat="1" ht="19.5" customHeight="1" thickTop="1" thickBot="1" x14ac:dyDescent="0.3">
      <c r="A63" s="214"/>
      <c r="B63" s="56"/>
      <c r="D63" s="22"/>
      <c r="E63" s="23"/>
      <c r="F63" s="147"/>
      <c r="G63" s="147"/>
      <c r="H63" s="141"/>
      <c r="I63" s="149"/>
      <c r="J63" s="23"/>
      <c r="K63" s="21"/>
      <c r="L63" s="21"/>
      <c r="M63" s="21"/>
    </row>
    <row r="64" spans="1:13" s="20" customFormat="1" ht="19.5" customHeight="1" thickTop="1" thickBot="1" x14ac:dyDescent="0.3">
      <c r="A64" s="214"/>
      <c r="B64" s="56"/>
      <c r="D64" s="22"/>
      <c r="E64" s="23"/>
      <c r="F64" s="147"/>
      <c r="G64" s="147"/>
      <c r="H64" s="141"/>
      <c r="I64" s="149"/>
      <c r="J64" s="23"/>
      <c r="K64" s="21"/>
      <c r="L64" s="21"/>
      <c r="M64" s="21"/>
    </row>
    <row r="65" spans="1:13" s="20" customFormat="1" ht="19.5" customHeight="1" thickTop="1" thickBot="1" x14ac:dyDescent="0.3">
      <c r="A65" s="214"/>
      <c r="B65" s="56"/>
      <c r="D65" s="22"/>
      <c r="E65" s="23"/>
      <c r="F65" s="147"/>
      <c r="G65" s="147"/>
      <c r="H65" s="141"/>
      <c r="I65" s="149"/>
      <c r="J65" s="23"/>
      <c r="K65" s="21"/>
      <c r="L65" s="21"/>
      <c r="M65" s="21"/>
    </row>
    <row r="66" spans="1:13" s="20" customFormat="1" ht="19.5" customHeight="1" thickTop="1" thickBot="1" x14ac:dyDescent="0.3">
      <c r="A66" s="214"/>
      <c r="B66" s="56"/>
      <c r="D66" s="22"/>
      <c r="E66" s="23"/>
      <c r="F66" s="147"/>
      <c r="G66" s="147"/>
      <c r="H66" s="141"/>
      <c r="I66" s="149"/>
      <c r="J66" s="23"/>
      <c r="K66" s="21"/>
      <c r="L66" s="21"/>
      <c r="M66" s="21"/>
    </row>
    <row r="67" spans="1:13" s="20" customFormat="1" ht="19.5" customHeight="1" thickTop="1" thickBot="1" x14ac:dyDescent="0.3">
      <c r="A67" s="214"/>
      <c r="B67" s="56"/>
      <c r="D67" s="22"/>
      <c r="E67" s="23"/>
      <c r="F67" s="147"/>
      <c r="G67" s="147"/>
      <c r="H67" s="141"/>
      <c r="I67" s="149"/>
      <c r="J67" s="23"/>
      <c r="K67" s="21"/>
      <c r="L67" s="21"/>
      <c r="M67" s="21"/>
    </row>
    <row r="68" spans="1:13" s="20" customFormat="1" ht="19.5" customHeight="1" thickTop="1" thickBot="1" x14ac:dyDescent="0.3">
      <c r="A68" s="214"/>
      <c r="B68" s="56"/>
      <c r="D68" s="22"/>
      <c r="E68" s="23"/>
      <c r="F68" s="147"/>
      <c r="G68" s="147"/>
      <c r="H68" s="141"/>
      <c r="I68" s="149"/>
      <c r="J68" s="23"/>
      <c r="K68" s="21"/>
      <c r="L68" s="21"/>
      <c r="M68" s="21"/>
    </row>
    <row r="69" spans="1:13" s="20" customFormat="1" ht="19.5" customHeight="1" thickTop="1" thickBot="1" x14ac:dyDescent="0.3">
      <c r="A69" s="214"/>
      <c r="B69" s="56"/>
      <c r="D69" s="22"/>
      <c r="E69" s="23"/>
      <c r="F69" s="147"/>
      <c r="G69" s="147"/>
      <c r="H69" s="141"/>
      <c r="I69" s="149"/>
      <c r="J69" s="23"/>
      <c r="K69" s="21"/>
      <c r="L69" s="21"/>
      <c r="M69" s="21"/>
    </row>
    <row r="70" spans="1:13" s="20" customFormat="1" ht="19.5" customHeight="1" thickTop="1" thickBot="1" x14ac:dyDescent="0.3">
      <c r="A70" s="214"/>
      <c r="B70" s="56"/>
      <c r="D70" s="22"/>
      <c r="E70" s="23"/>
      <c r="F70" s="147"/>
      <c r="G70" s="147"/>
      <c r="H70" s="141"/>
      <c r="I70" s="149"/>
      <c r="J70" s="23"/>
      <c r="K70" s="21"/>
      <c r="L70" s="21"/>
      <c r="M70" s="21"/>
    </row>
    <row r="71" spans="1:13" s="20" customFormat="1" ht="19.5" customHeight="1" thickTop="1" thickBot="1" x14ac:dyDescent="0.3">
      <c r="A71" s="214"/>
      <c r="B71" s="56"/>
      <c r="D71" s="22"/>
      <c r="E71" s="23"/>
      <c r="F71" s="147"/>
      <c r="G71" s="147"/>
      <c r="H71" s="141"/>
      <c r="I71" s="149"/>
      <c r="J71" s="23"/>
      <c r="K71" s="21"/>
      <c r="L71" s="21"/>
      <c r="M71" s="21"/>
    </row>
    <row r="72" spans="1:13" s="20" customFormat="1" ht="19.5" customHeight="1" thickTop="1" thickBot="1" x14ac:dyDescent="0.3">
      <c r="A72" s="214"/>
      <c r="B72" s="56"/>
      <c r="D72" s="22"/>
      <c r="E72" s="23"/>
      <c r="F72" s="147"/>
      <c r="G72" s="147"/>
      <c r="H72" s="141"/>
      <c r="I72" s="149"/>
      <c r="J72" s="23"/>
      <c r="K72" s="21"/>
      <c r="L72" s="21"/>
      <c r="M72" s="21"/>
    </row>
    <row r="73" spans="1:13" s="20" customFormat="1" ht="19.5" customHeight="1" thickTop="1" thickBot="1" x14ac:dyDescent="0.3">
      <c r="A73" s="214"/>
      <c r="B73" s="56"/>
      <c r="D73" s="22"/>
      <c r="E73" s="23"/>
      <c r="F73" s="147"/>
      <c r="G73" s="147"/>
      <c r="H73" s="141"/>
      <c r="I73" s="149"/>
      <c r="J73" s="23"/>
      <c r="K73" s="21"/>
      <c r="L73" s="21"/>
      <c r="M73" s="21"/>
    </row>
    <row r="74" spans="1:13" s="20" customFormat="1" ht="19.5" customHeight="1" thickTop="1" thickBot="1" x14ac:dyDescent="0.3">
      <c r="A74" s="214"/>
      <c r="B74" s="56"/>
      <c r="D74" s="22"/>
      <c r="E74" s="23"/>
      <c r="F74" s="147"/>
      <c r="G74" s="147"/>
      <c r="H74" s="141"/>
      <c r="I74" s="149"/>
      <c r="J74" s="23"/>
      <c r="K74" s="21"/>
      <c r="L74" s="21"/>
      <c r="M74" s="21"/>
    </row>
    <row r="75" spans="1:13" s="20" customFormat="1" ht="19.5" customHeight="1" thickTop="1" thickBot="1" x14ac:dyDescent="0.3">
      <c r="A75" s="214"/>
      <c r="B75" s="56"/>
      <c r="D75" s="22"/>
      <c r="E75" s="23"/>
      <c r="F75" s="147"/>
      <c r="G75" s="147"/>
      <c r="H75" s="141"/>
      <c r="I75" s="149"/>
      <c r="J75" s="23"/>
      <c r="K75" s="21"/>
      <c r="L75" s="21"/>
      <c r="M75" s="21"/>
    </row>
    <row r="76" spans="1:13" s="20" customFormat="1" ht="19.5" customHeight="1" thickTop="1" thickBot="1" x14ac:dyDescent="0.3">
      <c r="A76" s="214"/>
      <c r="B76" s="56"/>
      <c r="D76" s="22"/>
      <c r="E76" s="23"/>
      <c r="F76" s="147"/>
      <c r="G76" s="147"/>
      <c r="H76" s="141"/>
      <c r="I76" s="149"/>
      <c r="J76" s="23"/>
      <c r="K76" s="21"/>
      <c r="L76" s="21"/>
      <c r="M76" s="21"/>
    </row>
    <row r="77" spans="1:13" s="20" customFormat="1" ht="19.5" customHeight="1" thickTop="1" thickBot="1" x14ac:dyDescent="0.3">
      <c r="A77" s="214"/>
      <c r="B77" s="56"/>
      <c r="D77" s="22"/>
      <c r="E77" s="23"/>
      <c r="F77" s="147"/>
      <c r="G77" s="147"/>
      <c r="H77" s="141"/>
      <c r="I77" s="149"/>
      <c r="J77" s="23"/>
      <c r="K77" s="21"/>
      <c r="L77" s="21"/>
      <c r="M77" s="21"/>
    </row>
    <row r="78" spans="1:13" s="20" customFormat="1" ht="19.5" customHeight="1" thickTop="1" thickBot="1" x14ac:dyDescent="0.3">
      <c r="A78" s="214"/>
      <c r="B78" s="56"/>
      <c r="D78" s="22"/>
      <c r="E78" s="23"/>
      <c r="F78" s="147"/>
      <c r="G78" s="147"/>
      <c r="H78" s="141"/>
      <c r="I78" s="149"/>
      <c r="J78" s="23"/>
      <c r="K78" s="21"/>
      <c r="L78" s="21"/>
      <c r="M78" s="21"/>
    </row>
    <row r="79" spans="1:13" s="20" customFormat="1" ht="19.5" customHeight="1" thickTop="1" thickBot="1" x14ac:dyDescent="0.3">
      <c r="A79" s="214"/>
      <c r="B79" s="56"/>
      <c r="D79" s="22"/>
      <c r="E79" s="23"/>
      <c r="F79" s="147"/>
      <c r="G79" s="147"/>
      <c r="H79" s="141"/>
      <c r="I79" s="149"/>
      <c r="J79" s="23"/>
      <c r="K79" s="21"/>
      <c r="L79" s="21"/>
      <c r="M79" s="21"/>
    </row>
    <row r="80" spans="1:13" s="20" customFormat="1" ht="19.5" customHeight="1" thickTop="1" thickBot="1" x14ac:dyDescent="0.3">
      <c r="A80" s="214"/>
      <c r="B80" s="56"/>
      <c r="D80" s="22"/>
      <c r="E80" s="23"/>
      <c r="F80" s="147"/>
      <c r="G80" s="147"/>
      <c r="H80" s="141"/>
      <c r="I80" s="149"/>
      <c r="J80" s="23"/>
      <c r="K80" s="21"/>
      <c r="L80" s="21"/>
      <c r="M80" s="21"/>
    </row>
    <row r="81" spans="1:13" s="20" customFormat="1" ht="19.5" customHeight="1" thickTop="1" thickBot="1" x14ac:dyDescent="0.3">
      <c r="A81" s="214"/>
      <c r="B81" s="56"/>
      <c r="D81" s="22"/>
      <c r="E81" s="23"/>
      <c r="F81" s="147"/>
      <c r="G81" s="147"/>
      <c r="H81" s="141"/>
      <c r="I81" s="149"/>
      <c r="J81" s="23"/>
      <c r="K81" s="21"/>
      <c r="L81" s="21"/>
      <c r="M81" s="21"/>
    </row>
    <row r="82" spans="1:13" s="20" customFormat="1" ht="19.5" customHeight="1" thickTop="1" thickBot="1" x14ac:dyDescent="0.3">
      <c r="A82" s="214"/>
      <c r="B82" s="56"/>
      <c r="D82" s="22"/>
      <c r="E82" s="23"/>
      <c r="F82" s="147"/>
      <c r="G82" s="147"/>
      <c r="H82" s="141"/>
      <c r="I82" s="149"/>
      <c r="J82" s="23"/>
      <c r="K82" s="21"/>
      <c r="L82" s="21"/>
      <c r="M82" s="21"/>
    </row>
    <row r="83" spans="1:13" s="20" customFormat="1" ht="19.5" customHeight="1" thickTop="1" thickBot="1" x14ac:dyDescent="0.3">
      <c r="A83" s="214"/>
      <c r="B83" s="56"/>
      <c r="D83" s="22"/>
      <c r="E83" s="23"/>
      <c r="F83" s="147"/>
      <c r="G83" s="147"/>
      <c r="H83" s="141"/>
      <c r="I83" s="149"/>
      <c r="J83" s="23"/>
      <c r="K83" s="21"/>
      <c r="L83" s="21"/>
      <c r="M83" s="21"/>
    </row>
    <row r="84" spans="1:13" s="20" customFormat="1" ht="19.5" customHeight="1" thickTop="1" thickBot="1" x14ac:dyDescent="0.3">
      <c r="A84" s="214"/>
      <c r="B84" s="56"/>
      <c r="D84" s="22"/>
      <c r="E84" s="23"/>
      <c r="F84" s="147"/>
      <c r="G84" s="147"/>
      <c r="H84" s="141"/>
      <c r="I84" s="149"/>
      <c r="J84" s="23"/>
      <c r="K84" s="21"/>
      <c r="L84" s="21"/>
      <c r="M84" s="21"/>
    </row>
    <row r="85" spans="1:13" s="20" customFormat="1" ht="19.5" customHeight="1" thickTop="1" thickBot="1" x14ac:dyDescent="0.3">
      <c r="A85" s="214"/>
      <c r="B85" s="56"/>
      <c r="D85" s="22"/>
      <c r="E85" s="23"/>
      <c r="F85" s="147"/>
      <c r="G85" s="147"/>
      <c r="H85" s="141"/>
      <c r="I85" s="149"/>
      <c r="J85" s="23"/>
      <c r="K85" s="21"/>
      <c r="L85" s="21"/>
      <c r="M85" s="21"/>
    </row>
    <row r="86" spans="1:13" s="20" customFormat="1" ht="19.5" customHeight="1" thickTop="1" thickBot="1" x14ac:dyDescent="0.3">
      <c r="A86" s="214"/>
      <c r="B86" s="56"/>
      <c r="D86" s="22"/>
      <c r="E86" s="23"/>
      <c r="F86" s="147"/>
      <c r="G86" s="147"/>
      <c r="H86" s="141"/>
      <c r="I86" s="149"/>
      <c r="J86" s="23"/>
      <c r="K86" s="21"/>
      <c r="L86" s="21"/>
      <c r="M86" s="21"/>
    </row>
    <row r="87" spans="1:13" s="20" customFormat="1" ht="19.5" customHeight="1" thickTop="1" thickBot="1" x14ac:dyDescent="0.3">
      <c r="A87" s="214"/>
      <c r="B87" s="56"/>
      <c r="D87" s="22"/>
      <c r="E87" s="23"/>
      <c r="F87" s="147"/>
      <c r="G87" s="147"/>
      <c r="H87" s="141"/>
      <c r="I87" s="149"/>
      <c r="J87" s="23"/>
      <c r="K87" s="21"/>
      <c r="L87" s="21"/>
      <c r="M87" s="21"/>
    </row>
    <row r="88" spans="1:13" s="20" customFormat="1" ht="19.5" customHeight="1" thickTop="1" thickBot="1" x14ac:dyDescent="0.3">
      <c r="A88" s="214"/>
      <c r="B88" s="56"/>
      <c r="D88" s="22"/>
      <c r="E88" s="23"/>
      <c r="F88" s="147"/>
      <c r="G88" s="147"/>
      <c r="H88" s="141"/>
      <c r="I88" s="149"/>
      <c r="J88" s="23"/>
      <c r="K88" s="21"/>
      <c r="L88" s="21"/>
      <c r="M88" s="21"/>
    </row>
    <row r="89" spans="1:13" s="20" customFormat="1" ht="19.5" customHeight="1" thickTop="1" thickBot="1" x14ac:dyDescent="0.3">
      <c r="A89" s="214"/>
      <c r="B89" s="56"/>
      <c r="D89" s="22"/>
      <c r="E89" s="23"/>
      <c r="F89" s="147"/>
      <c r="G89" s="147"/>
      <c r="H89" s="141"/>
      <c r="I89" s="149"/>
      <c r="J89" s="23"/>
      <c r="K89" s="21"/>
      <c r="L89" s="21"/>
      <c r="M89" s="21"/>
    </row>
    <row r="90" spans="1:13" s="20" customFormat="1" ht="19.5" customHeight="1" thickTop="1" thickBot="1" x14ac:dyDescent="0.3">
      <c r="A90" s="214"/>
      <c r="B90" s="56"/>
      <c r="D90" s="22"/>
      <c r="E90" s="23"/>
      <c r="F90" s="147"/>
      <c r="G90" s="147"/>
      <c r="H90" s="141"/>
      <c r="I90" s="149"/>
      <c r="J90" s="23"/>
      <c r="K90" s="21"/>
      <c r="L90" s="21"/>
      <c r="M90" s="21"/>
    </row>
    <row r="91" spans="1:13" s="20" customFormat="1" ht="19.5" customHeight="1" thickTop="1" thickBot="1" x14ac:dyDescent="0.3">
      <c r="A91" s="214"/>
      <c r="B91" s="56"/>
      <c r="D91" s="22"/>
      <c r="E91" s="23"/>
      <c r="F91" s="147"/>
      <c r="G91" s="147"/>
      <c r="H91" s="141"/>
      <c r="I91" s="149"/>
      <c r="J91" s="23"/>
      <c r="K91" s="21"/>
      <c r="L91" s="21"/>
      <c r="M91" s="21"/>
    </row>
    <row r="92" spans="1:13" s="20" customFormat="1" ht="19.5" customHeight="1" thickTop="1" thickBot="1" x14ac:dyDescent="0.3">
      <c r="A92" s="214"/>
      <c r="B92" s="56"/>
      <c r="D92" s="22"/>
      <c r="E92" s="23"/>
      <c r="F92" s="147"/>
      <c r="G92" s="147"/>
      <c r="H92" s="141"/>
      <c r="I92" s="149"/>
      <c r="J92" s="23"/>
      <c r="K92" s="21"/>
      <c r="L92" s="21"/>
      <c r="M92" s="21"/>
    </row>
    <row r="93" spans="1:13" s="20" customFormat="1" ht="19.5" customHeight="1" thickTop="1" thickBot="1" x14ac:dyDescent="0.3">
      <c r="A93" s="214"/>
      <c r="B93" s="56"/>
      <c r="D93" s="22"/>
      <c r="E93" s="23"/>
      <c r="F93" s="147"/>
      <c r="G93" s="147"/>
      <c r="H93" s="141"/>
      <c r="I93" s="149"/>
      <c r="J93" s="23"/>
      <c r="K93" s="21"/>
      <c r="L93" s="21"/>
      <c r="M93" s="21"/>
    </row>
    <row r="94" spans="1:13" s="20" customFormat="1" ht="19.5" customHeight="1" thickTop="1" thickBot="1" x14ac:dyDescent="0.3">
      <c r="A94" s="214"/>
      <c r="B94" s="56"/>
      <c r="D94" s="22"/>
      <c r="E94" s="23"/>
      <c r="F94" s="147"/>
      <c r="G94" s="147"/>
      <c r="H94" s="141"/>
      <c r="I94" s="149"/>
      <c r="J94" s="23"/>
      <c r="K94" s="21"/>
      <c r="L94" s="21"/>
      <c r="M94" s="21"/>
    </row>
    <row r="95" spans="1:13" s="20" customFormat="1" ht="19.5" customHeight="1" thickTop="1" thickBot="1" x14ac:dyDescent="0.3">
      <c r="A95" s="214"/>
      <c r="B95" s="56"/>
      <c r="D95" s="22"/>
      <c r="E95" s="23"/>
      <c r="F95" s="147"/>
      <c r="G95" s="147"/>
      <c r="H95" s="141"/>
      <c r="I95" s="149"/>
      <c r="J95" s="23"/>
      <c r="K95" s="21"/>
      <c r="L95" s="21"/>
      <c r="M95" s="21"/>
    </row>
    <row r="96" spans="1:13" s="20" customFormat="1" ht="19.5" customHeight="1" thickTop="1" thickBot="1" x14ac:dyDescent="0.3">
      <c r="A96" s="214"/>
      <c r="B96" s="56"/>
      <c r="D96" s="22"/>
      <c r="E96" s="23"/>
      <c r="F96" s="147"/>
      <c r="G96" s="147"/>
      <c r="H96" s="141"/>
      <c r="I96" s="149"/>
      <c r="J96" s="23"/>
      <c r="K96" s="21"/>
      <c r="L96" s="21"/>
      <c r="M96" s="21"/>
    </row>
    <row r="97" spans="1:13" s="20" customFormat="1" ht="19.5" customHeight="1" thickTop="1" thickBot="1" x14ac:dyDescent="0.3">
      <c r="A97" s="214"/>
      <c r="B97" s="56"/>
      <c r="D97" s="22"/>
      <c r="E97" s="23"/>
      <c r="F97" s="147"/>
      <c r="G97" s="147"/>
      <c r="H97" s="141"/>
      <c r="I97" s="149"/>
      <c r="J97" s="23"/>
      <c r="K97" s="21"/>
      <c r="L97" s="21"/>
      <c r="M97" s="21"/>
    </row>
    <row r="98" spans="1:13" s="20" customFormat="1" ht="19.5" customHeight="1" thickTop="1" thickBot="1" x14ac:dyDescent="0.3">
      <c r="A98" s="214"/>
      <c r="B98" s="56"/>
      <c r="D98" s="22"/>
      <c r="E98" s="23"/>
      <c r="F98" s="147"/>
      <c r="G98" s="147"/>
      <c r="H98" s="141"/>
      <c r="I98" s="149"/>
      <c r="J98" s="23"/>
      <c r="K98" s="21"/>
      <c r="L98" s="21"/>
      <c r="M98" s="21"/>
    </row>
    <row r="99" spans="1:13" s="20" customFormat="1" ht="19.5" customHeight="1" thickTop="1" thickBot="1" x14ac:dyDescent="0.3">
      <c r="A99" s="214"/>
      <c r="B99" s="56"/>
      <c r="D99" s="22"/>
      <c r="E99" s="23"/>
      <c r="F99" s="147"/>
      <c r="G99" s="147"/>
      <c r="H99" s="141"/>
      <c r="I99" s="149"/>
      <c r="J99" s="23"/>
      <c r="K99" s="21"/>
      <c r="L99" s="21"/>
      <c r="M99" s="21"/>
    </row>
    <row r="100" spans="1:13" s="20" customFormat="1" ht="19.5" customHeight="1" thickTop="1" thickBot="1" x14ac:dyDescent="0.3">
      <c r="A100" s="214"/>
      <c r="B100" s="56"/>
      <c r="D100" s="22"/>
      <c r="E100" s="23"/>
      <c r="F100" s="147"/>
      <c r="G100" s="147"/>
      <c r="H100" s="141"/>
      <c r="I100" s="149"/>
      <c r="J100" s="23"/>
      <c r="K100" s="21"/>
      <c r="L100" s="21"/>
      <c r="M100" s="21"/>
    </row>
    <row r="101" spans="1:13" s="20" customFormat="1" ht="19.5" customHeight="1" thickTop="1" thickBot="1" x14ac:dyDescent="0.3">
      <c r="A101" s="214"/>
      <c r="B101" s="56"/>
      <c r="D101" s="22"/>
      <c r="E101" s="23"/>
      <c r="F101" s="147"/>
      <c r="G101" s="147"/>
      <c r="H101" s="141"/>
      <c r="I101" s="149"/>
      <c r="J101" s="23"/>
      <c r="K101" s="21"/>
      <c r="L101" s="21"/>
      <c r="M101" s="21"/>
    </row>
    <row r="102" spans="1:13" s="20" customFormat="1" ht="19.5" customHeight="1" thickTop="1" thickBot="1" x14ac:dyDescent="0.3">
      <c r="A102" s="214"/>
      <c r="B102" s="56"/>
      <c r="D102" s="22"/>
      <c r="E102" s="23"/>
      <c r="F102" s="147"/>
      <c r="G102" s="147"/>
      <c r="H102" s="141"/>
      <c r="I102" s="149"/>
      <c r="J102" s="23"/>
      <c r="K102" s="21"/>
      <c r="L102" s="21"/>
      <c r="M102" s="21"/>
    </row>
    <row r="103" spans="1:13" s="20" customFormat="1" ht="19.5" customHeight="1" thickTop="1" thickBot="1" x14ac:dyDescent="0.3">
      <c r="A103" s="214"/>
      <c r="B103" s="56"/>
      <c r="D103" s="22"/>
      <c r="E103" s="23"/>
      <c r="F103" s="147"/>
      <c r="G103" s="147"/>
      <c r="H103" s="141"/>
      <c r="I103" s="149"/>
      <c r="J103" s="23"/>
      <c r="K103" s="21"/>
      <c r="L103" s="21"/>
      <c r="M103" s="21"/>
    </row>
    <row r="104" spans="1:13" s="20" customFormat="1" ht="19.5" customHeight="1" thickTop="1" thickBot="1" x14ac:dyDescent="0.3">
      <c r="A104" s="214"/>
      <c r="B104" s="56"/>
      <c r="D104" s="22"/>
      <c r="E104" s="23"/>
      <c r="F104" s="147"/>
      <c r="G104" s="147"/>
      <c r="H104" s="141"/>
      <c r="I104" s="149"/>
      <c r="J104" s="23"/>
      <c r="K104" s="21"/>
      <c r="L104" s="21"/>
      <c r="M104" s="21"/>
    </row>
    <row r="105" spans="1:13" s="20" customFormat="1" ht="19.5" customHeight="1" thickTop="1" thickBot="1" x14ac:dyDescent="0.3">
      <c r="A105" s="214"/>
      <c r="B105" s="56"/>
      <c r="D105" s="22"/>
      <c r="E105" s="23"/>
      <c r="F105" s="147"/>
      <c r="G105" s="147"/>
      <c r="H105" s="141"/>
      <c r="I105" s="149"/>
      <c r="J105" s="23"/>
      <c r="K105" s="21"/>
      <c r="L105" s="21"/>
      <c r="M105" s="21"/>
    </row>
    <row r="106" spans="1:13" s="20" customFormat="1" ht="19.5" customHeight="1" thickTop="1" thickBot="1" x14ac:dyDescent="0.3">
      <c r="A106" s="214"/>
      <c r="B106" s="56"/>
      <c r="D106" s="22"/>
      <c r="E106" s="23"/>
      <c r="F106" s="147"/>
      <c r="G106" s="147"/>
      <c r="H106" s="141"/>
      <c r="I106" s="149"/>
      <c r="J106" s="23"/>
      <c r="K106" s="21"/>
      <c r="L106" s="21"/>
      <c r="M106" s="21"/>
    </row>
    <row r="107" spans="1:13" s="20" customFormat="1" ht="19.5" customHeight="1" thickTop="1" thickBot="1" x14ac:dyDescent="0.3">
      <c r="A107" s="214"/>
      <c r="B107" s="56"/>
      <c r="D107" s="22"/>
      <c r="E107" s="23"/>
      <c r="F107" s="147"/>
      <c r="G107" s="147"/>
      <c r="H107" s="141"/>
      <c r="I107" s="149"/>
      <c r="J107" s="23"/>
      <c r="K107" s="21"/>
      <c r="L107" s="21"/>
      <c r="M107" s="21"/>
    </row>
    <row r="108" spans="1:13" s="20" customFormat="1" ht="19.5" customHeight="1" thickTop="1" thickBot="1" x14ac:dyDescent="0.3">
      <c r="A108" s="214"/>
      <c r="B108" s="56"/>
      <c r="D108" s="22"/>
      <c r="E108" s="23"/>
      <c r="F108" s="147"/>
      <c r="G108" s="147"/>
      <c r="H108" s="141"/>
      <c r="I108" s="149"/>
      <c r="J108" s="23"/>
      <c r="K108" s="21"/>
      <c r="L108" s="21"/>
      <c r="M108" s="21"/>
    </row>
    <row r="109" spans="1:13" s="20" customFormat="1" ht="19.5" customHeight="1" thickTop="1" thickBot="1" x14ac:dyDescent="0.3">
      <c r="A109" s="214"/>
      <c r="B109" s="56"/>
      <c r="D109" s="22"/>
      <c r="E109" s="23"/>
      <c r="F109" s="147"/>
      <c r="G109" s="147"/>
      <c r="H109" s="141"/>
      <c r="I109" s="149"/>
      <c r="J109" s="23"/>
      <c r="K109" s="21"/>
      <c r="L109" s="21"/>
      <c r="M109" s="21"/>
    </row>
    <row r="110" spans="1:13" s="20" customFormat="1" ht="19.5" customHeight="1" thickTop="1" thickBot="1" x14ac:dyDescent="0.3">
      <c r="A110" s="214"/>
      <c r="B110" s="56"/>
      <c r="D110" s="22"/>
      <c r="E110" s="23"/>
      <c r="F110" s="147"/>
      <c r="G110" s="147"/>
      <c r="H110" s="141"/>
      <c r="I110" s="149"/>
      <c r="J110" s="23"/>
      <c r="K110" s="21"/>
      <c r="L110" s="21"/>
      <c r="M110" s="21"/>
    </row>
    <row r="111" spans="1:13" s="20" customFormat="1" ht="19.5" customHeight="1" thickTop="1" thickBot="1" x14ac:dyDescent="0.3">
      <c r="A111" s="214"/>
      <c r="B111" s="56"/>
      <c r="D111" s="22"/>
      <c r="E111" s="23"/>
      <c r="F111" s="147"/>
      <c r="G111" s="147"/>
      <c r="H111" s="141"/>
      <c r="I111" s="149"/>
      <c r="J111" s="23"/>
      <c r="K111" s="21"/>
      <c r="L111" s="21"/>
      <c r="M111" s="21"/>
    </row>
    <row r="112" spans="1:13" s="20" customFormat="1" ht="19.5" customHeight="1" thickTop="1" thickBot="1" x14ac:dyDescent="0.3">
      <c r="A112" s="214"/>
      <c r="B112" s="56"/>
      <c r="D112" s="22"/>
      <c r="E112" s="23"/>
      <c r="F112" s="147"/>
      <c r="G112" s="147"/>
      <c r="H112" s="141"/>
      <c r="I112" s="149"/>
      <c r="J112" s="23"/>
      <c r="K112" s="21"/>
      <c r="L112" s="21"/>
      <c r="M112" s="21"/>
    </row>
    <row r="113" spans="1:13" s="20" customFormat="1" ht="19.5" customHeight="1" thickTop="1" thickBot="1" x14ac:dyDescent="0.3">
      <c r="A113" s="214"/>
      <c r="B113" s="56"/>
      <c r="D113" s="22"/>
      <c r="E113" s="23"/>
      <c r="F113" s="147"/>
      <c r="G113" s="147"/>
      <c r="H113" s="141"/>
      <c r="I113" s="149"/>
      <c r="J113" s="23"/>
      <c r="K113" s="21"/>
      <c r="L113" s="21"/>
      <c r="M113" s="21"/>
    </row>
    <row r="114" spans="1:13" s="20" customFormat="1" ht="19.5" customHeight="1" thickTop="1" thickBot="1" x14ac:dyDescent="0.3">
      <c r="A114" s="214"/>
      <c r="B114" s="56"/>
      <c r="D114" s="22"/>
      <c r="E114" s="23"/>
      <c r="F114" s="147"/>
      <c r="G114" s="147"/>
      <c r="H114" s="141"/>
      <c r="I114" s="149"/>
      <c r="J114" s="23"/>
      <c r="K114" s="21"/>
      <c r="L114" s="21"/>
      <c r="M114" s="21"/>
    </row>
    <row r="115" spans="1:13" s="20" customFormat="1" ht="19.5" customHeight="1" thickTop="1" thickBot="1" x14ac:dyDescent="0.3">
      <c r="A115" s="214"/>
      <c r="B115" s="56"/>
      <c r="D115" s="22"/>
      <c r="E115" s="23"/>
      <c r="F115" s="147"/>
      <c r="G115" s="147"/>
      <c r="H115" s="141"/>
      <c r="I115" s="149"/>
      <c r="J115" s="23"/>
      <c r="K115" s="21"/>
      <c r="L115" s="21"/>
      <c r="M115" s="21"/>
    </row>
    <row r="116" spans="1:13" s="20" customFormat="1" ht="19.5" customHeight="1" thickTop="1" thickBot="1" x14ac:dyDescent="0.3">
      <c r="A116" s="214"/>
      <c r="B116" s="56"/>
      <c r="D116" s="22"/>
      <c r="E116" s="23"/>
      <c r="F116" s="147"/>
      <c r="G116" s="147"/>
      <c r="H116" s="141"/>
      <c r="I116" s="149"/>
      <c r="J116" s="23"/>
      <c r="K116" s="21"/>
      <c r="L116" s="21"/>
      <c r="M116" s="21"/>
    </row>
    <row r="117" spans="1:13" s="20" customFormat="1" ht="19.5" customHeight="1" thickTop="1" thickBot="1" x14ac:dyDescent="0.3">
      <c r="A117" s="214"/>
      <c r="B117" s="56"/>
      <c r="D117" s="22"/>
      <c r="E117" s="23"/>
      <c r="F117" s="147"/>
      <c r="G117" s="147"/>
      <c r="H117" s="141"/>
      <c r="I117" s="149"/>
      <c r="J117" s="23"/>
      <c r="K117" s="21"/>
      <c r="L117" s="21"/>
      <c r="M117" s="21"/>
    </row>
    <row r="118" spans="1:13" s="20" customFormat="1" ht="19.5" customHeight="1" thickTop="1" thickBot="1" x14ac:dyDescent="0.3">
      <c r="A118" s="214"/>
      <c r="B118" s="56"/>
      <c r="D118" s="22"/>
      <c r="E118" s="23"/>
      <c r="F118" s="147"/>
      <c r="G118" s="147"/>
      <c r="H118" s="141"/>
      <c r="I118" s="149"/>
      <c r="J118" s="23"/>
      <c r="K118" s="21"/>
      <c r="L118" s="21"/>
      <c r="M118" s="21"/>
    </row>
    <row r="119" spans="1:13" s="20" customFormat="1" ht="19.5" customHeight="1" thickTop="1" thickBot="1" x14ac:dyDescent="0.3">
      <c r="A119" s="214"/>
      <c r="B119" s="56"/>
      <c r="D119" s="22"/>
      <c r="E119" s="23"/>
      <c r="F119" s="147"/>
      <c r="G119" s="147"/>
      <c r="H119" s="141"/>
      <c r="I119" s="149"/>
      <c r="J119" s="23"/>
      <c r="K119" s="21"/>
      <c r="L119" s="21"/>
      <c r="M119" s="21"/>
    </row>
    <row r="120" spans="1:13" s="20" customFormat="1" ht="19.5" customHeight="1" thickTop="1" thickBot="1" x14ac:dyDescent="0.3">
      <c r="A120" s="214"/>
      <c r="B120" s="56"/>
      <c r="D120" s="22"/>
      <c r="E120" s="23"/>
      <c r="F120" s="147"/>
      <c r="G120" s="147"/>
      <c r="H120" s="141"/>
      <c r="I120" s="149"/>
      <c r="J120" s="23"/>
      <c r="K120" s="21"/>
      <c r="L120" s="21"/>
      <c r="M120" s="21"/>
    </row>
    <row r="121" spans="1:13" s="20" customFormat="1" ht="19.5" customHeight="1" thickTop="1" thickBot="1" x14ac:dyDescent="0.3">
      <c r="A121" s="214"/>
      <c r="B121" s="56"/>
      <c r="D121" s="22"/>
      <c r="E121" s="23"/>
      <c r="F121" s="147"/>
      <c r="G121" s="147"/>
      <c r="H121" s="141"/>
      <c r="I121" s="149"/>
      <c r="J121" s="23"/>
      <c r="K121" s="21"/>
      <c r="L121" s="21"/>
      <c r="M121" s="21"/>
    </row>
    <row r="122" spans="1:13" s="20" customFormat="1" ht="19.5" customHeight="1" thickTop="1" thickBot="1" x14ac:dyDescent="0.3">
      <c r="A122" s="214"/>
      <c r="B122" s="56"/>
      <c r="D122" s="22"/>
      <c r="E122" s="23"/>
      <c r="F122" s="147"/>
      <c r="G122" s="147"/>
      <c r="H122" s="141"/>
      <c r="I122" s="149"/>
      <c r="J122" s="23"/>
      <c r="K122" s="21"/>
      <c r="L122" s="21"/>
      <c r="M122" s="21"/>
    </row>
    <row r="123" spans="1:13" s="20" customFormat="1" ht="19.5" customHeight="1" thickTop="1" thickBot="1" x14ac:dyDescent="0.3">
      <c r="A123" s="214"/>
      <c r="B123" s="56"/>
      <c r="D123" s="22"/>
      <c r="E123" s="23"/>
      <c r="F123" s="147"/>
      <c r="G123" s="147"/>
      <c r="H123" s="141"/>
      <c r="I123" s="149"/>
      <c r="J123" s="23"/>
      <c r="K123" s="21"/>
      <c r="L123" s="21"/>
      <c r="M123" s="21"/>
    </row>
    <row r="124" spans="1:13" s="20" customFormat="1" ht="19.5" customHeight="1" thickTop="1" thickBot="1" x14ac:dyDescent="0.3">
      <c r="A124" s="214"/>
      <c r="B124" s="56"/>
      <c r="D124" s="22"/>
      <c r="E124" s="23"/>
      <c r="F124" s="147"/>
      <c r="G124" s="147"/>
      <c r="H124" s="141"/>
      <c r="I124" s="149"/>
      <c r="J124" s="23"/>
      <c r="K124" s="21"/>
      <c r="L124" s="21"/>
      <c r="M124" s="21"/>
    </row>
    <row r="125" spans="1:13" s="20" customFormat="1" ht="19.5" customHeight="1" thickTop="1" thickBot="1" x14ac:dyDescent="0.3">
      <c r="A125" s="214"/>
      <c r="B125" s="56"/>
      <c r="D125" s="22"/>
      <c r="E125" s="23"/>
      <c r="F125" s="147"/>
      <c r="G125" s="147"/>
      <c r="H125" s="141"/>
      <c r="I125" s="149"/>
      <c r="J125" s="23"/>
      <c r="K125" s="21"/>
      <c r="L125" s="21"/>
      <c r="M125" s="21"/>
    </row>
    <row r="126" spans="1:13" s="20" customFormat="1" ht="19.5" customHeight="1" thickTop="1" thickBot="1" x14ac:dyDescent="0.3">
      <c r="A126" s="214"/>
      <c r="B126" s="56"/>
      <c r="D126" s="22"/>
      <c r="E126" s="23"/>
      <c r="F126" s="147"/>
      <c r="G126" s="147"/>
      <c r="H126" s="141"/>
      <c r="I126" s="149"/>
      <c r="J126" s="23"/>
      <c r="K126" s="21"/>
      <c r="L126" s="21"/>
      <c r="M126" s="21"/>
    </row>
    <row r="127" spans="1:13" s="20" customFormat="1" ht="19.5" customHeight="1" thickTop="1" thickBot="1" x14ac:dyDescent="0.3">
      <c r="A127" s="214"/>
      <c r="B127" s="56"/>
      <c r="D127" s="22"/>
      <c r="E127" s="23"/>
      <c r="F127" s="147"/>
      <c r="G127" s="147"/>
      <c r="H127" s="141"/>
      <c r="I127" s="149"/>
      <c r="J127" s="23"/>
      <c r="K127" s="21"/>
      <c r="L127" s="21"/>
      <c r="M127" s="21"/>
    </row>
    <row r="128" spans="1:13" s="20" customFormat="1" ht="19.5" customHeight="1" thickTop="1" thickBot="1" x14ac:dyDescent="0.3">
      <c r="A128" s="214"/>
      <c r="B128" s="56"/>
      <c r="D128" s="22"/>
      <c r="E128" s="23"/>
      <c r="F128" s="147"/>
      <c r="G128" s="147"/>
      <c r="H128" s="141"/>
      <c r="I128" s="149"/>
      <c r="J128" s="23"/>
      <c r="K128" s="21"/>
      <c r="L128" s="21"/>
      <c r="M128" s="21"/>
    </row>
    <row r="129" spans="1:13" s="20" customFormat="1" ht="19.5" customHeight="1" thickTop="1" thickBot="1" x14ac:dyDescent="0.3">
      <c r="A129" s="214"/>
      <c r="B129" s="56"/>
      <c r="D129" s="22"/>
      <c r="E129" s="23"/>
      <c r="F129" s="147"/>
      <c r="G129" s="147"/>
      <c r="H129" s="141"/>
      <c r="I129" s="149"/>
      <c r="J129" s="23"/>
      <c r="K129" s="21"/>
      <c r="L129" s="21"/>
      <c r="M129" s="21"/>
    </row>
    <row r="130" spans="1:13" s="20" customFormat="1" ht="19.5" customHeight="1" thickTop="1" thickBot="1" x14ac:dyDescent="0.3">
      <c r="A130" s="214"/>
      <c r="B130" s="56"/>
      <c r="D130" s="22"/>
      <c r="E130" s="23"/>
      <c r="F130" s="147"/>
      <c r="G130" s="147"/>
      <c r="H130" s="141"/>
      <c r="I130" s="149"/>
      <c r="J130" s="23"/>
      <c r="K130" s="21"/>
      <c r="L130" s="21"/>
      <c r="M130" s="21"/>
    </row>
    <row r="131" spans="1:13" s="20" customFormat="1" ht="19.5" customHeight="1" thickTop="1" thickBot="1" x14ac:dyDescent="0.3">
      <c r="A131" s="214"/>
      <c r="B131" s="56"/>
      <c r="D131" s="22"/>
      <c r="E131" s="23"/>
      <c r="F131" s="147"/>
      <c r="G131" s="147"/>
      <c r="H131" s="141"/>
      <c r="I131" s="149"/>
      <c r="J131" s="23"/>
      <c r="K131" s="21"/>
      <c r="L131" s="21"/>
      <c r="M131" s="21"/>
    </row>
    <row r="132" spans="1:13" s="20" customFormat="1" ht="19.5" customHeight="1" thickTop="1" thickBot="1" x14ac:dyDescent="0.3">
      <c r="A132" s="214"/>
      <c r="B132" s="56"/>
      <c r="D132" s="22"/>
      <c r="E132" s="23"/>
      <c r="F132" s="147"/>
      <c r="G132" s="147"/>
      <c r="H132" s="141"/>
      <c r="I132" s="149"/>
      <c r="J132" s="23"/>
      <c r="K132" s="21"/>
      <c r="L132" s="21"/>
      <c r="M132" s="21"/>
    </row>
    <row r="133" spans="1:13" s="20" customFormat="1" ht="19.5" customHeight="1" thickTop="1" thickBot="1" x14ac:dyDescent="0.3">
      <c r="A133" s="214"/>
      <c r="B133" s="56"/>
      <c r="D133" s="22"/>
      <c r="E133" s="23"/>
      <c r="F133" s="147"/>
      <c r="G133" s="147"/>
      <c r="H133" s="141"/>
      <c r="I133" s="149"/>
      <c r="J133" s="23"/>
      <c r="K133" s="21"/>
      <c r="L133" s="21"/>
      <c r="M133" s="21"/>
    </row>
    <row r="134" spans="1:13" s="20" customFormat="1" ht="19.5" customHeight="1" thickTop="1" thickBot="1" x14ac:dyDescent="0.3">
      <c r="A134" s="214"/>
      <c r="B134" s="56"/>
      <c r="D134" s="22"/>
      <c r="E134" s="23"/>
      <c r="F134" s="147"/>
      <c r="G134" s="147"/>
      <c r="H134" s="141"/>
      <c r="I134" s="149"/>
      <c r="J134" s="23"/>
      <c r="K134" s="21"/>
      <c r="L134" s="21"/>
      <c r="M134" s="21"/>
    </row>
    <row r="135" spans="1:13" s="20" customFormat="1" ht="19.5" customHeight="1" thickTop="1" thickBot="1" x14ac:dyDescent="0.3">
      <c r="A135" s="214"/>
      <c r="B135" s="56"/>
      <c r="D135" s="22"/>
      <c r="E135" s="23"/>
      <c r="F135" s="147"/>
      <c r="G135" s="147"/>
      <c r="H135" s="141"/>
      <c r="I135" s="149"/>
      <c r="J135" s="23"/>
      <c r="K135" s="21"/>
      <c r="L135" s="21"/>
      <c r="M135" s="21"/>
    </row>
    <row r="136" spans="1:13" s="20" customFormat="1" ht="19.5" customHeight="1" thickTop="1" thickBot="1" x14ac:dyDescent="0.3">
      <c r="A136" s="214"/>
      <c r="B136" s="56"/>
      <c r="D136" s="22"/>
      <c r="E136" s="23"/>
      <c r="F136" s="147"/>
      <c r="G136" s="147"/>
      <c r="H136" s="141"/>
      <c r="I136" s="149"/>
      <c r="J136" s="23"/>
      <c r="K136" s="21"/>
      <c r="L136" s="21"/>
      <c r="M136" s="21"/>
    </row>
    <row r="137" spans="1:13" s="20" customFormat="1" ht="19.5" customHeight="1" thickTop="1" thickBot="1" x14ac:dyDescent="0.3">
      <c r="A137" s="214"/>
      <c r="B137" s="56"/>
      <c r="D137" s="22"/>
      <c r="E137" s="23"/>
      <c r="F137" s="147"/>
      <c r="G137" s="147"/>
      <c r="H137" s="141"/>
      <c r="I137" s="149"/>
      <c r="J137" s="23"/>
      <c r="K137" s="21"/>
      <c r="L137" s="21"/>
      <c r="M137" s="21"/>
    </row>
    <row r="138" spans="1:13" s="20" customFormat="1" ht="19.5" customHeight="1" thickTop="1" thickBot="1" x14ac:dyDescent="0.3">
      <c r="A138" s="214"/>
      <c r="B138" s="56"/>
      <c r="D138" s="22"/>
      <c r="E138" s="23"/>
      <c r="F138" s="147"/>
      <c r="G138" s="147"/>
      <c r="H138" s="141"/>
      <c r="I138" s="149"/>
      <c r="J138" s="23"/>
      <c r="K138" s="21"/>
      <c r="L138" s="21"/>
      <c r="M138" s="21"/>
    </row>
    <row r="139" spans="1:13" s="20" customFormat="1" ht="19.5" customHeight="1" thickTop="1" thickBot="1" x14ac:dyDescent="0.3">
      <c r="A139" s="214"/>
      <c r="B139" s="56"/>
      <c r="D139" s="22"/>
      <c r="E139" s="23"/>
      <c r="F139" s="147"/>
      <c r="G139" s="147"/>
      <c r="H139" s="141"/>
      <c r="I139" s="149"/>
      <c r="J139" s="23"/>
      <c r="K139" s="21"/>
      <c r="L139" s="21"/>
      <c r="M139" s="21"/>
    </row>
    <row r="140" spans="1:13" s="20" customFormat="1" ht="19.5" customHeight="1" thickTop="1" thickBot="1" x14ac:dyDescent="0.3">
      <c r="A140" s="214"/>
      <c r="B140" s="56"/>
      <c r="D140" s="22"/>
      <c r="E140" s="23"/>
      <c r="F140" s="147"/>
      <c r="G140" s="147"/>
      <c r="H140" s="141"/>
      <c r="I140" s="149"/>
      <c r="J140" s="23"/>
      <c r="K140" s="21"/>
      <c r="L140" s="21"/>
      <c r="M140" s="21"/>
    </row>
    <row r="141" spans="1:13" s="20" customFormat="1" ht="19.5" customHeight="1" thickTop="1" thickBot="1" x14ac:dyDescent="0.3">
      <c r="A141" s="214"/>
      <c r="B141" s="56"/>
      <c r="D141" s="22"/>
      <c r="E141" s="23"/>
      <c r="F141" s="147"/>
      <c r="G141" s="147"/>
      <c r="H141" s="141"/>
      <c r="I141" s="149"/>
      <c r="J141" s="23"/>
      <c r="K141" s="21"/>
      <c r="L141" s="21"/>
      <c r="M141" s="21"/>
    </row>
    <row r="142" spans="1:13" s="20" customFormat="1" ht="19.5" customHeight="1" thickTop="1" thickBot="1" x14ac:dyDescent="0.3">
      <c r="A142" s="214"/>
      <c r="B142" s="56"/>
      <c r="D142" s="22"/>
      <c r="E142" s="23"/>
      <c r="F142" s="147"/>
      <c r="G142" s="147"/>
      <c r="H142" s="141"/>
      <c r="I142" s="149"/>
      <c r="J142" s="23"/>
      <c r="K142" s="21"/>
      <c r="L142" s="21"/>
      <c r="M142" s="21"/>
    </row>
    <row r="143" spans="1:13" s="20" customFormat="1" ht="19.5" customHeight="1" thickTop="1" thickBot="1" x14ac:dyDescent="0.3">
      <c r="A143" s="214"/>
      <c r="B143" s="56"/>
      <c r="D143" s="22"/>
      <c r="E143" s="23"/>
      <c r="F143" s="147"/>
      <c r="G143" s="147"/>
      <c r="H143" s="141"/>
      <c r="I143" s="149"/>
      <c r="J143" s="23"/>
      <c r="K143" s="21"/>
      <c r="L143" s="21"/>
      <c r="M143" s="21"/>
    </row>
    <row r="144" spans="1:13" s="20" customFormat="1" ht="19.5" customHeight="1" thickTop="1" thickBot="1" x14ac:dyDescent="0.3">
      <c r="A144" s="214"/>
      <c r="B144" s="56"/>
      <c r="D144" s="22"/>
      <c r="E144" s="23"/>
      <c r="F144" s="147"/>
      <c r="G144" s="147"/>
      <c r="H144" s="141"/>
      <c r="I144" s="149"/>
      <c r="J144" s="23"/>
      <c r="K144" s="21"/>
      <c r="L144" s="21"/>
      <c r="M144" s="21"/>
    </row>
    <row r="145" spans="1:13" s="20" customFormat="1" ht="19.5" customHeight="1" thickTop="1" thickBot="1" x14ac:dyDescent="0.3">
      <c r="A145" s="214"/>
      <c r="B145" s="56"/>
      <c r="D145" s="22"/>
      <c r="E145" s="23"/>
      <c r="F145" s="147"/>
      <c r="G145" s="147"/>
      <c r="H145" s="141"/>
      <c r="I145" s="149"/>
      <c r="J145" s="23"/>
      <c r="K145" s="21"/>
      <c r="L145" s="21"/>
      <c r="M145" s="21"/>
    </row>
    <row r="146" spans="1:13" s="20" customFormat="1" ht="19.5" customHeight="1" thickTop="1" thickBot="1" x14ac:dyDescent="0.3">
      <c r="A146" s="214"/>
      <c r="B146" s="56"/>
      <c r="D146" s="22"/>
      <c r="E146" s="23"/>
      <c r="F146" s="147"/>
      <c r="G146" s="147"/>
      <c r="H146" s="141"/>
      <c r="I146" s="149"/>
      <c r="J146" s="23"/>
      <c r="K146" s="21"/>
      <c r="L146" s="21"/>
      <c r="M146" s="21"/>
    </row>
    <row r="147" spans="1:13" s="20" customFormat="1" ht="19.5" customHeight="1" thickTop="1" thickBot="1" x14ac:dyDescent="0.3">
      <c r="A147" s="214"/>
      <c r="B147" s="56"/>
      <c r="D147" s="22"/>
      <c r="E147" s="23"/>
      <c r="F147" s="147"/>
      <c r="G147" s="147"/>
      <c r="H147" s="141"/>
      <c r="I147" s="149"/>
      <c r="J147" s="23"/>
      <c r="K147" s="21"/>
      <c r="L147" s="21"/>
      <c r="M147" s="21"/>
    </row>
    <row r="148" spans="1:13" s="20" customFormat="1" ht="19.5" customHeight="1" thickTop="1" thickBot="1" x14ac:dyDescent="0.3">
      <c r="A148" s="214"/>
      <c r="B148" s="56"/>
      <c r="D148" s="22"/>
      <c r="E148" s="23"/>
      <c r="F148" s="147"/>
      <c r="G148" s="147"/>
      <c r="H148" s="141"/>
      <c r="I148" s="149"/>
      <c r="J148" s="23"/>
      <c r="K148" s="21"/>
      <c r="L148" s="21"/>
      <c r="M148" s="21"/>
    </row>
    <row r="149" spans="1:13" s="20" customFormat="1" ht="19.5" customHeight="1" thickTop="1" thickBot="1" x14ac:dyDescent="0.3">
      <c r="A149" s="214"/>
      <c r="B149" s="56"/>
      <c r="D149" s="22"/>
      <c r="E149" s="23"/>
      <c r="F149" s="147"/>
      <c r="G149" s="147"/>
      <c r="H149" s="141"/>
      <c r="I149" s="149"/>
      <c r="J149" s="23"/>
      <c r="K149" s="21"/>
      <c r="L149" s="21"/>
      <c r="M149" s="21"/>
    </row>
    <row r="150" spans="1:13" s="20" customFormat="1" ht="19.5" customHeight="1" thickTop="1" thickBot="1" x14ac:dyDescent="0.3">
      <c r="A150" s="214"/>
      <c r="B150" s="56"/>
      <c r="D150" s="22"/>
      <c r="E150" s="23"/>
      <c r="F150" s="147"/>
      <c r="G150" s="147"/>
      <c r="H150" s="141"/>
      <c r="I150" s="149"/>
      <c r="J150" s="23"/>
      <c r="K150" s="21"/>
      <c r="L150" s="21"/>
      <c r="M150" s="21"/>
    </row>
    <row r="151" spans="1:13" s="20" customFormat="1" ht="19.5" customHeight="1" thickTop="1" thickBot="1" x14ac:dyDescent="0.3">
      <c r="A151" s="214"/>
      <c r="B151" s="56"/>
      <c r="D151" s="22"/>
      <c r="E151" s="23"/>
      <c r="F151" s="147"/>
      <c r="G151" s="147"/>
      <c r="H151" s="141"/>
      <c r="I151" s="149"/>
      <c r="J151" s="23"/>
      <c r="K151" s="21"/>
      <c r="L151" s="21"/>
      <c r="M151" s="21"/>
    </row>
    <row r="152" spans="1:13" s="20" customFormat="1" ht="19.5" customHeight="1" thickTop="1" thickBot="1" x14ac:dyDescent="0.3">
      <c r="A152" s="214"/>
      <c r="B152" s="56"/>
      <c r="D152" s="22"/>
      <c r="E152" s="23"/>
      <c r="F152" s="147"/>
      <c r="G152" s="147"/>
      <c r="H152" s="141"/>
      <c r="I152" s="149"/>
      <c r="J152" s="23"/>
      <c r="K152" s="21"/>
      <c r="L152" s="21"/>
      <c r="M152" s="21"/>
    </row>
    <row r="153" spans="1:13" s="20" customFormat="1" ht="19.5" customHeight="1" thickTop="1" thickBot="1" x14ac:dyDescent="0.3">
      <c r="A153" s="214"/>
      <c r="B153" s="56"/>
      <c r="D153" s="22"/>
      <c r="E153" s="23"/>
      <c r="F153" s="147"/>
      <c r="G153" s="147"/>
      <c r="H153" s="141"/>
      <c r="I153" s="149"/>
      <c r="J153" s="23"/>
      <c r="K153" s="21"/>
      <c r="L153" s="21"/>
      <c r="M153" s="21"/>
    </row>
    <row r="154" spans="1:13" s="20" customFormat="1" ht="19.5" customHeight="1" thickTop="1" thickBot="1" x14ac:dyDescent="0.3">
      <c r="A154" s="214"/>
      <c r="B154" s="56"/>
      <c r="D154" s="22"/>
      <c r="E154" s="23"/>
      <c r="F154" s="147"/>
      <c r="G154" s="147"/>
      <c r="H154" s="141"/>
      <c r="I154" s="149"/>
      <c r="J154" s="23"/>
      <c r="K154" s="21"/>
      <c r="L154" s="21"/>
      <c r="M154" s="21"/>
    </row>
    <row r="155" spans="1:13" s="20" customFormat="1" ht="19.5" customHeight="1" thickTop="1" thickBot="1" x14ac:dyDescent="0.3">
      <c r="A155" s="214"/>
      <c r="B155" s="56"/>
      <c r="D155" s="22"/>
      <c r="E155" s="23"/>
      <c r="F155" s="147"/>
      <c r="G155" s="147"/>
      <c r="H155" s="141"/>
      <c r="I155" s="149"/>
      <c r="J155" s="23"/>
      <c r="K155" s="21"/>
      <c r="L155" s="21"/>
      <c r="M155" s="21"/>
    </row>
    <row r="156" spans="1:13" s="20" customFormat="1" ht="19.5" customHeight="1" thickTop="1" thickBot="1" x14ac:dyDescent="0.3">
      <c r="A156" s="214"/>
      <c r="B156" s="56"/>
      <c r="D156" s="22"/>
      <c r="E156" s="23"/>
      <c r="F156" s="147"/>
      <c r="G156" s="147"/>
      <c r="H156" s="141"/>
      <c r="I156" s="149"/>
      <c r="J156" s="23"/>
      <c r="K156" s="21"/>
      <c r="L156" s="21"/>
      <c r="M156" s="21"/>
    </row>
    <row r="157" spans="1:13" s="20" customFormat="1" ht="19.5" customHeight="1" thickTop="1" thickBot="1" x14ac:dyDescent="0.3">
      <c r="A157" s="214"/>
      <c r="B157" s="56"/>
      <c r="D157" s="22"/>
      <c r="E157" s="23"/>
      <c r="F157" s="147"/>
      <c r="G157" s="147"/>
      <c r="H157" s="141"/>
      <c r="I157" s="149"/>
      <c r="J157" s="23"/>
      <c r="K157" s="21"/>
      <c r="L157" s="21"/>
      <c r="M157" s="21"/>
    </row>
    <row r="158" spans="1:13" s="20" customFormat="1" ht="19.5" customHeight="1" thickTop="1" thickBot="1" x14ac:dyDescent="0.3">
      <c r="A158" s="214"/>
      <c r="B158" s="56"/>
      <c r="D158" s="22"/>
      <c r="E158" s="23"/>
      <c r="F158" s="147"/>
      <c r="G158" s="147"/>
      <c r="H158" s="141"/>
      <c r="I158" s="149"/>
      <c r="J158" s="23"/>
      <c r="K158" s="21"/>
      <c r="L158" s="21"/>
      <c r="M158" s="21"/>
    </row>
    <row r="159" spans="1:13" s="20" customFormat="1" ht="19.5" customHeight="1" thickTop="1" thickBot="1" x14ac:dyDescent="0.3">
      <c r="A159" s="214"/>
      <c r="B159" s="56"/>
      <c r="D159" s="22"/>
      <c r="E159" s="23"/>
      <c r="F159" s="147"/>
      <c r="G159" s="147"/>
      <c r="H159" s="141"/>
      <c r="I159" s="149"/>
      <c r="J159" s="23"/>
      <c r="K159" s="21"/>
      <c r="L159" s="21"/>
      <c r="M159" s="21"/>
    </row>
    <row r="160" spans="1:13" s="20" customFormat="1" ht="19.5" customHeight="1" thickTop="1" thickBot="1" x14ac:dyDescent="0.3">
      <c r="A160" s="214"/>
      <c r="B160" s="56"/>
      <c r="D160" s="22"/>
      <c r="E160" s="23"/>
      <c r="F160" s="147"/>
      <c r="G160" s="147"/>
      <c r="H160" s="141"/>
      <c r="I160" s="149"/>
      <c r="J160" s="23"/>
      <c r="K160" s="21"/>
      <c r="L160" s="21"/>
      <c r="M160" s="21"/>
    </row>
    <row r="161" spans="1:13" s="20" customFormat="1" ht="19.5" customHeight="1" thickTop="1" thickBot="1" x14ac:dyDescent="0.3">
      <c r="A161" s="214"/>
      <c r="B161" s="56"/>
      <c r="D161" s="22"/>
      <c r="E161" s="23"/>
      <c r="F161" s="147"/>
      <c r="G161" s="147"/>
      <c r="H161" s="141"/>
      <c r="I161" s="149"/>
      <c r="J161" s="23"/>
      <c r="K161" s="21"/>
      <c r="L161" s="21"/>
      <c r="M161" s="21"/>
    </row>
    <row r="162" spans="1:13" s="20" customFormat="1" ht="19.5" customHeight="1" thickTop="1" thickBot="1" x14ac:dyDescent="0.3">
      <c r="A162" s="214"/>
      <c r="B162" s="56"/>
      <c r="D162" s="22"/>
      <c r="E162" s="23"/>
      <c r="F162" s="147"/>
      <c r="G162" s="147"/>
      <c r="H162" s="141"/>
      <c r="I162" s="149"/>
      <c r="J162" s="23"/>
      <c r="K162" s="21"/>
      <c r="L162" s="21"/>
      <c r="M162" s="21"/>
    </row>
    <row r="163" spans="1:13" s="20" customFormat="1" ht="19.5" customHeight="1" thickTop="1" thickBot="1" x14ac:dyDescent="0.3">
      <c r="A163" s="214"/>
      <c r="B163" s="56"/>
      <c r="D163" s="22"/>
      <c r="E163" s="23"/>
      <c r="F163" s="147"/>
      <c r="G163" s="147"/>
      <c r="H163" s="141"/>
      <c r="I163" s="149"/>
      <c r="J163" s="23"/>
      <c r="K163" s="21"/>
      <c r="L163" s="21"/>
      <c r="M163" s="21"/>
    </row>
    <row r="164" spans="1:13" s="20" customFormat="1" ht="19.5" customHeight="1" thickTop="1" thickBot="1" x14ac:dyDescent="0.3">
      <c r="A164" s="214"/>
      <c r="B164" s="56"/>
      <c r="D164" s="22"/>
      <c r="E164" s="23"/>
      <c r="F164" s="147"/>
      <c r="G164" s="147"/>
      <c r="H164" s="141"/>
      <c r="I164" s="149"/>
      <c r="J164" s="23"/>
      <c r="K164" s="21"/>
      <c r="L164" s="21"/>
      <c r="M164" s="21"/>
    </row>
    <row r="165" spans="1:13" s="20" customFormat="1" ht="19.5" customHeight="1" thickTop="1" thickBot="1" x14ac:dyDescent="0.3">
      <c r="A165" s="214"/>
      <c r="B165" s="56"/>
      <c r="D165" s="22"/>
      <c r="E165" s="23"/>
      <c r="F165" s="147"/>
      <c r="G165" s="147"/>
      <c r="H165" s="141"/>
      <c r="I165" s="149"/>
      <c r="J165" s="23"/>
      <c r="K165" s="21"/>
      <c r="L165" s="21"/>
      <c r="M165" s="21"/>
    </row>
    <row r="166" spans="1:13" s="20" customFormat="1" ht="19.5" customHeight="1" thickTop="1" thickBot="1" x14ac:dyDescent="0.3">
      <c r="A166" s="214"/>
      <c r="B166" s="56"/>
      <c r="D166" s="22"/>
      <c r="E166" s="23"/>
      <c r="F166" s="147"/>
      <c r="G166" s="147"/>
      <c r="H166" s="141"/>
      <c r="I166" s="149"/>
      <c r="J166" s="23"/>
      <c r="K166" s="21"/>
      <c r="L166" s="21"/>
      <c r="M166" s="21"/>
    </row>
    <row r="167" spans="1:13" s="20" customFormat="1" ht="19.5" customHeight="1" thickTop="1" thickBot="1" x14ac:dyDescent="0.3">
      <c r="A167" s="214"/>
      <c r="B167" s="56"/>
      <c r="D167" s="22"/>
      <c r="E167" s="23"/>
      <c r="F167" s="147"/>
      <c r="G167" s="147"/>
      <c r="H167" s="141"/>
      <c r="I167" s="149"/>
      <c r="J167" s="23"/>
      <c r="K167" s="21"/>
      <c r="L167" s="21"/>
      <c r="M167" s="21"/>
    </row>
    <row r="168" spans="1:13" s="20" customFormat="1" ht="19.5" customHeight="1" thickTop="1" thickBot="1" x14ac:dyDescent="0.3">
      <c r="A168" s="214"/>
      <c r="B168" s="56"/>
      <c r="D168" s="22"/>
      <c r="E168" s="23"/>
      <c r="F168" s="147"/>
      <c r="G168" s="147"/>
      <c r="H168" s="141"/>
      <c r="I168" s="149"/>
      <c r="J168" s="23"/>
      <c r="K168" s="21"/>
      <c r="L168" s="21"/>
      <c r="M168" s="21"/>
    </row>
    <row r="169" spans="1:13" s="20" customFormat="1" ht="19.5" customHeight="1" thickTop="1" thickBot="1" x14ac:dyDescent="0.3">
      <c r="A169" s="214"/>
      <c r="B169" s="56"/>
      <c r="D169" s="22"/>
      <c r="E169" s="23"/>
      <c r="F169" s="147"/>
      <c r="G169" s="147"/>
      <c r="H169" s="141"/>
      <c r="I169" s="149"/>
      <c r="J169" s="23"/>
      <c r="K169" s="21"/>
      <c r="L169" s="21"/>
      <c r="M169" s="21"/>
    </row>
    <row r="170" spans="1:13" s="20" customFormat="1" ht="19.5" customHeight="1" thickTop="1" thickBot="1" x14ac:dyDescent="0.3">
      <c r="A170" s="214"/>
      <c r="B170" s="56"/>
      <c r="D170" s="22"/>
      <c r="E170" s="23"/>
      <c r="F170" s="147"/>
      <c r="G170" s="147"/>
      <c r="H170" s="141"/>
      <c r="I170" s="149"/>
      <c r="J170" s="23"/>
      <c r="K170" s="21"/>
      <c r="L170" s="21"/>
      <c r="M170" s="21"/>
    </row>
    <row r="171" spans="1:13" s="20" customFormat="1" ht="19.5" customHeight="1" thickTop="1" thickBot="1" x14ac:dyDescent="0.3">
      <c r="A171" s="214"/>
      <c r="B171" s="56"/>
      <c r="D171" s="22"/>
      <c r="E171" s="23"/>
      <c r="F171" s="147"/>
      <c r="G171" s="147"/>
      <c r="H171" s="141"/>
      <c r="I171" s="149"/>
      <c r="J171" s="23"/>
      <c r="K171" s="21"/>
      <c r="L171" s="21"/>
      <c r="M171" s="21"/>
    </row>
    <row r="172" spans="1:13" s="20" customFormat="1" ht="19.5" customHeight="1" thickTop="1" thickBot="1" x14ac:dyDescent="0.3">
      <c r="A172" s="214"/>
      <c r="B172" s="56"/>
      <c r="D172" s="22"/>
      <c r="E172" s="23"/>
      <c r="F172" s="147"/>
      <c r="G172" s="147"/>
      <c r="H172" s="141"/>
      <c r="I172" s="149"/>
      <c r="J172" s="23"/>
      <c r="K172" s="21"/>
      <c r="L172" s="21"/>
      <c r="M172" s="21"/>
    </row>
    <row r="173" spans="1:13" s="20" customFormat="1" ht="19.5" customHeight="1" thickTop="1" thickBot="1" x14ac:dyDescent="0.3">
      <c r="A173" s="214"/>
      <c r="B173" s="56"/>
      <c r="D173" s="22"/>
      <c r="E173" s="23"/>
      <c r="F173" s="147"/>
      <c r="G173" s="147"/>
      <c r="H173" s="141"/>
      <c r="I173" s="149"/>
      <c r="J173" s="23"/>
      <c r="K173" s="21"/>
      <c r="L173" s="21"/>
      <c r="M173" s="21"/>
    </row>
    <row r="174" spans="1:13" s="20" customFormat="1" ht="12" customHeight="1" thickTop="1" x14ac:dyDescent="0.25">
      <c r="A174" s="216"/>
      <c r="B174" s="56"/>
      <c r="F174" s="146"/>
      <c r="G174" s="146"/>
      <c r="H174" s="142"/>
      <c r="I174" s="152"/>
    </row>
    <row r="175" spans="1:13" s="20" customFormat="1" ht="24.75" customHeight="1" x14ac:dyDescent="0.25">
      <c r="A175" s="216"/>
      <c r="B175" s="56"/>
      <c r="D175"/>
      <c r="E175"/>
      <c r="F175" s="148"/>
      <c r="G175" s="148"/>
      <c r="H175" s="143"/>
      <c r="I175" s="153"/>
      <c r="J175"/>
      <c r="K175"/>
    </row>
    <row r="176" spans="1:13" s="20" customFormat="1" ht="19.5" customHeight="1" x14ac:dyDescent="0.25">
      <c r="A176" s="216"/>
      <c r="B176" s="56"/>
      <c r="D176"/>
      <c r="E176"/>
      <c r="F176" s="148"/>
      <c r="G176" s="148"/>
      <c r="H176" s="143"/>
      <c r="I176" s="153"/>
      <c r="J176"/>
      <c r="K176"/>
    </row>
    <row r="177" spans="1:11" s="20" customFormat="1" ht="19.5" customHeight="1" x14ac:dyDescent="0.25">
      <c r="A177" s="216"/>
      <c r="B177" s="56"/>
      <c r="D177"/>
      <c r="E177"/>
      <c r="F177" s="148"/>
      <c r="G177" s="148"/>
      <c r="H177" s="143"/>
      <c r="I177" s="153"/>
      <c r="J177"/>
      <c r="K177"/>
    </row>
    <row r="178" spans="1:11" s="20" customFormat="1" ht="19.5" customHeight="1" x14ac:dyDescent="0.25">
      <c r="A178" s="216"/>
      <c r="B178" s="56"/>
      <c r="D178"/>
      <c r="E178"/>
      <c r="F178" s="148"/>
      <c r="G178" s="148"/>
      <c r="H178" s="143"/>
      <c r="I178" s="153"/>
      <c r="J178"/>
      <c r="K178"/>
    </row>
    <row r="179" spans="1:11" s="20" customFormat="1" ht="19.5" customHeight="1" x14ac:dyDescent="0.25">
      <c r="A179" s="216"/>
      <c r="B179" s="56"/>
      <c r="D179"/>
      <c r="E179"/>
      <c r="F179" s="148"/>
      <c r="G179" s="148"/>
      <c r="H179" s="143"/>
      <c r="I179" s="153"/>
      <c r="J179"/>
      <c r="K179"/>
    </row>
    <row r="180" spans="1:11" s="20" customFormat="1" ht="19.5" customHeight="1" x14ac:dyDescent="0.25">
      <c r="A180" s="216"/>
      <c r="B180" s="56"/>
      <c r="D180"/>
      <c r="E180"/>
      <c r="F180" s="148"/>
      <c r="G180" s="148"/>
      <c r="H180" s="143"/>
      <c r="I180" s="153"/>
      <c r="J180"/>
      <c r="K180"/>
    </row>
    <row r="181" spans="1:11" s="20" customFormat="1" ht="19.5" customHeight="1" x14ac:dyDescent="0.25">
      <c r="A181" s="216"/>
      <c r="B181" s="56"/>
      <c r="D181"/>
      <c r="E181"/>
      <c r="F181" s="148"/>
      <c r="G181" s="148"/>
      <c r="H181" s="143"/>
      <c r="I181" s="153"/>
      <c r="J181"/>
      <c r="K181"/>
    </row>
    <row r="182" spans="1:11" s="20" customFormat="1" ht="19.5" customHeight="1" x14ac:dyDescent="0.25">
      <c r="A182" s="216"/>
      <c r="B182" s="56"/>
      <c r="D182"/>
      <c r="E182"/>
      <c r="F182" s="148"/>
      <c r="G182" s="148"/>
      <c r="H182" s="143"/>
      <c r="I182" s="153"/>
      <c r="J182"/>
      <c r="K182"/>
    </row>
    <row r="183" spans="1:11" s="20" customFormat="1" ht="19.5" customHeight="1" x14ac:dyDescent="0.25">
      <c r="A183" s="216"/>
      <c r="B183" s="56"/>
      <c r="D183"/>
      <c r="E183"/>
      <c r="F183" s="148"/>
      <c r="G183" s="148"/>
      <c r="H183" s="143"/>
      <c r="I183" s="153"/>
      <c r="J183"/>
      <c r="K183"/>
    </row>
    <row r="184" spans="1:11" s="20" customFormat="1" ht="19.5" customHeight="1" x14ac:dyDescent="0.25">
      <c r="A184" s="216"/>
      <c r="B184" s="56"/>
      <c r="D184"/>
      <c r="E184"/>
      <c r="F184" s="148"/>
      <c r="G184" s="148"/>
      <c r="H184" s="143"/>
      <c r="I184" s="153"/>
      <c r="J184"/>
      <c r="K184"/>
    </row>
    <row r="185" spans="1:11" s="20" customFormat="1" ht="19.5" customHeight="1" x14ac:dyDescent="0.25">
      <c r="A185" s="216"/>
      <c r="B185" s="56"/>
      <c r="D185"/>
      <c r="E185"/>
      <c r="F185" s="148"/>
      <c r="G185" s="148"/>
      <c r="H185" s="143"/>
      <c r="I185" s="153"/>
      <c r="J185"/>
      <c r="K185"/>
    </row>
    <row r="186" spans="1:11" s="20" customFormat="1" ht="19.5" customHeight="1" x14ac:dyDescent="0.25">
      <c r="A186" s="216"/>
      <c r="B186" s="56"/>
      <c r="D186"/>
      <c r="E186"/>
      <c r="F186" s="148"/>
      <c r="G186" s="148"/>
      <c r="H186" s="143"/>
      <c r="I186" s="153"/>
      <c r="J186"/>
      <c r="K186"/>
    </row>
    <row r="187" spans="1:11" s="20" customFormat="1" ht="19.5" customHeight="1" x14ac:dyDescent="0.25">
      <c r="A187" s="216"/>
      <c r="B187" s="56"/>
      <c r="D187"/>
      <c r="E187"/>
      <c r="F187" s="148"/>
      <c r="G187" s="148"/>
      <c r="H187" s="143"/>
      <c r="I187" s="153"/>
      <c r="J187"/>
      <c r="K187"/>
    </row>
    <row r="188" spans="1:11" s="20" customFormat="1" ht="19.5" customHeight="1" x14ac:dyDescent="0.25">
      <c r="A188" s="216"/>
      <c r="B188" s="56"/>
      <c r="D188"/>
      <c r="E188"/>
      <c r="F188" s="148"/>
      <c r="G188" s="148"/>
      <c r="H188" s="143"/>
      <c r="I188" s="153"/>
      <c r="J188"/>
      <c r="K188"/>
    </row>
    <row r="189" spans="1:11" s="20" customFormat="1" ht="19.5" customHeight="1" x14ac:dyDescent="0.25">
      <c r="A189" s="216"/>
      <c r="B189" s="56"/>
      <c r="D189"/>
      <c r="E189"/>
      <c r="F189" s="148"/>
      <c r="G189" s="148"/>
      <c r="H189" s="143"/>
      <c r="I189" s="153"/>
      <c r="J189"/>
      <c r="K189"/>
    </row>
    <row r="190" spans="1:11" s="20" customFormat="1" ht="24.75" customHeight="1" x14ac:dyDescent="0.25">
      <c r="A190" s="216"/>
      <c r="B190" s="56"/>
      <c r="D190"/>
      <c r="E190"/>
      <c r="F190" s="148"/>
      <c r="G190" s="148"/>
      <c r="H190" s="143"/>
      <c r="I190" s="153"/>
      <c r="J190"/>
      <c r="K190"/>
    </row>
    <row r="191" spans="1:11" s="20" customFormat="1" ht="12" customHeight="1" x14ac:dyDescent="0.25">
      <c r="A191" s="216"/>
      <c r="B191" s="56"/>
      <c r="D191"/>
      <c r="E191"/>
      <c r="F191" s="148"/>
      <c r="G191" s="148"/>
      <c r="H191" s="143"/>
      <c r="I191" s="153"/>
      <c r="J191"/>
      <c r="K191"/>
    </row>
    <row r="192" spans="1:11" s="20" customFormat="1" ht="25.5" customHeight="1" x14ac:dyDescent="0.25">
      <c r="A192" s="216"/>
      <c r="B192" s="56"/>
      <c r="D192"/>
      <c r="E192"/>
      <c r="F192" s="148"/>
      <c r="G192" s="148"/>
      <c r="H192" s="143"/>
      <c r="I192" s="153"/>
      <c r="J192"/>
      <c r="K192"/>
    </row>
    <row r="193" spans="1:11" s="20" customFormat="1" ht="19.5" customHeight="1" x14ac:dyDescent="0.25">
      <c r="A193" s="216"/>
      <c r="B193" s="56"/>
      <c r="D193"/>
      <c r="E193"/>
      <c r="F193" s="148"/>
      <c r="G193" s="148"/>
      <c r="H193" s="143"/>
      <c r="I193" s="153"/>
      <c r="J193"/>
      <c r="K193"/>
    </row>
    <row r="194" spans="1:11" s="20" customFormat="1" ht="19.5" customHeight="1" x14ac:dyDescent="0.25">
      <c r="A194" s="216"/>
      <c r="B194" s="56"/>
      <c r="D194"/>
      <c r="E194"/>
      <c r="F194" s="148"/>
      <c r="G194" s="148"/>
      <c r="H194" s="143"/>
      <c r="I194" s="153"/>
      <c r="J194"/>
      <c r="K194"/>
    </row>
    <row r="195" spans="1:11" s="20" customFormat="1" ht="19.5" customHeight="1" x14ac:dyDescent="0.25">
      <c r="A195" s="216"/>
      <c r="B195" s="56"/>
      <c r="D195"/>
      <c r="E195"/>
      <c r="F195" s="148"/>
      <c r="G195" s="148"/>
      <c r="H195" s="143"/>
      <c r="I195" s="153"/>
      <c r="J195"/>
      <c r="K195"/>
    </row>
    <row r="196" spans="1:11" s="20" customFormat="1" ht="19.5" customHeight="1" x14ac:dyDescent="0.25">
      <c r="A196" s="216"/>
      <c r="B196" s="56"/>
      <c r="D196"/>
      <c r="E196"/>
      <c r="F196" s="148"/>
      <c r="G196" s="148"/>
      <c r="H196" s="143"/>
      <c r="I196" s="153"/>
      <c r="J196"/>
      <c r="K196"/>
    </row>
    <row r="197" spans="1:11" s="20" customFormat="1" ht="19.5" customHeight="1" x14ac:dyDescent="0.25">
      <c r="A197" s="216"/>
      <c r="B197" s="56"/>
      <c r="D197"/>
      <c r="E197"/>
      <c r="F197" s="148"/>
      <c r="G197" s="148"/>
      <c r="H197" s="143"/>
      <c r="I197" s="153"/>
      <c r="J197"/>
      <c r="K197"/>
    </row>
    <row r="198" spans="1:11" s="20" customFormat="1" ht="19.5" customHeight="1" x14ac:dyDescent="0.25">
      <c r="A198" s="216"/>
      <c r="B198" s="56"/>
      <c r="D198"/>
      <c r="E198"/>
      <c r="F198" s="148"/>
      <c r="G198" s="148"/>
      <c r="H198" s="143"/>
      <c r="I198" s="153"/>
      <c r="J198"/>
      <c r="K198"/>
    </row>
    <row r="199" spans="1:11" s="20" customFormat="1" ht="19.5" customHeight="1" x14ac:dyDescent="0.25">
      <c r="A199" s="216"/>
      <c r="B199" s="56"/>
      <c r="D199"/>
      <c r="E199"/>
      <c r="F199" s="148"/>
      <c r="G199" s="148"/>
      <c r="H199" s="143"/>
      <c r="I199" s="153"/>
      <c r="J199"/>
      <c r="K199"/>
    </row>
    <row r="200" spans="1:11" s="20" customFormat="1" ht="19.5" customHeight="1" x14ac:dyDescent="0.25">
      <c r="A200" s="216"/>
      <c r="B200" s="56"/>
      <c r="D200"/>
      <c r="E200"/>
      <c r="F200" s="148"/>
      <c r="G200" s="148"/>
      <c r="H200" s="143"/>
      <c r="I200" s="153"/>
      <c r="J200"/>
      <c r="K200"/>
    </row>
    <row r="201" spans="1:11" s="20" customFormat="1" ht="19.5" customHeight="1" x14ac:dyDescent="0.25">
      <c r="A201" s="216"/>
      <c r="B201" s="56"/>
      <c r="D201"/>
      <c r="E201"/>
      <c r="F201" s="148"/>
      <c r="G201" s="148"/>
      <c r="H201" s="143"/>
      <c r="I201" s="153"/>
      <c r="J201"/>
      <c r="K201"/>
    </row>
    <row r="202" spans="1:11" s="20" customFormat="1" ht="19.5" customHeight="1" x14ac:dyDescent="0.25">
      <c r="A202" s="216"/>
      <c r="B202" s="56"/>
      <c r="D202"/>
      <c r="E202"/>
      <c r="F202" s="148"/>
      <c r="G202" s="148"/>
      <c r="H202" s="143"/>
      <c r="I202" s="153"/>
      <c r="J202"/>
      <c r="K202"/>
    </row>
    <row r="203" spans="1:11" s="20" customFormat="1" ht="19.5" customHeight="1" x14ac:dyDescent="0.25">
      <c r="A203" s="216"/>
      <c r="B203" s="56"/>
      <c r="D203"/>
      <c r="E203"/>
      <c r="F203" s="148"/>
      <c r="G203" s="148"/>
      <c r="H203" s="143"/>
      <c r="I203" s="153"/>
      <c r="J203"/>
      <c r="K203"/>
    </row>
    <row r="204" spans="1:11" s="20" customFormat="1" ht="19.5" customHeight="1" x14ac:dyDescent="0.25">
      <c r="A204" s="216"/>
      <c r="B204" s="56"/>
      <c r="D204"/>
      <c r="E204"/>
      <c r="F204" s="148"/>
      <c r="G204" s="148"/>
      <c r="H204" s="143"/>
      <c r="I204" s="153"/>
      <c r="J204"/>
      <c r="K204"/>
    </row>
    <row r="205" spans="1:11" s="20" customFormat="1" ht="19.5" customHeight="1" x14ac:dyDescent="0.25">
      <c r="A205" s="216"/>
      <c r="B205" s="56"/>
      <c r="D205"/>
      <c r="E205"/>
      <c r="F205" s="148"/>
      <c r="G205" s="148"/>
      <c r="H205" s="143"/>
      <c r="I205" s="153"/>
      <c r="J205"/>
      <c r="K205"/>
    </row>
    <row r="206" spans="1:11" s="20" customFormat="1" x14ac:dyDescent="0.25">
      <c r="A206" s="216"/>
      <c r="B206" s="56"/>
      <c r="D206"/>
      <c r="E206"/>
      <c r="F206" s="148"/>
      <c r="G206" s="148"/>
      <c r="H206" s="143"/>
      <c r="I206" s="153"/>
      <c r="J206"/>
      <c r="K206"/>
    </row>
    <row r="207" spans="1:11" s="20" customFormat="1" x14ac:dyDescent="0.25">
      <c r="A207" s="216"/>
      <c r="B207" s="56"/>
      <c r="D207"/>
      <c r="E207"/>
      <c r="F207" s="148"/>
      <c r="G207" s="148"/>
      <c r="H207" s="143"/>
      <c r="I207" s="153"/>
      <c r="J207"/>
      <c r="K207"/>
    </row>
    <row r="208" spans="1:11" s="20" customFormat="1" x14ac:dyDescent="0.25">
      <c r="A208" s="216"/>
      <c r="B208" s="56"/>
      <c r="F208" s="146"/>
      <c r="G208" s="146"/>
      <c r="H208" s="142"/>
      <c r="I208" s="152"/>
    </row>
    <row r="209" spans="4:9" x14ac:dyDescent="0.25">
      <c r="D209" s="124"/>
      <c r="H209" s="144"/>
      <c r="I209" s="154"/>
    </row>
    <row r="210" spans="4:9" x14ac:dyDescent="0.25">
      <c r="D210" s="124"/>
      <c r="H210" s="144"/>
      <c r="I210" s="154"/>
    </row>
    <row r="211" spans="4:9" x14ac:dyDescent="0.25">
      <c r="D211" s="124"/>
      <c r="H211" s="144"/>
      <c r="I211" s="154"/>
    </row>
    <row r="212" spans="4:9" x14ac:dyDescent="0.25">
      <c r="D212" s="124"/>
      <c r="H212" s="144"/>
      <c r="I212" s="154"/>
    </row>
    <row r="213" spans="4:9" x14ac:dyDescent="0.25">
      <c r="D213" s="124"/>
      <c r="H213" s="144"/>
      <c r="I213" s="154"/>
    </row>
    <row r="214" spans="4:9" x14ac:dyDescent="0.25">
      <c r="D214" s="124"/>
      <c r="H214" s="144"/>
      <c r="I214" s="154"/>
    </row>
    <row r="215" spans="4:9" x14ac:dyDescent="0.25">
      <c r="D215" s="124"/>
      <c r="H215" s="144"/>
      <c r="I215" s="154"/>
    </row>
    <row r="216" spans="4:9" x14ac:dyDescent="0.25">
      <c r="D216" s="124"/>
      <c r="H216" s="144"/>
      <c r="I216" s="154"/>
    </row>
    <row r="217" spans="4:9" x14ac:dyDescent="0.25">
      <c r="D217" s="124"/>
      <c r="H217" s="144"/>
      <c r="I217" s="154"/>
    </row>
    <row r="218" spans="4:9" x14ac:dyDescent="0.25">
      <c r="D218" s="124"/>
      <c r="H218" s="144"/>
      <c r="I218" s="154"/>
    </row>
    <row r="219" spans="4:9" x14ac:dyDescent="0.25">
      <c r="D219" s="125"/>
      <c r="H219" s="144"/>
      <c r="I219" s="154"/>
    </row>
    <row r="220" spans="4:9" x14ac:dyDescent="0.25">
      <c r="D220" s="124"/>
      <c r="H220" s="144"/>
      <c r="I220" s="154"/>
    </row>
    <row r="221" spans="4:9" x14ac:dyDescent="0.25">
      <c r="D221" s="124"/>
      <c r="H221" s="144"/>
      <c r="I221" s="154"/>
    </row>
    <row r="222" spans="4:9" x14ac:dyDescent="0.25">
      <c r="D222" s="124"/>
      <c r="H222" s="144"/>
      <c r="I222" s="154"/>
    </row>
    <row r="223" spans="4:9" x14ac:dyDescent="0.25">
      <c r="D223" s="124"/>
      <c r="H223" s="144"/>
      <c r="I223" s="154"/>
    </row>
    <row r="224" spans="4:9" x14ac:dyDescent="0.25">
      <c r="D224" s="124"/>
      <c r="H224" s="144"/>
      <c r="I224" s="154"/>
    </row>
    <row r="225" spans="4:9" x14ac:dyDescent="0.25">
      <c r="D225" s="124"/>
      <c r="H225" s="144"/>
      <c r="I225" s="154"/>
    </row>
    <row r="226" spans="4:9" x14ac:dyDescent="0.25">
      <c r="D226" s="124"/>
      <c r="H226" s="144"/>
      <c r="I226" s="154"/>
    </row>
    <row r="227" spans="4:9" x14ac:dyDescent="0.25">
      <c r="D227" s="124"/>
      <c r="H227" s="144"/>
      <c r="I227" s="154"/>
    </row>
    <row r="228" spans="4:9" x14ac:dyDescent="0.25">
      <c r="D228" s="124"/>
      <c r="H228" s="144"/>
      <c r="I228" s="154"/>
    </row>
    <row r="229" spans="4:9" x14ac:dyDescent="0.25">
      <c r="D229" s="124"/>
      <c r="H229" s="144"/>
      <c r="I229" s="154"/>
    </row>
    <row r="230" spans="4:9" x14ac:dyDescent="0.25">
      <c r="D230" s="125"/>
      <c r="H230" s="144"/>
      <c r="I230" s="154"/>
    </row>
    <row r="231" spans="4:9" x14ac:dyDescent="0.25">
      <c r="D231" s="124"/>
      <c r="H231" s="144"/>
      <c r="I231" s="154"/>
    </row>
    <row r="232" spans="4:9" x14ac:dyDescent="0.25">
      <c r="D232" s="124"/>
      <c r="H232" s="144"/>
      <c r="I232" s="154"/>
    </row>
    <row r="233" spans="4:9" x14ac:dyDescent="0.25">
      <c r="D233" s="124"/>
      <c r="H233" s="144"/>
      <c r="I233" s="154"/>
    </row>
    <row r="234" spans="4:9" x14ac:dyDescent="0.25">
      <c r="D234" s="124"/>
      <c r="H234" s="144"/>
      <c r="I234" s="154"/>
    </row>
    <row r="235" spans="4:9" x14ac:dyDescent="0.25">
      <c r="D235" s="124"/>
      <c r="H235" s="144"/>
      <c r="I235" s="154"/>
    </row>
    <row r="236" spans="4:9" x14ac:dyDescent="0.25">
      <c r="D236" s="124"/>
      <c r="H236" s="144"/>
      <c r="I236" s="154"/>
    </row>
    <row r="237" spans="4:9" x14ac:dyDescent="0.25">
      <c r="D237" s="124"/>
      <c r="H237" s="144"/>
      <c r="I237" s="154"/>
    </row>
    <row r="238" spans="4:9" x14ac:dyDescent="0.25">
      <c r="D238" s="124"/>
      <c r="H238" s="144"/>
      <c r="I238" s="154"/>
    </row>
    <row r="239" spans="4:9" x14ac:dyDescent="0.25">
      <c r="D239" s="124"/>
      <c r="H239" s="144"/>
      <c r="I239" s="154"/>
    </row>
    <row r="240" spans="4:9" x14ac:dyDescent="0.25">
      <c r="D240" s="124"/>
      <c r="H240" s="144"/>
      <c r="I240" s="154"/>
    </row>
    <row r="241" spans="4:9" x14ac:dyDescent="0.25">
      <c r="D241" s="125"/>
      <c r="H241" s="144"/>
      <c r="I241" s="154"/>
    </row>
    <row r="242" spans="4:9" x14ac:dyDescent="0.25">
      <c r="D242" s="124"/>
      <c r="H242" s="144"/>
      <c r="I242" s="154"/>
    </row>
    <row r="243" spans="4:9" x14ac:dyDescent="0.25">
      <c r="D243" s="124"/>
      <c r="H243" s="144"/>
      <c r="I243" s="154"/>
    </row>
    <row r="244" spans="4:9" x14ac:dyDescent="0.25">
      <c r="D244" s="124"/>
      <c r="H244" s="144"/>
      <c r="I244" s="154"/>
    </row>
    <row r="245" spans="4:9" x14ac:dyDescent="0.25">
      <c r="D245" s="124"/>
      <c r="H245" s="144"/>
      <c r="I245" s="154"/>
    </row>
    <row r="246" spans="4:9" x14ac:dyDescent="0.25">
      <c r="D246" s="124"/>
      <c r="H246" s="144"/>
      <c r="I246" s="154"/>
    </row>
    <row r="247" spans="4:9" x14ac:dyDescent="0.25">
      <c r="D247" s="124"/>
      <c r="H247" s="144"/>
      <c r="I247" s="154"/>
    </row>
    <row r="248" spans="4:9" x14ac:dyDescent="0.25">
      <c r="D248" s="124"/>
      <c r="H248" s="144"/>
      <c r="I248" s="154"/>
    </row>
    <row r="249" spans="4:9" x14ac:dyDescent="0.25">
      <c r="D249" s="124"/>
      <c r="H249" s="144"/>
      <c r="I249" s="154"/>
    </row>
    <row r="250" spans="4:9" x14ac:dyDescent="0.25">
      <c r="D250" s="124"/>
      <c r="H250" s="144"/>
      <c r="I250" s="154"/>
    </row>
    <row r="251" spans="4:9" x14ac:dyDescent="0.25">
      <c r="D251" s="124"/>
      <c r="H251" s="144"/>
      <c r="I251" s="154"/>
    </row>
    <row r="252" spans="4:9" x14ac:dyDescent="0.25">
      <c r="D252" s="125"/>
      <c r="H252" s="144"/>
      <c r="I252" s="154"/>
    </row>
    <row r="253" spans="4:9" x14ac:dyDescent="0.25">
      <c r="D253" s="124"/>
      <c r="H253" s="144"/>
      <c r="I253" s="154"/>
    </row>
    <row r="254" spans="4:9" x14ac:dyDescent="0.25">
      <c r="D254" s="124"/>
      <c r="H254" s="144"/>
      <c r="I254" s="154"/>
    </row>
    <row r="255" spans="4:9" x14ac:dyDescent="0.25">
      <c r="D255" s="124"/>
      <c r="H255" s="144"/>
      <c r="I255" s="154"/>
    </row>
    <row r="256" spans="4:9" x14ac:dyDescent="0.25">
      <c r="D256" s="124"/>
      <c r="H256" s="144"/>
      <c r="I256" s="154"/>
    </row>
    <row r="257" spans="4:9" x14ac:dyDescent="0.25">
      <c r="D257" s="124"/>
      <c r="H257" s="144"/>
      <c r="I257" s="154"/>
    </row>
    <row r="258" spans="4:9" x14ac:dyDescent="0.25">
      <c r="D258" s="124"/>
      <c r="H258" s="144"/>
      <c r="I258" s="154"/>
    </row>
    <row r="259" spans="4:9" x14ac:dyDescent="0.25">
      <c r="D259" s="124"/>
      <c r="H259" s="144"/>
      <c r="I259" s="154"/>
    </row>
    <row r="260" spans="4:9" x14ac:dyDescent="0.25">
      <c r="D260" s="124"/>
      <c r="H260" s="144"/>
      <c r="I260" s="154"/>
    </row>
    <row r="261" spans="4:9" x14ac:dyDescent="0.25">
      <c r="D261" s="124"/>
      <c r="H261" s="144"/>
      <c r="I261" s="154"/>
    </row>
    <row r="262" spans="4:9" x14ac:dyDescent="0.25">
      <c r="D262" s="124"/>
      <c r="H262" s="144"/>
      <c r="I262" s="154"/>
    </row>
    <row r="263" spans="4:9" x14ac:dyDescent="0.25">
      <c r="D263" s="125"/>
      <c r="H263" s="144"/>
      <c r="I263" s="154"/>
    </row>
    <row r="264" spans="4:9" x14ac:dyDescent="0.25">
      <c r="D264" s="124"/>
      <c r="H264" s="144"/>
      <c r="I264" s="154"/>
    </row>
    <row r="265" spans="4:9" x14ac:dyDescent="0.25">
      <c r="D265" s="124"/>
      <c r="H265" s="144"/>
      <c r="I265" s="154"/>
    </row>
    <row r="266" spans="4:9" x14ac:dyDescent="0.25">
      <c r="D266" s="124"/>
      <c r="H266" s="144"/>
      <c r="I266" s="154"/>
    </row>
    <row r="267" spans="4:9" x14ac:dyDescent="0.25">
      <c r="D267" s="124"/>
      <c r="H267" s="144"/>
      <c r="I267" s="154"/>
    </row>
    <row r="268" spans="4:9" x14ac:dyDescent="0.25">
      <c r="D268" s="124"/>
      <c r="H268" s="144"/>
      <c r="I268" s="154"/>
    </row>
    <row r="269" spans="4:9" x14ac:dyDescent="0.25">
      <c r="D269" s="124"/>
      <c r="H269" s="144"/>
      <c r="I269" s="154"/>
    </row>
    <row r="270" spans="4:9" x14ac:dyDescent="0.25">
      <c r="D270" s="124"/>
      <c r="H270" s="144"/>
      <c r="I270" s="154"/>
    </row>
    <row r="271" spans="4:9" x14ac:dyDescent="0.25">
      <c r="D271" s="124"/>
      <c r="H271" s="144"/>
      <c r="I271" s="154"/>
    </row>
    <row r="272" spans="4:9" x14ac:dyDescent="0.25">
      <c r="D272" s="124"/>
      <c r="H272" s="144"/>
      <c r="I272" s="154"/>
    </row>
    <row r="273" spans="4:9" x14ac:dyDescent="0.25">
      <c r="D273" s="124"/>
      <c r="H273" s="144"/>
      <c r="I273" s="154"/>
    </row>
    <row r="274" spans="4:9" x14ac:dyDescent="0.25">
      <c r="D274" s="125"/>
      <c r="H274" s="144"/>
      <c r="I274" s="154"/>
    </row>
    <row r="275" spans="4:9" x14ac:dyDescent="0.25">
      <c r="D275" s="125"/>
      <c r="H275" s="144"/>
      <c r="I275" s="154"/>
    </row>
    <row r="276" spans="4:9" x14ac:dyDescent="0.25">
      <c r="D276" s="125"/>
      <c r="H276" s="144"/>
      <c r="I276" s="154"/>
    </row>
    <row r="277" spans="4:9" x14ac:dyDescent="0.25">
      <c r="D277" s="125"/>
      <c r="H277" s="144"/>
      <c r="I277" s="154"/>
    </row>
    <row r="278" spans="4:9" x14ac:dyDescent="0.25">
      <c r="D278" s="125"/>
      <c r="H278" s="144"/>
      <c r="I278" s="154"/>
    </row>
    <row r="279" spans="4:9" x14ac:dyDescent="0.25">
      <c r="D279" s="125"/>
      <c r="H279" s="144"/>
      <c r="I279" s="154"/>
    </row>
    <row r="280" spans="4:9" x14ac:dyDescent="0.25">
      <c r="D280" s="125"/>
      <c r="H280" s="144"/>
      <c r="I280" s="154"/>
    </row>
    <row r="281" spans="4:9" x14ac:dyDescent="0.25">
      <c r="D281" s="125"/>
      <c r="H281" s="144"/>
      <c r="I281" s="154"/>
    </row>
    <row r="282" spans="4:9" x14ac:dyDescent="0.25">
      <c r="D282" s="125"/>
      <c r="H282" s="144"/>
      <c r="I282" s="154"/>
    </row>
    <row r="283" spans="4:9" x14ac:dyDescent="0.25">
      <c r="D283" s="125"/>
    </row>
    <row r="284" spans="4:9" x14ac:dyDescent="0.25">
      <c r="D284" s="125"/>
    </row>
    <row r="285" spans="4:9" x14ac:dyDescent="0.25">
      <c r="D285" s="125"/>
    </row>
    <row r="286" spans="4:9" x14ac:dyDescent="0.25">
      <c r="D286" s="124"/>
    </row>
    <row r="287" spans="4:9" x14ac:dyDescent="0.25">
      <c r="D287" s="124"/>
    </row>
    <row r="288" spans="4:9" x14ac:dyDescent="0.25">
      <c r="D288" s="124"/>
    </row>
    <row r="289" spans="4:4" x14ac:dyDescent="0.25">
      <c r="D289" s="124"/>
    </row>
    <row r="290" spans="4:4" x14ac:dyDescent="0.25">
      <c r="D290" s="124"/>
    </row>
    <row r="291" spans="4:4" x14ac:dyDescent="0.25">
      <c r="D291" s="124"/>
    </row>
    <row r="292" spans="4:4" x14ac:dyDescent="0.25">
      <c r="D292" s="124"/>
    </row>
    <row r="293" spans="4:4" x14ac:dyDescent="0.25">
      <c r="D293" s="124"/>
    </row>
    <row r="294" spans="4:4" x14ac:dyDescent="0.25">
      <c r="D294" s="124"/>
    </row>
    <row r="295" spans="4:4" x14ac:dyDescent="0.25">
      <c r="D295" s="124"/>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1.85546875" style="5" hidden="1" customWidth="1"/>
    <col min="3" max="3" width="7.7109375" style="138" customWidth="1"/>
    <col min="4" max="4" width="12.42578125" style="138" customWidth="1"/>
    <col min="5" max="5" width="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9" s="8" customFormat="1" ht="111" customHeight="1" thickBot="1" x14ac:dyDescent="0.4">
      <c r="A1" s="214"/>
      <c r="C1" s="85"/>
      <c r="D1" s="85"/>
      <c r="E1" s="85"/>
      <c r="F1" s="195">
        <f>'Configurações Básicas'!$E$5</f>
        <v>2018</v>
      </c>
      <c r="G1" s="85"/>
      <c r="H1" s="85"/>
      <c r="I1" s="85"/>
      <c r="J1" s="234"/>
      <c r="K1" s="234"/>
      <c r="L1" s="85"/>
      <c r="M1" s="85"/>
      <c r="N1" s="85"/>
      <c r="O1" s="85"/>
      <c r="P1" s="85"/>
      <c r="R1" s="107"/>
      <c r="S1" s="107"/>
      <c r="T1" s="107"/>
      <c r="U1" s="107"/>
      <c r="V1" s="107"/>
      <c r="W1" s="108"/>
      <c r="X1" s="107"/>
      <c r="Y1" s="105"/>
      <c r="Z1" s="105"/>
      <c r="AA1" s="105"/>
      <c r="AB1" s="105"/>
    </row>
    <row r="2" spans="1:29" s="8" customFormat="1" ht="37.5" hidden="1" customHeight="1" thickBot="1" x14ac:dyDescent="0.3">
      <c r="A2" s="214"/>
      <c r="C2" s="104"/>
      <c r="D2" s="104"/>
      <c r="E2" s="104"/>
      <c r="F2" s="196"/>
      <c r="G2" s="104"/>
      <c r="H2" s="104"/>
      <c r="I2" s="104"/>
      <c r="J2" s="235"/>
      <c r="K2" s="235"/>
      <c r="L2" s="104"/>
      <c r="M2" s="104"/>
      <c r="N2" s="104"/>
      <c r="O2" s="104"/>
      <c r="P2" s="104"/>
      <c r="Q2" s="104"/>
      <c r="R2" s="107"/>
      <c r="S2" s="107"/>
      <c r="T2" s="107"/>
      <c r="U2" s="107"/>
      <c r="V2" s="107"/>
      <c r="W2" s="108"/>
      <c r="X2" s="107"/>
      <c r="Y2" s="105"/>
      <c r="Z2" s="105"/>
      <c r="AA2" s="105"/>
      <c r="AB2" s="105"/>
    </row>
    <row r="3" spans="1:29" ht="39" customHeight="1" thickTop="1" thickBot="1" x14ac:dyDescent="0.3">
      <c r="A3" s="214"/>
      <c r="C3" s="5"/>
      <c r="D3" s="5"/>
      <c r="F3" s="197"/>
      <c r="G3" s="24"/>
      <c r="H3" s="10"/>
      <c r="I3" s="10"/>
    </row>
    <row r="4" spans="1:29"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9" ht="19.5" customHeight="1" thickTop="1" thickBot="1" x14ac:dyDescent="0.3">
      <c r="A5" s="214"/>
      <c r="C5" s="137">
        <v>1</v>
      </c>
      <c r="D5" s="139">
        <v>42736</v>
      </c>
      <c r="E5" s="43" t="s">
        <v>314</v>
      </c>
      <c r="F5" s="199" t="s">
        <v>450</v>
      </c>
      <c r="G5" s="43" t="s">
        <v>403</v>
      </c>
      <c r="H5" s="139" t="s">
        <v>349</v>
      </c>
      <c r="I5" s="139"/>
      <c r="J5" s="238">
        <v>1000</v>
      </c>
      <c r="K5" s="238">
        <v>0</v>
      </c>
      <c r="L5" s="44" t="s">
        <v>2323</v>
      </c>
      <c r="M5" s="123"/>
      <c r="N5" s="41">
        <f>IF(AND(J5&gt;0,K5&gt;0),Q5,  IF(AND(K5&lt;&gt;"",K5&lt;&gt;0),IF(AND(L5="Pago",OR(E5='PC Receitas'!$N$7,E5='PC Receitas'!$N$8,E5='PC Receitas'!$N$9,E5='PC Receitas'!$N$10,E5='PC Receitas'!$N$11,E5='PC Receitas'!$N$12,E5='PC Receitas'!$N$13,E5='PC Receitas'!$N$14)),Q5-K5,Q5),IF(AND(L5="Pago",OR(E5='PC Receitas'!$N$4,E5='PC Receitas'!$N$5,E5='PC Receitas'!$N$6)),Q5+J5,Q5)))</f>
        <v>310000</v>
      </c>
      <c r="P5" s="271" t="s">
        <v>26</v>
      </c>
      <c r="Q5" s="270">
        <v>310000</v>
      </c>
      <c r="R5" s="241"/>
      <c r="S5" s="242" t="str">
        <f>IF(W5="DESPESAS COM RH","Despesa",IF(W5="DESPESAS OPERACIONAIS","Despesa",IF(W5="DESPESAS DE MARKETING","Despesa",IF(W5="IMPOSTOS","Despesa",IF(W5="INVESTIMENTOS","Despesa","")))))</f>
        <v/>
      </c>
      <c r="T5" s="243" t="str">
        <f>IF(W5="DESPESAS COM PRODUTOS","Despesa",IF(W5="DESPESAS COM SERVIÇOS","Despesa",IF(W5="DESPESAS NÃO OPERACIONAIS","Despesa","")))</f>
        <v/>
      </c>
      <c r="U5" s="243" t="str">
        <f>IF(W5="RECEITAS COM PRODUTO","Receita",IF(W5="RECEITAS COM SERVIÇOS","Receita",IF(W5="RECEITAS NÃO OPERACIONAIS","Receita","")))</f>
        <v>Receita</v>
      </c>
      <c r="V5" s="243" t="str">
        <f>IF(S5&lt;&gt;"",S5,IF(T5&lt;&gt;"",T5,IF(U5&lt;&gt;"",U5,"")))</f>
        <v>Receita</v>
      </c>
      <c r="W5" s="244" t="str">
        <f>VLOOKUP(E5,'Configurações Básicas'!$E$12:$E$66,1,FALSE)</f>
        <v>RECEITAS COM PRODUTO</v>
      </c>
      <c r="X5" s="243"/>
      <c r="Y5" s="243"/>
      <c r="Z5" s="243"/>
      <c r="AA5" s="243"/>
      <c r="AB5" s="243"/>
      <c r="AC5" s="243"/>
    </row>
    <row r="6" spans="1:29" ht="19.5" customHeight="1" thickTop="1" thickBot="1" x14ac:dyDescent="0.3">
      <c r="A6" s="214"/>
      <c r="C6" s="137">
        <v>1</v>
      </c>
      <c r="D6" s="139">
        <v>43101</v>
      </c>
      <c r="E6" s="43" t="s">
        <v>317</v>
      </c>
      <c r="F6" s="199" t="s">
        <v>451</v>
      </c>
      <c r="G6" s="43" t="s">
        <v>378</v>
      </c>
      <c r="H6" s="43" t="s">
        <v>348</v>
      </c>
      <c r="I6" s="43"/>
      <c r="J6" s="238">
        <v>1000</v>
      </c>
      <c r="K6" s="238">
        <v>0</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311000</v>
      </c>
      <c r="P6" s="272"/>
      <c r="Q6" s="270"/>
      <c r="R6" s="241"/>
      <c r="S6" s="242" t="str">
        <f t="shared" ref="S6:S69" si="0">IF(W6="DESPESAS COM RH","Despesa",IF(W6="DESPESAS OPERACIONAIS","Despesa",IF(W6="DESPESAS COM MARKETING","Despesa",IF(W6="IMPOSTOS","Despesa",IF(W6="INVESTIMENTOS","Despesa","")))))</f>
        <v/>
      </c>
      <c r="T6" s="243" t="str">
        <f t="shared" ref="T6:T69" si="1">IF(W6="DESPESAS COM PRODUTOS","Despesa",IF(W6="DESPESAS COM SERVIÇOS","Despesa",IF(W6="DESPESAS NÃO OPERACIONAIS","Despesa","")))</f>
        <v/>
      </c>
      <c r="U6" s="243" t="str">
        <f t="shared" ref="U6:U69" si="2">IF(W6="RECEITAS COM PRODUTO","Receita",IF(W6="RECEITAS COM SERVIÇOS","Receita",IF(W6="RECEITAS NÃO OPERACIONAIS","Receita","")))</f>
        <v>Receita</v>
      </c>
      <c r="V6" s="243" t="str">
        <f t="shared" ref="V6:V69" si="3">IF(S6&lt;&gt;"",S6,IF(T6&lt;&gt;"",T6,IF(U6&lt;&gt;"",U6,"")))</f>
        <v>Receita</v>
      </c>
      <c r="W6" s="244" t="str">
        <f>VLOOKUP(E6,'Configurações Básicas'!$E$12:$E$66,1,FALSE)</f>
        <v>RECEITAS COM SERVIÇOS</v>
      </c>
      <c r="X6" s="243"/>
      <c r="Y6" s="243"/>
      <c r="Z6" s="243"/>
      <c r="AA6" s="243"/>
      <c r="AB6" s="243"/>
      <c r="AC6" s="243"/>
    </row>
    <row r="7" spans="1:29" ht="19.5" customHeight="1" thickTop="1" thickBot="1" x14ac:dyDescent="0.3">
      <c r="A7" s="214"/>
      <c r="C7" s="137">
        <v>1</v>
      </c>
      <c r="D7" s="139">
        <v>42736</v>
      </c>
      <c r="E7" s="43" t="s">
        <v>849</v>
      </c>
      <c r="F7" s="137" t="s">
        <v>455</v>
      </c>
      <c r="G7" s="43" t="s">
        <v>380</v>
      </c>
      <c r="H7" s="139" t="s">
        <v>348</v>
      </c>
      <c r="I7" s="139"/>
      <c r="J7" s="238">
        <v>1000</v>
      </c>
      <c r="K7" s="238">
        <v>0</v>
      </c>
      <c r="L7" s="44" t="s">
        <v>325</v>
      </c>
      <c r="M7" s="44"/>
      <c r="N7" s="41">
        <f>IF(AND(J7&gt;0,K7&gt;0),N6,  IF(AND(K7&lt;&gt;"",K7&lt;&gt;0),IF(AND(L7="Pago",OR(E7='PC Receitas'!$N$7,E7='PC Receitas'!$N$8,E7='PC Receitas'!$N$9,E7='PC Receitas'!$N$10,E7='PC Receitas'!$N$11,E7='PC Receitas'!$N$12,E7='PC Receitas'!$N$13,E7='PC Receitas'!$N$14)),N6-K7,N6),IF(AND(L7="Pago",OR(E7='PC Receitas'!$N$4,E7='PC Receitas'!$N$5,E7='PC Receitas'!$N$6)),N6+J7,N6)))</f>
        <v>312000</v>
      </c>
      <c r="P7" s="263" t="s">
        <v>24</v>
      </c>
      <c r="Q7" s="266">
        <f>SUMIFS($J$5:$J$586,$E$5:$E$586,'PC Receitas'!P4,$L$5:$L$586,"Pago")+SUMIFS($J$5:$J$586,$E$5:$E$586,'PC Receitas'!P5,$L$5:$L$586,"Pago")+SUMIFS($J$5:$J$586,$E$5:$E$586,'PC Receitas'!P6,$L$5:$L$586,"Pago")</f>
        <v>0</v>
      </c>
      <c r="R7" s="245"/>
      <c r="S7" s="242" t="str">
        <f t="shared" si="0"/>
        <v/>
      </c>
      <c r="T7" s="243" t="str">
        <f t="shared" si="1"/>
        <v/>
      </c>
      <c r="U7" s="243" t="str">
        <f t="shared" si="2"/>
        <v>Receita</v>
      </c>
      <c r="V7" s="243" t="str">
        <f t="shared" si="3"/>
        <v>Receita</v>
      </c>
      <c r="W7" s="244" t="str">
        <f>VLOOKUP(E7,'Configurações Básicas'!$E$12:$E$66,1,FALSE)</f>
        <v>RECEITAS NÃO OPERACIONAIS</v>
      </c>
      <c r="X7" s="243"/>
      <c r="Y7" s="243"/>
      <c r="Z7" s="243"/>
      <c r="AA7" s="243"/>
      <c r="AB7" s="243"/>
      <c r="AC7" s="243"/>
    </row>
    <row r="8" spans="1:29" ht="19.5" customHeight="1" thickTop="1" thickBot="1" x14ac:dyDescent="0.3">
      <c r="A8" s="214"/>
      <c r="C8" s="137">
        <v>2</v>
      </c>
      <c r="D8" s="139">
        <v>42737</v>
      </c>
      <c r="E8" s="43" t="s">
        <v>319</v>
      </c>
      <c r="F8" s="199" t="s">
        <v>452</v>
      </c>
      <c r="G8" s="43" t="s">
        <v>379</v>
      </c>
      <c r="H8" s="43" t="s">
        <v>348</v>
      </c>
      <c r="I8" s="43"/>
      <c r="J8" s="238">
        <v>0</v>
      </c>
      <c r="K8" s="238">
        <v>1000</v>
      </c>
      <c r="L8" s="44" t="s">
        <v>2323</v>
      </c>
      <c r="M8" s="123"/>
      <c r="N8" s="41">
        <f>IF(AND(J8&gt;0,K8&gt;0),N7,  IF(AND(K8&lt;&gt;"",K8&lt;&gt;0),IF(AND(L8="Pago",OR(E8='PC Receitas'!$N$7,E8='PC Receitas'!$N$8,E8='PC Receitas'!$N$9,E8='PC Receitas'!$N$10,E8='PC Receitas'!$N$11,E8='PC Receitas'!$N$12,E8='PC Receitas'!$N$13,E8='PC Receitas'!$N$14)),N7-K8,N7),IF(AND(L8="Pago",OR(E8='PC Receitas'!$N$4,E8='PC Receitas'!$N$5,E8='PC Receitas'!$N$6)),N7+J8,N7)))</f>
        <v>312000</v>
      </c>
      <c r="P8" s="263"/>
      <c r="Q8" s="267"/>
      <c r="R8" s="245"/>
      <c r="S8" s="242" t="str">
        <f t="shared" si="0"/>
        <v>Despesa</v>
      </c>
      <c r="T8" s="243" t="str">
        <f t="shared" si="1"/>
        <v/>
      </c>
      <c r="U8" s="243" t="str">
        <f t="shared" si="2"/>
        <v/>
      </c>
      <c r="V8" s="243" t="str">
        <f t="shared" si="3"/>
        <v>Despesa</v>
      </c>
      <c r="W8" s="244" t="str">
        <f>VLOOKUP(E8,'Configurações Básicas'!$E$12:$E$66,1,FALSE)</f>
        <v>DESPESAS OPERACIONAIS</v>
      </c>
      <c r="X8" s="243"/>
      <c r="Y8" s="243"/>
      <c r="Z8" s="243"/>
      <c r="AA8" s="243"/>
      <c r="AB8" s="243"/>
      <c r="AC8" s="243"/>
    </row>
    <row r="9" spans="1:29" ht="19.5" customHeight="1" thickTop="1" thickBot="1" x14ac:dyDescent="0.3">
      <c r="A9" s="214"/>
      <c r="C9" s="137">
        <v>2</v>
      </c>
      <c r="D9" s="139">
        <v>42737</v>
      </c>
      <c r="E9" s="43" t="s">
        <v>319</v>
      </c>
      <c r="F9" s="199" t="s">
        <v>453</v>
      </c>
      <c r="G9" s="43" t="s">
        <v>379</v>
      </c>
      <c r="H9" s="43" t="s">
        <v>348</v>
      </c>
      <c r="I9" s="43"/>
      <c r="J9" s="238">
        <v>0</v>
      </c>
      <c r="K9" s="238">
        <v>2000</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310000</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45"/>
      <c r="S9" s="242" t="str">
        <f t="shared" si="0"/>
        <v>Despesa</v>
      </c>
      <c r="T9" s="243" t="str">
        <f t="shared" si="1"/>
        <v/>
      </c>
      <c r="U9" s="243" t="str">
        <f t="shared" si="2"/>
        <v/>
      </c>
      <c r="V9" s="243" t="str">
        <f t="shared" si="3"/>
        <v>Despesa</v>
      </c>
      <c r="W9" s="244" t="str">
        <f>VLOOKUP(E9,'Configurações Básicas'!$E$12:$E$66,1,FALSE)</f>
        <v>DESPESAS OPERACIONAIS</v>
      </c>
      <c r="X9" s="243"/>
      <c r="Y9" s="243"/>
      <c r="Z9" s="243"/>
      <c r="AA9" s="243"/>
      <c r="AB9" s="243"/>
      <c r="AC9" s="243"/>
    </row>
    <row r="10" spans="1:29" ht="19.5" customHeight="1" thickTop="1" thickBot="1" x14ac:dyDescent="0.3">
      <c r="A10" s="214"/>
      <c r="C10" s="137">
        <v>2</v>
      </c>
      <c r="D10" s="139">
        <v>42737</v>
      </c>
      <c r="E10" s="43" t="s">
        <v>97</v>
      </c>
      <c r="F10" s="199" t="s">
        <v>454</v>
      </c>
      <c r="G10" s="43" t="s">
        <v>398</v>
      </c>
      <c r="H10" s="43" t="s">
        <v>350</v>
      </c>
      <c r="I10" s="43"/>
      <c r="J10" s="238">
        <v>0</v>
      </c>
      <c r="K10" s="238">
        <v>1000</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309000</v>
      </c>
      <c r="P10" s="263"/>
      <c r="Q10" s="265"/>
      <c r="R10" s="245"/>
      <c r="S10" s="242" t="str">
        <f t="shared" si="0"/>
        <v>Despesa</v>
      </c>
      <c r="T10" s="243" t="str">
        <f t="shared" si="1"/>
        <v/>
      </c>
      <c r="U10" s="243" t="str">
        <f t="shared" si="2"/>
        <v/>
      </c>
      <c r="V10" s="243" t="str">
        <f t="shared" si="3"/>
        <v>Despesa</v>
      </c>
      <c r="W10" s="244" t="str">
        <f>VLOOKUP(E10,'Configurações Básicas'!$E$12:$E$66,1,FALSE)</f>
        <v>DESPESAS COM RH</v>
      </c>
      <c r="X10" s="243"/>
      <c r="Y10" s="243"/>
      <c r="Z10" s="243"/>
      <c r="AA10" s="243"/>
      <c r="AB10" s="243"/>
      <c r="AC10" s="243"/>
    </row>
    <row r="11" spans="1:29" ht="19.5" customHeight="1" thickTop="1" thickBot="1" x14ac:dyDescent="0.3">
      <c r="A11" s="214"/>
      <c r="C11" s="137">
        <v>2</v>
      </c>
      <c r="D11" s="139">
        <v>42737</v>
      </c>
      <c r="E11" s="43" t="s">
        <v>319</v>
      </c>
      <c r="F11" s="199" t="s">
        <v>456</v>
      </c>
      <c r="G11" s="43" t="s">
        <v>380</v>
      </c>
      <c r="H11" s="43" t="s">
        <v>348</v>
      </c>
      <c r="I11" s="43"/>
      <c r="J11" s="238">
        <v>0</v>
      </c>
      <c r="K11" s="238">
        <v>2.1</v>
      </c>
      <c r="L11" s="44" t="s">
        <v>325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308997.90000000002</v>
      </c>
      <c r="P11" s="263" t="s">
        <v>27</v>
      </c>
      <c r="Q11" s="264">
        <f>Q7-Q9</f>
        <v>0</v>
      </c>
      <c r="R11" s="245"/>
      <c r="S11" s="242" t="str">
        <f t="shared" si="0"/>
        <v>Despesa</v>
      </c>
      <c r="T11" s="243" t="str">
        <f t="shared" si="1"/>
        <v/>
      </c>
      <c r="U11" s="243" t="str">
        <f t="shared" si="2"/>
        <v/>
      </c>
      <c r="V11" s="243" t="str">
        <f t="shared" si="3"/>
        <v>Despesa</v>
      </c>
      <c r="W11" s="244" t="str">
        <f>VLOOKUP(E11,'Configurações Básicas'!$E$12:$E$66,1,FALSE)</f>
        <v>DESPESAS OPERACIONAIS</v>
      </c>
      <c r="X11" s="243"/>
      <c r="Y11" s="243"/>
      <c r="Z11" s="243"/>
      <c r="AA11" s="243"/>
      <c r="AB11" s="243"/>
      <c r="AC11" s="243"/>
    </row>
    <row r="12" spans="1:29" ht="19.5" customHeight="1" thickTop="1" thickBot="1" x14ac:dyDescent="0.3">
      <c r="A12" s="214"/>
      <c r="C12" s="137">
        <v>2</v>
      </c>
      <c r="D12" s="139">
        <v>42737</v>
      </c>
      <c r="E12" s="43" t="s">
        <v>319</v>
      </c>
      <c r="F12" s="199" t="s">
        <v>458</v>
      </c>
      <c r="G12" s="43" t="s">
        <v>380</v>
      </c>
      <c r="H12" s="43" t="s">
        <v>348</v>
      </c>
      <c r="I12" s="43"/>
      <c r="J12" s="238">
        <v>0</v>
      </c>
      <c r="K12" s="238">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308995.80000000005</v>
      </c>
      <c r="P12" s="263"/>
      <c r="Q12" s="265"/>
      <c r="R12" s="245"/>
      <c r="S12" s="242" t="str">
        <f t="shared" si="0"/>
        <v>Despesa</v>
      </c>
      <c r="T12" s="243" t="str">
        <f t="shared" si="1"/>
        <v/>
      </c>
      <c r="U12" s="243" t="str">
        <f t="shared" si="2"/>
        <v/>
      </c>
      <c r="V12" s="243" t="str">
        <f t="shared" si="3"/>
        <v>Despesa</v>
      </c>
      <c r="W12" s="244" t="str">
        <f>VLOOKUP(E12,'Configurações Básicas'!$E$12:$E$66,1,FALSE)</f>
        <v>DESPESAS OPERACIONAIS</v>
      </c>
      <c r="X12" s="243"/>
      <c r="Y12" s="243"/>
      <c r="Z12" s="243"/>
      <c r="AA12" s="243"/>
      <c r="AB12" s="243"/>
      <c r="AC12" s="243"/>
    </row>
    <row r="13" spans="1:29" ht="19.5" customHeight="1" thickTop="1" thickBot="1" x14ac:dyDescent="0.3">
      <c r="A13" s="214"/>
      <c r="C13" s="137">
        <v>2</v>
      </c>
      <c r="D13" s="139">
        <v>42737</v>
      </c>
      <c r="E13" s="43" t="s">
        <v>319</v>
      </c>
      <c r="F13" s="137">
        <v>14521</v>
      </c>
      <c r="G13" s="43" t="s">
        <v>380</v>
      </c>
      <c r="H13" s="43" t="s">
        <v>348</v>
      </c>
      <c r="I13" s="43"/>
      <c r="J13" s="238">
        <v>0</v>
      </c>
      <c r="K13" s="238">
        <v>2.1</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308993.70000000007</v>
      </c>
      <c r="P13" s="263" t="s">
        <v>46</v>
      </c>
      <c r="Q13" s="264">
        <f>N586</f>
        <v>287590.16000000044</v>
      </c>
      <c r="R13" s="245"/>
      <c r="S13" s="242" t="str">
        <f t="shared" si="0"/>
        <v>Despesa</v>
      </c>
      <c r="T13" s="243" t="str">
        <f t="shared" si="1"/>
        <v/>
      </c>
      <c r="U13" s="243" t="str">
        <f t="shared" si="2"/>
        <v/>
      </c>
      <c r="V13" s="243" t="str">
        <f t="shared" si="3"/>
        <v>Despesa</v>
      </c>
      <c r="W13" s="244" t="str">
        <f>VLOOKUP(E13,'Configurações Básicas'!$E$12:$E$66,1,FALSE)</f>
        <v>DESPESAS OPERACIONAIS</v>
      </c>
      <c r="X13" s="243"/>
      <c r="Y13" s="243"/>
      <c r="Z13" s="243"/>
      <c r="AA13" s="243"/>
      <c r="AB13" s="243"/>
      <c r="AC13" s="243"/>
    </row>
    <row r="14" spans="1:29" ht="19.5" customHeight="1" thickTop="1" thickBot="1" x14ac:dyDescent="0.3">
      <c r="A14" s="214"/>
      <c r="C14" s="137">
        <v>2</v>
      </c>
      <c r="D14" s="139">
        <v>42737</v>
      </c>
      <c r="E14" s="43" t="s">
        <v>319</v>
      </c>
      <c r="F14" s="137">
        <v>14524</v>
      </c>
      <c r="G14" s="43" t="s">
        <v>380</v>
      </c>
      <c r="H14" s="43" t="s">
        <v>348</v>
      </c>
      <c r="I14" s="43"/>
      <c r="J14" s="238">
        <v>0</v>
      </c>
      <c r="K14" s="238">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308991.60000000009</v>
      </c>
      <c r="P14" s="263"/>
      <c r="Q14" s="268"/>
      <c r="R14" s="245"/>
      <c r="S14" s="242" t="str">
        <f t="shared" si="0"/>
        <v>Despesa</v>
      </c>
      <c r="T14" s="243" t="str">
        <f t="shared" si="1"/>
        <v/>
      </c>
      <c r="U14" s="243" t="str">
        <f t="shared" si="2"/>
        <v/>
      </c>
      <c r="V14" s="243" t="str">
        <f t="shared" si="3"/>
        <v>Despesa</v>
      </c>
      <c r="W14" s="244" t="str">
        <f>VLOOKUP(E14,'Configurações Básicas'!$E$12:$E$66,1,FALSE)</f>
        <v>DESPESAS OPERACIONAIS</v>
      </c>
      <c r="X14" s="243"/>
      <c r="Y14" s="243"/>
      <c r="Z14" s="243"/>
      <c r="AA14" s="243"/>
      <c r="AB14" s="243"/>
      <c r="AC14" s="243"/>
    </row>
    <row r="15" spans="1:29" ht="19.5" customHeight="1" thickTop="1" thickBot="1" x14ac:dyDescent="0.3">
      <c r="A15" s="214"/>
      <c r="C15" s="137">
        <v>3</v>
      </c>
      <c r="D15" s="139">
        <v>42738</v>
      </c>
      <c r="E15" s="43" t="s">
        <v>97</v>
      </c>
      <c r="F15" s="137" t="s">
        <v>462</v>
      </c>
      <c r="G15" s="43" t="s">
        <v>381</v>
      </c>
      <c r="H15" s="43" t="s">
        <v>349</v>
      </c>
      <c r="I15" s="43"/>
      <c r="J15" s="238">
        <v>0</v>
      </c>
      <c r="K15" s="238">
        <v>57</v>
      </c>
      <c r="L15" s="44" t="s">
        <v>325</v>
      </c>
      <c r="M15" s="4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308934.60000000009</v>
      </c>
      <c r="R15" s="243"/>
      <c r="S15" s="242" t="str">
        <f t="shared" si="0"/>
        <v>Despesa</v>
      </c>
      <c r="T15" s="243" t="str">
        <f t="shared" si="1"/>
        <v/>
      </c>
      <c r="U15" s="243" t="str">
        <f t="shared" si="2"/>
        <v/>
      </c>
      <c r="V15" s="243" t="str">
        <f t="shared" si="3"/>
        <v>Despesa</v>
      </c>
      <c r="W15" s="244" t="str">
        <f>VLOOKUP(E15,'Configurações Básicas'!$E$12:$E$66,1,FALSE)</f>
        <v>DESPESAS COM RH</v>
      </c>
      <c r="X15" s="243"/>
      <c r="Y15" s="243"/>
      <c r="Z15" s="243"/>
      <c r="AA15" s="243"/>
      <c r="AB15" s="243"/>
      <c r="AC15" s="243"/>
    </row>
    <row r="16" spans="1:29" ht="19.5" customHeight="1" thickTop="1" thickBot="1" x14ac:dyDescent="0.3">
      <c r="A16" s="214"/>
      <c r="C16" s="137">
        <v>3</v>
      </c>
      <c r="D16" s="139">
        <v>42738</v>
      </c>
      <c r="E16" s="43" t="s">
        <v>97</v>
      </c>
      <c r="F16" s="137" t="s">
        <v>464</v>
      </c>
      <c r="G16" s="43" t="s">
        <v>381</v>
      </c>
      <c r="H16" s="43" t="s">
        <v>349</v>
      </c>
      <c r="I16" s="43"/>
      <c r="J16" s="238">
        <v>0</v>
      </c>
      <c r="K16" s="238">
        <v>893.15</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308041.45000000007</v>
      </c>
      <c r="P16" s="109" t="str">
        <f>'PC Receitas'!P4</f>
        <v>Receitas_com_Serviços</v>
      </c>
      <c r="R16" s="243"/>
      <c r="S16" s="242" t="str">
        <f t="shared" si="0"/>
        <v>Despesa</v>
      </c>
      <c r="T16" s="243" t="str">
        <f t="shared" si="1"/>
        <v/>
      </c>
      <c r="U16" s="243" t="str">
        <f t="shared" si="2"/>
        <v/>
      </c>
      <c r="V16" s="243" t="str">
        <f t="shared" si="3"/>
        <v>Despesa</v>
      </c>
      <c r="W16" s="244" t="str">
        <f>VLOOKUP(E16,'Configurações Básicas'!$E$12:$E$66,1,FALSE)</f>
        <v>DESPESAS COM RH</v>
      </c>
      <c r="X16" s="243"/>
      <c r="Y16" s="243"/>
      <c r="Z16" s="243"/>
      <c r="AA16" s="243"/>
      <c r="AB16" s="243"/>
      <c r="AC16" s="243"/>
    </row>
    <row r="17" spans="1:29" ht="19.5" customHeight="1" thickTop="1" thickBot="1" x14ac:dyDescent="0.3">
      <c r="A17" s="214"/>
      <c r="C17" s="137">
        <v>3</v>
      </c>
      <c r="D17" s="139">
        <v>42738</v>
      </c>
      <c r="E17" s="43" t="s">
        <v>97</v>
      </c>
      <c r="F17" s="137" t="s">
        <v>465</v>
      </c>
      <c r="G17" s="43" t="s">
        <v>381</v>
      </c>
      <c r="H17" s="43" t="s">
        <v>349</v>
      </c>
      <c r="I17" s="43"/>
      <c r="J17" s="238">
        <v>0</v>
      </c>
      <c r="K17" s="238">
        <v>1318.05</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306723.40000000008</v>
      </c>
      <c r="P17" s="109" t="str">
        <f>'PC Receitas'!P5</f>
        <v>Receitas_Não_Operacionais</v>
      </c>
      <c r="R17" s="243"/>
      <c r="S17" s="242" t="str">
        <f t="shared" si="0"/>
        <v>Despesa</v>
      </c>
      <c r="T17" s="243" t="str">
        <f t="shared" si="1"/>
        <v/>
      </c>
      <c r="U17" s="243" t="str">
        <f t="shared" si="2"/>
        <v/>
      </c>
      <c r="V17" s="243" t="str">
        <f t="shared" si="3"/>
        <v>Despesa</v>
      </c>
      <c r="W17" s="244" t="str">
        <f>VLOOKUP(E17,'Configurações Básicas'!$E$12:$E$66,1,FALSE)</f>
        <v>DESPESAS COM RH</v>
      </c>
      <c r="X17" s="243"/>
      <c r="Y17" s="243"/>
      <c r="Z17" s="243"/>
      <c r="AA17" s="243"/>
      <c r="AB17" s="243"/>
      <c r="AC17" s="243"/>
    </row>
    <row r="18" spans="1:29" ht="19.5" customHeight="1" thickTop="1" thickBot="1" x14ac:dyDescent="0.3">
      <c r="A18" s="214"/>
      <c r="C18" s="137">
        <v>3</v>
      </c>
      <c r="D18" s="139">
        <v>42738</v>
      </c>
      <c r="E18" s="43" t="s">
        <v>97</v>
      </c>
      <c r="F18" s="137" t="s">
        <v>466</v>
      </c>
      <c r="G18" s="43" t="s">
        <v>381</v>
      </c>
      <c r="H18" s="43" t="s">
        <v>349</v>
      </c>
      <c r="I18" s="43"/>
      <c r="J18" s="238">
        <v>0</v>
      </c>
      <c r="K18" s="238">
        <v>1166.5999999999999</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305556.8000000001</v>
      </c>
      <c r="P18" s="109" t="str">
        <f>'PC Receitas'!P6</f>
        <v>Despesas_com_Produtos</v>
      </c>
      <c r="R18" s="243"/>
      <c r="S18" s="242" t="str">
        <f t="shared" si="0"/>
        <v>Despesa</v>
      </c>
      <c r="T18" s="243" t="str">
        <f t="shared" si="1"/>
        <v/>
      </c>
      <c r="U18" s="243" t="str">
        <f t="shared" si="2"/>
        <v/>
      </c>
      <c r="V18" s="243" t="str">
        <f t="shared" si="3"/>
        <v>Despesa</v>
      </c>
      <c r="W18" s="244" t="str">
        <f>VLOOKUP(E18,'Configurações Básicas'!$E$12:$E$66,1,FALSE)</f>
        <v>DESPESAS COM RH</v>
      </c>
      <c r="X18" s="243"/>
      <c r="Y18" s="243"/>
      <c r="Z18" s="243"/>
      <c r="AA18" s="243"/>
      <c r="AB18" s="243"/>
      <c r="AC18" s="243"/>
    </row>
    <row r="19" spans="1:29" ht="19.5" customHeight="1" thickTop="1" thickBot="1" x14ac:dyDescent="0.3">
      <c r="A19" s="214"/>
      <c r="C19" s="137">
        <v>3</v>
      </c>
      <c r="D19" s="139">
        <v>42738</v>
      </c>
      <c r="E19" s="43" t="s">
        <v>319</v>
      </c>
      <c r="F19" s="137">
        <v>14489</v>
      </c>
      <c r="G19" s="43" t="s">
        <v>380</v>
      </c>
      <c r="H19" s="43" t="s">
        <v>348</v>
      </c>
      <c r="I19" s="43"/>
      <c r="J19" s="238">
        <v>0</v>
      </c>
      <c r="K19" s="238">
        <v>2.1</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305554.70000000013</v>
      </c>
      <c r="P19" s="109" t="str">
        <f>'PC Receitas'!P7</f>
        <v>Despesas_com_Serviços</v>
      </c>
      <c r="R19" s="243"/>
      <c r="S19" s="242" t="str">
        <f t="shared" si="0"/>
        <v>Despesa</v>
      </c>
      <c r="T19" s="243" t="str">
        <f t="shared" si="1"/>
        <v/>
      </c>
      <c r="U19" s="243" t="str">
        <f t="shared" si="2"/>
        <v/>
      </c>
      <c r="V19" s="243" t="str">
        <f t="shared" si="3"/>
        <v>Despesa</v>
      </c>
      <c r="W19" s="244" t="str">
        <f>VLOOKUP(E19,'Configurações Básicas'!$E$12:$E$66,1,FALSE)</f>
        <v>DESPESAS OPERACIONAIS</v>
      </c>
      <c r="X19" s="243"/>
      <c r="Y19" s="243"/>
      <c r="Z19" s="243"/>
      <c r="AA19" s="243"/>
      <c r="AB19" s="243"/>
      <c r="AC19" s="243"/>
    </row>
    <row r="20" spans="1:29" ht="19.5" customHeight="1" thickTop="1" thickBot="1" x14ac:dyDescent="0.3">
      <c r="A20" s="214"/>
      <c r="C20" s="137">
        <v>3</v>
      </c>
      <c r="D20" s="139">
        <v>42738</v>
      </c>
      <c r="E20" s="43" t="s">
        <v>319</v>
      </c>
      <c r="F20" s="137" t="s">
        <v>472</v>
      </c>
      <c r="G20" s="43" t="s">
        <v>384</v>
      </c>
      <c r="H20" s="43" t="s">
        <v>350</v>
      </c>
      <c r="I20" s="43"/>
      <c r="J20" s="238">
        <v>0</v>
      </c>
      <c r="K20" s="238">
        <v>30</v>
      </c>
      <c r="L20" s="44" t="s">
        <v>325</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305524.70000000013</v>
      </c>
      <c r="P20" s="109" t="str">
        <f>'PC Receitas'!P8</f>
        <v>Despesas_Não_Operacionais</v>
      </c>
      <c r="S20" s="242" t="str">
        <f t="shared" si="0"/>
        <v>Despesa</v>
      </c>
      <c r="T20" s="243" t="str">
        <f t="shared" si="1"/>
        <v/>
      </c>
      <c r="U20" s="243" t="str">
        <f t="shared" si="2"/>
        <v/>
      </c>
      <c r="V20" s="243" t="str">
        <f t="shared" si="3"/>
        <v>Despesa</v>
      </c>
      <c r="W20" s="244" t="str">
        <f>VLOOKUP(E20,'Configurações Básicas'!$E$12:$E$66,1,FALSE)</f>
        <v>DESPESAS OPERACIONAIS</v>
      </c>
    </row>
    <row r="21" spans="1:29" ht="19.5" customHeight="1" thickTop="1" thickBot="1" x14ac:dyDescent="0.3">
      <c r="A21" s="214"/>
      <c r="C21" s="137">
        <v>4</v>
      </c>
      <c r="D21" s="139">
        <v>42739</v>
      </c>
      <c r="E21" s="43" t="s">
        <v>318</v>
      </c>
      <c r="F21" s="199" t="s">
        <v>469</v>
      </c>
      <c r="G21" s="43" t="s">
        <v>383</v>
      </c>
      <c r="H21" s="43" t="s">
        <v>349</v>
      </c>
      <c r="I21" s="43"/>
      <c r="J21" s="238">
        <v>0</v>
      </c>
      <c r="K21" s="238">
        <v>84</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305440.70000000013</v>
      </c>
      <c r="P21" s="109" t="str">
        <f>'PC Receitas'!P9</f>
        <v>Despesas_com_RH</v>
      </c>
      <c r="S21" s="242" t="str">
        <f t="shared" si="0"/>
        <v/>
      </c>
      <c r="T21" s="243" t="str">
        <f t="shared" si="1"/>
        <v>Despesa</v>
      </c>
      <c r="U21" s="243" t="str">
        <f t="shared" si="2"/>
        <v/>
      </c>
      <c r="V21" s="243" t="str">
        <f t="shared" si="3"/>
        <v>Despesa</v>
      </c>
      <c r="W21" s="244" t="str">
        <f>VLOOKUP(E21,'Configurações Básicas'!$E$12:$E$66,1,FALSE)</f>
        <v>DESPESAS COM PRODUTOS</v>
      </c>
    </row>
    <row r="22" spans="1:29" ht="19.5" customHeight="1" thickTop="1" thickBot="1" x14ac:dyDescent="0.3">
      <c r="A22" s="214"/>
      <c r="C22" s="137">
        <v>4</v>
      </c>
      <c r="D22" s="139">
        <v>42739</v>
      </c>
      <c r="E22" s="43" t="s">
        <v>319</v>
      </c>
      <c r="F22" s="137">
        <v>14533</v>
      </c>
      <c r="G22" s="43" t="s">
        <v>380</v>
      </c>
      <c r="H22" s="43" t="s">
        <v>349</v>
      </c>
      <c r="I22" s="43"/>
      <c r="J22" s="238">
        <v>0</v>
      </c>
      <c r="K22" s="238">
        <v>2.1</v>
      </c>
      <c r="L22" s="44" t="s">
        <v>325</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305438.60000000015</v>
      </c>
      <c r="P22" s="109" t="str">
        <f>'PC Receitas'!P10</f>
        <v>Despesas_Operacionais</v>
      </c>
      <c r="S22" s="242" t="str">
        <f t="shared" si="0"/>
        <v>Despesa</v>
      </c>
      <c r="T22" s="243" t="str">
        <f t="shared" si="1"/>
        <v/>
      </c>
      <c r="U22" s="243" t="str">
        <f t="shared" si="2"/>
        <v/>
      </c>
      <c r="V22" s="243" t="str">
        <f t="shared" si="3"/>
        <v>Despesa</v>
      </c>
      <c r="W22" s="244" t="str">
        <f>VLOOKUP(E22,'Configurações Básicas'!$E$12:$E$66,1,FALSE)</f>
        <v>DESPESAS OPERACIONAIS</v>
      </c>
    </row>
    <row r="23" spans="1:29" ht="19.5" customHeight="1" thickTop="1" thickBot="1" x14ac:dyDescent="0.3">
      <c r="A23" s="214"/>
      <c r="C23" s="137">
        <v>5</v>
      </c>
      <c r="D23" s="139">
        <v>42740</v>
      </c>
      <c r="E23" s="43" t="s">
        <v>97</v>
      </c>
      <c r="F23" s="199" t="s">
        <v>460</v>
      </c>
      <c r="G23" s="43" t="s">
        <v>381</v>
      </c>
      <c r="H23" s="43" t="s">
        <v>349</v>
      </c>
      <c r="I23" s="43"/>
      <c r="J23" s="238">
        <v>0</v>
      </c>
      <c r="K23" s="238">
        <v>1893.95</v>
      </c>
      <c r="L23" s="44" t="s">
        <v>325</v>
      </c>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303544.65000000014</v>
      </c>
      <c r="P23" s="109" t="str">
        <f>'PC Receitas'!P11</f>
        <v>Despesas_com_Marketing</v>
      </c>
      <c r="S23" s="242" t="str">
        <f t="shared" si="0"/>
        <v>Despesa</v>
      </c>
      <c r="T23" s="243" t="str">
        <f t="shared" si="1"/>
        <v/>
      </c>
      <c r="U23" s="243" t="str">
        <f t="shared" si="2"/>
        <v/>
      </c>
      <c r="V23" s="243" t="str">
        <f t="shared" si="3"/>
        <v>Despesa</v>
      </c>
      <c r="W23" s="244" t="str">
        <f>VLOOKUP(E23,'Configurações Básicas'!$E$12:$E$66,1,FALSE)</f>
        <v>DESPESAS COM RH</v>
      </c>
    </row>
    <row r="24" spans="1:29" ht="19.5" customHeight="1" thickTop="1" thickBot="1" x14ac:dyDescent="0.3">
      <c r="A24" s="214"/>
      <c r="C24" s="137">
        <v>5</v>
      </c>
      <c r="D24" s="139">
        <v>42740</v>
      </c>
      <c r="E24" s="43" t="s">
        <v>97</v>
      </c>
      <c r="F24" s="137" t="s">
        <v>461</v>
      </c>
      <c r="G24" s="43" t="s">
        <v>381</v>
      </c>
      <c r="H24" s="43" t="s">
        <v>349</v>
      </c>
      <c r="I24" s="43"/>
      <c r="J24" s="238">
        <v>0</v>
      </c>
      <c r="K24" s="238">
        <v>1600.15</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301944.50000000012</v>
      </c>
      <c r="P24" s="109" t="str">
        <f>'PC Receitas'!P12</f>
        <v>Impostos</v>
      </c>
      <c r="S24" s="242" t="str">
        <f t="shared" si="0"/>
        <v>Despesa</v>
      </c>
      <c r="T24" s="243" t="str">
        <f t="shared" si="1"/>
        <v/>
      </c>
      <c r="U24" s="243" t="str">
        <f t="shared" si="2"/>
        <v/>
      </c>
      <c r="V24" s="243" t="str">
        <f t="shared" si="3"/>
        <v>Despesa</v>
      </c>
      <c r="W24" s="244" t="str">
        <f>VLOOKUP(E24,'Configurações Básicas'!$E$12:$E$66,1,FALSE)</f>
        <v>DESPESAS COM RH</v>
      </c>
    </row>
    <row r="25" spans="1:29" ht="19.5" customHeight="1" thickTop="1" thickBot="1" x14ac:dyDescent="0.3">
      <c r="A25" s="214"/>
      <c r="C25" s="137">
        <v>5</v>
      </c>
      <c r="D25" s="139">
        <v>42740</v>
      </c>
      <c r="E25" s="43" t="s">
        <v>97</v>
      </c>
      <c r="F25" s="137" t="s">
        <v>463</v>
      </c>
      <c r="G25" s="43" t="s">
        <v>381</v>
      </c>
      <c r="H25" s="43" t="s">
        <v>349</v>
      </c>
      <c r="I25" s="43"/>
      <c r="J25" s="238">
        <v>0</v>
      </c>
      <c r="K25" s="238">
        <v>1719.65</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300224.85000000009</v>
      </c>
      <c r="P25" s="109" t="str">
        <f>'PC Receitas'!P13</f>
        <v>Investimentos</v>
      </c>
      <c r="S25" s="242" t="str">
        <f t="shared" si="0"/>
        <v>Despesa</v>
      </c>
      <c r="T25" s="243" t="str">
        <f t="shared" si="1"/>
        <v/>
      </c>
      <c r="U25" s="243" t="str">
        <f t="shared" si="2"/>
        <v/>
      </c>
      <c r="V25" s="243" t="str">
        <f t="shared" si="3"/>
        <v>Despesa</v>
      </c>
      <c r="W25" s="244" t="str">
        <f>VLOOKUP(E25,'Configurações Básicas'!$E$12:$E$66,1,FALSE)</f>
        <v>DESPESAS COM RH</v>
      </c>
    </row>
    <row r="26" spans="1:29" ht="19.5" customHeight="1" thickTop="1" thickBot="1" x14ac:dyDescent="0.3">
      <c r="A26" s="214"/>
      <c r="C26" s="137">
        <v>5</v>
      </c>
      <c r="D26" s="139">
        <v>42740</v>
      </c>
      <c r="E26" s="43" t="s">
        <v>97</v>
      </c>
      <c r="F26" s="137" t="s">
        <v>467</v>
      </c>
      <c r="G26" s="43" t="s">
        <v>381</v>
      </c>
      <c r="H26" s="43" t="s">
        <v>349</v>
      </c>
      <c r="I26" s="43"/>
      <c r="J26" s="238">
        <v>0</v>
      </c>
      <c r="K26" s="238">
        <v>894.2</v>
      </c>
      <c r="L26" s="44" t="s">
        <v>325</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299330.65000000008</v>
      </c>
      <c r="P26" s="109">
        <f>'PC Receitas'!P14</f>
        <v>0</v>
      </c>
      <c r="S26" s="242" t="str">
        <f t="shared" si="0"/>
        <v>Despesa</v>
      </c>
      <c r="T26" s="243" t="str">
        <f t="shared" si="1"/>
        <v/>
      </c>
      <c r="U26" s="243" t="str">
        <f t="shared" si="2"/>
        <v/>
      </c>
      <c r="V26" s="243" t="str">
        <f t="shared" si="3"/>
        <v>Despesa</v>
      </c>
      <c r="W26" s="244" t="str">
        <f>VLOOKUP(E26,'Configurações Básicas'!$E$12:$E$66,1,FALSE)</f>
        <v>DESPESAS COM RH</v>
      </c>
    </row>
    <row r="27" spans="1:29" ht="19.5" customHeight="1" thickTop="1" thickBot="1" x14ac:dyDescent="0.3">
      <c r="A27" s="214"/>
      <c r="C27" s="137">
        <v>5</v>
      </c>
      <c r="D27" s="139">
        <v>42740</v>
      </c>
      <c r="E27" s="43" t="s">
        <v>97</v>
      </c>
      <c r="F27" s="137" t="s">
        <v>468</v>
      </c>
      <c r="G27" s="43" t="s">
        <v>381</v>
      </c>
      <c r="H27" s="43" t="s">
        <v>349</v>
      </c>
      <c r="I27" s="43"/>
      <c r="J27" s="238">
        <v>0</v>
      </c>
      <c r="K27" s="238">
        <v>1378.1</v>
      </c>
      <c r="L27" s="44" t="s">
        <v>325</v>
      </c>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297952.5500000001</v>
      </c>
      <c r="S27" s="242" t="str">
        <f t="shared" si="0"/>
        <v>Despesa</v>
      </c>
      <c r="T27" s="243" t="str">
        <f t="shared" si="1"/>
        <v/>
      </c>
      <c r="U27" s="243" t="str">
        <f t="shared" si="2"/>
        <v/>
      </c>
      <c r="V27" s="243" t="str">
        <f t="shared" si="3"/>
        <v>Despesa</v>
      </c>
      <c r="W27" s="244" t="str">
        <f>VLOOKUP(E27,'Configurações Básicas'!$E$12:$E$66,1,FALSE)</f>
        <v>DESPESAS COM RH</v>
      </c>
    </row>
    <row r="28" spans="1:29" ht="19.5" customHeight="1" thickTop="1" thickBot="1" x14ac:dyDescent="0.3">
      <c r="A28" s="214"/>
      <c r="C28" s="137">
        <v>5</v>
      </c>
      <c r="D28" s="139">
        <v>42740</v>
      </c>
      <c r="E28" s="43" t="s">
        <v>319</v>
      </c>
      <c r="F28" s="137">
        <v>14540</v>
      </c>
      <c r="G28" s="43" t="s">
        <v>380</v>
      </c>
      <c r="H28" s="43" t="s">
        <v>348</v>
      </c>
      <c r="I28" s="43"/>
      <c r="J28" s="238">
        <v>0</v>
      </c>
      <c r="K28" s="238">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297950.45000000013</v>
      </c>
      <c r="S28" s="242" t="str">
        <f t="shared" si="0"/>
        <v>Despesa</v>
      </c>
      <c r="T28" s="243" t="str">
        <f t="shared" si="1"/>
        <v/>
      </c>
      <c r="U28" s="243" t="str">
        <f t="shared" si="2"/>
        <v/>
      </c>
      <c r="V28" s="243" t="str">
        <f t="shared" si="3"/>
        <v>Despesa</v>
      </c>
      <c r="W28" s="244" t="str">
        <f>VLOOKUP(E28,'Configurações Básicas'!$E$12:$E$66,1,FALSE)</f>
        <v>DESPESAS OPERACIONAIS</v>
      </c>
    </row>
    <row r="29" spans="1:29" ht="19.5" customHeight="1" thickTop="1" thickBot="1" x14ac:dyDescent="0.3">
      <c r="A29" s="214"/>
      <c r="C29" s="137">
        <v>5</v>
      </c>
      <c r="D29" s="139">
        <v>42740</v>
      </c>
      <c r="E29" s="43" t="s">
        <v>97</v>
      </c>
      <c r="F29" s="199" t="s">
        <v>473</v>
      </c>
      <c r="G29" s="43" t="s">
        <v>381</v>
      </c>
      <c r="H29" s="43" t="s">
        <v>348</v>
      </c>
      <c r="I29" s="43"/>
      <c r="J29" s="238">
        <v>0</v>
      </c>
      <c r="K29" s="238">
        <v>398.09</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297552.3600000001</v>
      </c>
      <c r="S29" s="242" t="str">
        <f t="shared" si="0"/>
        <v>Despesa</v>
      </c>
      <c r="T29" s="243" t="str">
        <f t="shared" si="1"/>
        <v/>
      </c>
      <c r="U29" s="243" t="str">
        <f t="shared" si="2"/>
        <v/>
      </c>
      <c r="V29" s="243" t="str">
        <f t="shared" si="3"/>
        <v>Despesa</v>
      </c>
      <c r="W29" s="244" t="str">
        <f>VLOOKUP(E29,'Configurações Básicas'!$E$12:$E$66,1,FALSE)</f>
        <v>DESPESAS COM RH</v>
      </c>
    </row>
    <row r="30" spans="1:29" ht="19.5" customHeight="1" thickTop="1" thickBot="1" x14ac:dyDescent="0.3">
      <c r="A30" s="214"/>
      <c r="C30" s="137">
        <v>5</v>
      </c>
      <c r="D30" s="139">
        <v>42740</v>
      </c>
      <c r="E30" s="43" t="s">
        <v>319</v>
      </c>
      <c r="F30" s="137">
        <v>14528</v>
      </c>
      <c r="G30" s="43" t="s">
        <v>380</v>
      </c>
      <c r="H30" s="43" t="s">
        <v>348</v>
      </c>
      <c r="I30" s="43"/>
      <c r="J30" s="238">
        <v>0</v>
      </c>
      <c r="K30" s="238">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297550.26000000013</v>
      </c>
      <c r="S30" s="242" t="str">
        <f t="shared" si="0"/>
        <v>Despesa</v>
      </c>
      <c r="T30" s="243" t="str">
        <f t="shared" si="1"/>
        <v/>
      </c>
      <c r="U30" s="243" t="str">
        <f t="shared" si="2"/>
        <v/>
      </c>
      <c r="V30" s="243" t="str">
        <f t="shared" si="3"/>
        <v>Despesa</v>
      </c>
      <c r="W30" s="244" t="str">
        <f>VLOOKUP(E30,'Configurações Básicas'!$E$12:$E$66,1,FALSE)</f>
        <v>DESPESAS OPERACIONAIS</v>
      </c>
    </row>
    <row r="31" spans="1:29" ht="19.5" customHeight="1" thickTop="1" thickBot="1" x14ac:dyDescent="0.3">
      <c r="A31" s="214"/>
      <c r="C31" s="137">
        <v>5</v>
      </c>
      <c r="D31" s="139">
        <v>42740</v>
      </c>
      <c r="E31" s="43" t="s">
        <v>319</v>
      </c>
      <c r="F31" s="137">
        <v>14531</v>
      </c>
      <c r="G31" s="43" t="s">
        <v>380</v>
      </c>
      <c r="H31" s="43" t="s">
        <v>348</v>
      </c>
      <c r="I31" s="43"/>
      <c r="J31" s="238">
        <v>0</v>
      </c>
      <c r="K31" s="238">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297548.16000000015</v>
      </c>
      <c r="S31" s="242" t="str">
        <f t="shared" si="0"/>
        <v>Despesa</v>
      </c>
      <c r="T31" s="243" t="str">
        <f t="shared" si="1"/>
        <v/>
      </c>
      <c r="U31" s="243" t="str">
        <f t="shared" si="2"/>
        <v/>
      </c>
      <c r="V31" s="243" t="str">
        <f t="shared" si="3"/>
        <v>Despesa</v>
      </c>
      <c r="W31" s="244" t="str">
        <f>VLOOKUP(E31,'Configurações Básicas'!$E$12:$E$66,1,FALSE)</f>
        <v>DESPESAS OPERACIONAIS</v>
      </c>
    </row>
    <row r="32" spans="1:29" ht="19.5" customHeight="1" thickTop="1" thickBot="1" x14ac:dyDescent="0.3">
      <c r="A32" s="214"/>
      <c r="C32" s="137">
        <v>5</v>
      </c>
      <c r="D32" s="139">
        <v>42740</v>
      </c>
      <c r="E32" s="43" t="s">
        <v>319</v>
      </c>
      <c r="F32" s="137">
        <v>14534</v>
      </c>
      <c r="G32" s="43" t="s">
        <v>380</v>
      </c>
      <c r="H32" s="139" t="s">
        <v>348</v>
      </c>
      <c r="I32" s="139"/>
      <c r="J32" s="238">
        <v>0</v>
      </c>
      <c r="K32" s="238">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297546.06000000017</v>
      </c>
      <c r="S32" s="242" t="str">
        <f t="shared" si="0"/>
        <v>Despesa</v>
      </c>
      <c r="T32" s="243" t="str">
        <f t="shared" si="1"/>
        <v/>
      </c>
      <c r="U32" s="243" t="str">
        <f t="shared" si="2"/>
        <v/>
      </c>
      <c r="V32" s="243" t="str">
        <f t="shared" si="3"/>
        <v>Despesa</v>
      </c>
      <c r="W32" s="244" t="str">
        <f>VLOOKUP(E32,'Configurações Básicas'!$E$12:$E$66,1,FALSE)</f>
        <v>DESPESAS OPERACIONAIS</v>
      </c>
    </row>
    <row r="33" spans="1:23" ht="19.5" customHeight="1" thickTop="1" thickBot="1" x14ac:dyDescent="0.3">
      <c r="A33" s="214"/>
      <c r="C33" s="137">
        <v>5</v>
      </c>
      <c r="D33" s="139">
        <v>42740</v>
      </c>
      <c r="E33" s="43" t="s">
        <v>319</v>
      </c>
      <c r="F33" s="137">
        <v>14544</v>
      </c>
      <c r="G33" s="43" t="s">
        <v>380</v>
      </c>
      <c r="H33" s="139" t="s">
        <v>348</v>
      </c>
      <c r="I33" s="139"/>
      <c r="J33" s="238">
        <v>0</v>
      </c>
      <c r="K33" s="238">
        <v>2.1</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297543.9600000002</v>
      </c>
      <c r="S33" s="242" t="str">
        <f t="shared" si="0"/>
        <v>Despesa</v>
      </c>
      <c r="T33" s="243" t="str">
        <f t="shared" si="1"/>
        <v/>
      </c>
      <c r="U33" s="243" t="str">
        <f t="shared" si="2"/>
        <v/>
      </c>
      <c r="V33" s="243" t="str">
        <f t="shared" si="3"/>
        <v>Despesa</v>
      </c>
      <c r="W33" s="244" t="str">
        <f>VLOOKUP(E33,'Configurações Básicas'!$E$12:$E$66,1,FALSE)</f>
        <v>DESPESAS OPERACIONAIS</v>
      </c>
    </row>
    <row r="34" spans="1:23" ht="19.5" customHeight="1" thickTop="1" thickBot="1" x14ac:dyDescent="0.3">
      <c r="A34" s="214"/>
      <c r="C34" s="137">
        <v>5</v>
      </c>
      <c r="D34" s="139">
        <v>42740</v>
      </c>
      <c r="E34" s="43" t="s">
        <v>319</v>
      </c>
      <c r="F34" s="137" t="s">
        <v>475</v>
      </c>
      <c r="G34" s="43" t="s">
        <v>380</v>
      </c>
      <c r="H34" s="43" t="s">
        <v>348</v>
      </c>
      <c r="I34" s="43"/>
      <c r="J34" s="238">
        <v>0</v>
      </c>
      <c r="K34" s="238">
        <v>2.1</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297541.86000000022</v>
      </c>
      <c r="S34" s="242" t="str">
        <f t="shared" si="0"/>
        <v>Despesa</v>
      </c>
      <c r="T34" s="243" t="str">
        <f t="shared" si="1"/>
        <v/>
      </c>
      <c r="U34" s="243" t="str">
        <f t="shared" si="2"/>
        <v/>
      </c>
      <c r="V34" s="243" t="str">
        <f t="shared" si="3"/>
        <v>Despesa</v>
      </c>
      <c r="W34" s="244" t="str">
        <f>VLOOKUP(E34,'Configurações Básicas'!$E$12:$E$66,1,FALSE)</f>
        <v>DESPESAS OPERACIONAIS</v>
      </c>
    </row>
    <row r="35" spans="1:23" ht="19.5" customHeight="1" thickTop="1" thickBot="1" x14ac:dyDescent="0.3">
      <c r="A35" s="214"/>
      <c r="C35" s="137">
        <v>5</v>
      </c>
      <c r="D35" s="139">
        <v>42740</v>
      </c>
      <c r="E35" s="43" t="s">
        <v>319</v>
      </c>
      <c r="F35" s="137">
        <v>14467</v>
      </c>
      <c r="G35" s="43" t="s">
        <v>380</v>
      </c>
      <c r="H35" s="139" t="s">
        <v>348</v>
      </c>
      <c r="I35" s="139"/>
      <c r="J35" s="238">
        <v>0</v>
      </c>
      <c r="K35" s="238">
        <v>2.1</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297539.76000000024</v>
      </c>
      <c r="S35" s="242" t="str">
        <f t="shared" si="0"/>
        <v>Despesa</v>
      </c>
      <c r="T35" s="243" t="str">
        <f t="shared" si="1"/>
        <v/>
      </c>
      <c r="U35" s="243" t="str">
        <f t="shared" si="2"/>
        <v/>
      </c>
      <c r="V35" s="243" t="str">
        <f t="shared" si="3"/>
        <v>Despesa</v>
      </c>
      <c r="W35" s="244" t="str">
        <f>VLOOKUP(E35,'Configurações Básicas'!$E$12:$E$66,1,FALSE)</f>
        <v>DESPESAS OPERACIONAIS</v>
      </c>
    </row>
    <row r="36" spans="1:23" ht="19.5" customHeight="1" thickTop="1" thickBot="1" x14ac:dyDescent="0.3">
      <c r="A36" s="214"/>
      <c r="C36" s="137">
        <v>5</v>
      </c>
      <c r="D36" s="139">
        <v>42740</v>
      </c>
      <c r="E36" s="43" t="s">
        <v>319</v>
      </c>
      <c r="F36" s="137" t="s">
        <v>476</v>
      </c>
      <c r="G36" s="43" t="s">
        <v>380</v>
      </c>
      <c r="H36" s="43" t="s">
        <v>348</v>
      </c>
      <c r="I36" s="43"/>
      <c r="J36" s="238">
        <v>0</v>
      </c>
      <c r="K36" s="238">
        <v>2.1</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297537.66000000027</v>
      </c>
      <c r="S36" s="242" t="str">
        <f t="shared" si="0"/>
        <v>Despesa</v>
      </c>
      <c r="T36" s="243" t="str">
        <f t="shared" si="1"/>
        <v/>
      </c>
      <c r="U36" s="243" t="str">
        <f t="shared" si="2"/>
        <v/>
      </c>
      <c r="V36" s="243" t="str">
        <f t="shared" si="3"/>
        <v>Despesa</v>
      </c>
      <c r="W36" s="244" t="str">
        <f>VLOOKUP(E36,'Configurações Básicas'!$E$12:$E$66,1,FALSE)</f>
        <v>DESPESAS OPERACIONAIS</v>
      </c>
    </row>
    <row r="37" spans="1:23" ht="19.5" customHeight="1" thickTop="1" thickBot="1" x14ac:dyDescent="0.3">
      <c r="A37" s="214"/>
      <c r="C37" s="137">
        <v>6</v>
      </c>
      <c r="D37" s="139">
        <v>42741</v>
      </c>
      <c r="E37" s="43" t="s">
        <v>318</v>
      </c>
      <c r="F37" s="137">
        <v>20404</v>
      </c>
      <c r="G37" s="43" t="s">
        <v>383</v>
      </c>
      <c r="H37" s="43" t="s">
        <v>350</v>
      </c>
      <c r="I37" s="43"/>
      <c r="J37" s="238">
        <v>0</v>
      </c>
      <c r="K37" s="238">
        <v>8211.0499999999993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289326.61000000028</v>
      </c>
      <c r="S37" s="242" t="str">
        <f t="shared" si="0"/>
        <v/>
      </c>
      <c r="T37" s="243" t="str">
        <f t="shared" si="1"/>
        <v>Despesa</v>
      </c>
      <c r="U37" s="243" t="str">
        <f t="shared" si="2"/>
        <v/>
      </c>
      <c r="V37" s="243" t="str">
        <f t="shared" si="3"/>
        <v>Despesa</v>
      </c>
      <c r="W37" s="244" t="str">
        <f>VLOOKUP(E37,'Configurações Básicas'!$E$12:$E$66,1,FALSE)</f>
        <v>DESPESAS COM PRODUTOS</v>
      </c>
    </row>
    <row r="38" spans="1:23" ht="19.5" customHeight="1" thickTop="1" thickBot="1" x14ac:dyDescent="0.3">
      <c r="A38" s="214"/>
      <c r="C38" s="137">
        <v>6</v>
      </c>
      <c r="D38" s="139">
        <v>42741</v>
      </c>
      <c r="E38" s="43" t="s">
        <v>319</v>
      </c>
      <c r="F38" s="137">
        <v>775091</v>
      </c>
      <c r="G38" s="43" t="s">
        <v>385</v>
      </c>
      <c r="H38" s="43" t="s">
        <v>350</v>
      </c>
      <c r="I38" s="43"/>
      <c r="J38" s="238">
        <v>0</v>
      </c>
      <c r="K38" s="238">
        <v>369.15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288957.46000000025</v>
      </c>
      <c r="S38" s="242" t="str">
        <f t="shared" si="0"/>
        <v>Despesa</v>
      </c>
      <c r="T38" s="243" t="str">
        <f t="shared" si="1"/>
        <v/>
      </c>
      <c r="U38" s="243" t="str">
        <f t="shared" si="2"/>
        <v/>
      </c>
      <c r="V38" s="243" t="str">
        <f t="shared" si="3"/>
        <v>Despesa</v>
      </c>
      <c r="W38" s="244" t="str">
        <f>VLOOKUP(E38,'Configurações Básicas'!$E$12:$E$66,1,FALSE)</f>
        <v>DESPESAS OPERACIONAIS</v>
      </c>
    </row>
    <row r="39" spans="1:23" ht="19.5" customHeight="1" thickTop="1" thickBot="1" x14ac:dyDescent="0.3">
      <c r="A39" s="214"/>
      <c r="C39" s="137">
        <v>6</v>
      </c>
      <c r="D39" s="139">
        <v>42741</v>
      </c>
      <c r="E39" s="43" t="s">
        <v>319</v>
      </c>
      <c r="F39" s="199">
        <v>14650</v>
      </c>
      <c r="G39" s="43" t="s">
        <v>380</v>
      </c>
      <c r="H39" s="43" t="s">
        <v>348</v>
      </c>
      <c r="I39" s="43"/>
      <c r="J39" s="238">
        <v>0</v>
      </c>
      <c r="K39" s="238">
        <v>2.1</v>
      </c>
      <c r="L39" s="44" t="s">
        <v>325</v>
      </c>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288955.36000000028</v>
      </c>
      <c r="S39" s="242" t="str">
        <f t="shared" si="0"/>
        <v>Despesa</v>
      </c>
      <c r="T39" s="243" t="str">
        <f t="shared" si="1"/>
        <v/>
      </c>
      <c r="U39" s="243" t="str">
        <f t="shared" si="2"/>
        <v/>
      </c>
      <c r="V39" s="243" t="str">
        <f t="shared" si="3"/>
        <v>Despesa</v>
      </c>
      <c r="W39" s="244" t="str">
        <f>VLOOKUP(E39,'Configurações Básicas'!$E$12:$E$66,1,FALSE)</f>
        <v>DESPESAS OPERACIONAIS</v>
      </c>
    </row>
    <row r="40" spans="1:23" ht="19.5" customHeight="1" thickTop="1" thickBot="1" x14ac:dyDescent="0.3">
      <c r="A40" s="214"/>
      <c r="C40" s="137">
        <v>7</v>
      </c>
      <c r="D40" s="139">
        <v>42742</v>
      </c>
      <c r="E40" s="43" t="s">
        <v>97</v>
      </c>
      <c r="F40" s="137" t="s">
        <v>470</v>
      </c>
      <c r="G40" s="43" t="s">
        <v>324</v>
      </c>
      <c r="H40" s="43" t="s">
        <v>348</v>
      </c>
      <c r="I40" s="43"/>
      <c r="J40" s="238">
        <v>0</v>
      </c>
      <c r="K40" s="238">
        <v>1350.5</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287604.86000000028</v>
      </c>
      <c r="S40" s="242" t="str">
        <f t="shared" si="0"/>
        <v>Despesa</v>
      </c>
      <c r="T40" s="243" t="str">
        <f t="shared" si="1"/>
        <v/>
      </c>
      <c r="U40" s="243" t="str">
        <f t="shared" si="2"/>
        <v/>
      </c>
      <c r="V40" s="243" t="str">
        <f t="shared" si="3"/>
        <v>Despesa</v>
      </c>
      <c r="W40" s="244" t="str">
        <f>VLOOKUP(E40,'Configurações Básicas'!$E$12:$E$66,1,FALSE)</f>
        <v>DESPESAS COM RH</v>
      </c>
    </row>
    <row r="41" spans="1:23" ht="19.5" customHeight="1" thickTop="1" thickBot="1" x14ac:dyDescent="0.3">
      <c r="A41" s="214"/>
      <c r="C41" s="137">
        <v>12</v>
      </c>
      <c r="D41" s="139">
        <v>42747</v>
      </c>
      <c r="E41" s="43" t="s">
        <v>319</v>
      </c>
      <c r="F41" s="137">
        <v>14613</v>
      </c>
      <c r="G41" s="43" t="s">
        <v>380</v>
      </c>
      <c r="H41" s="43" t="s">
        <v>348</v>
      </c>
      <c r="I41" s="43"/>
      <c r="J41" s="238">
        <v>0</v>
      </c>
      <c r="K41" s="238">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287602.7600000003</v>
      </c>
      <c r="S41" s="242" t="str">
        <f t="shared" si="0"/>
        <v>Despesa</v>
      </c>
      <c r="T41" s="243" t="str">
        <f t="shared" si="1"/>
        <v/>
      </c>
      <c r="U41" s="243" t="str">
        <f t="shared" si="2"/>
        <v/>
      </c>
      <c r="V41" s="243" t="str">
        <f t="shared" si="3"/>
        <v>Despesa</v>
      </c>
      <c r="W41" s="244" t="str">
        <f>VLOOKUP(E41,'Configurações Básicas'!$E$12:$E$66,1,FALSE)</f>
        <v>DESPESAS OPERACIONAIS</v>
      </c>
    </row>
    <row r="42" spans="1:23" ht="19.5" customHeight="1" thickTop="1" thickBot="1" x14ac:dyDescent="0.3">
      <c r="A42" s="214"/>
      <c r="C42" s="137">
        <v>27</v>
      </c>
      <c r="D42" s="139">
        <v>42762</v>
      </c>
      <c r="E42" s="43" t="s">
        <v>319</v>
      </c>
      <c r="F42" s="137">
        <v>14494</v>
      </c>
      <c r="G42" s="43" t="s">
        <v>380</v>
      </c>
      <c r="H42" s="43" t="s">
        <v>348</v>
      </c>
      <c r="I42" s="43"/>
      <c r="J42" s="238">
        <v>0</v>
      </c>
      <c r="K42" s="238">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287600.66000000032</v>
      </c>
      <c r="S42" s="242" t="str">
        <f t="shared" si="0"/>
        <v>Despesa</v>
      </c>
      <c r="T42" s="243" t="str">
        <f t="shared" si="1"/>
        <v/>
      </c>
      <c r="U42" s="243" t="str">
        <f t="shared" si="2"/>
        <v/>
      </c>
      <c r="V42" s="243" t="str">
        <f t="shared" si="3"/>
        <v>Despesa</v>
      </c>
      <c r="W42" s="244" t="str">
        <f>VLOOKUP(E42,'Configurações Básicas'!$E$12:$E$66,1,FALSE)</f>
        <v>DESPESAS OPERACIONAIS</v>
      </c>
    </row>
    <row r="43" spans="1:23" ht="19.5" customHeight="1" thickTop="1" thickBot="1" x14ac:dyDescent="0.3">
      <c r="A43" s="214"/>
      <c r="C43" s="137">
        <v>30</v>
      </c>
      <c r="D43" s="139">
        <v>42765</v>
      </c>
      <c r="E43" s="43" t="s">
        <v>319</v>
      </c>
      <c r="F43" s="199" t="s">
        <v>457</v>
      </c>
      <c r="G43" s="43" t="s">
        <v>380</v>
      </c>
      <c r="H43" s="43" t="s">
        <v>348</v>
      </c>
      <c r="I43" s="43"/>
      <c r="J43" s="238">
        <v>0</v>
      </c>
      <c r="K43" s="238">
        <v>2.1</v>
      </c>
      <c r="L43" s="44" t="s">
        <v>325</v>
      </c>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287598.56000000035</v>
      </c>
      <c r="S43" s="242" t="str">
        <f t="shared" si="0"/>
        <v>Despesa</v>
      </c>
      <c r="T43" s="243" t="str">
        <f t="shared" si="1"/>
        <v/>
      </c>
      <c r="U43" s="243" t="str">
        <f t="shared" si="2"/>
        <v/>
      </c>
      <c r="V43" s="243" t="str">
        <f t="shared" si="3"/>
        <v>Despesa</v>
      </c>
      <c r="W43" s="244" t="str">
        <f>VLOOKUP(E43,'Configurações Básicas'!$E$12:$E$66,1,FALSE)</f>
        <v>DESPESAS OPERACIONAIS</v>
      </c>
    </row>
    <row r="44" spans="1:23" ht="19.5" customHeight="1" thickTop="1" thickBot="1" x14ac:dyDescent="0.3">
      <c r="A44" s="214"/>
      <c r="C44" s="137">
        <v>30</v>
      </c>
      <c r="D44" s="139">
        <v>42765</v>
      </c>
      <c r="E44" s="43" t="s">
        <v>319</v>
      </c>
      <c r="F44" s="199">
        <v>14517</v>
      </c>
      <c r="G44" s="43" t="s">
        <v>380</v>
      </c>
      <c r="H44" s="43" t="s">
        <v>348</v>
      </c>
      <c r="I44" s="43"/>
      <c r="J44" s="238">
        <v>0</v>
      </c>
      <c r="K44" s="238">
        <v>2.1</v>
      </c>
      <c r="L44" s="44" t="s">
        <v>325</v>
      </c>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287596.46000000037</v>
      </c>
      <c r="S44" s="242" t="str">
        <f t="shared" si="0"/>
        <v>Despesa</v>
      </c>
      <c r="T44" s="243" t="str">
        <f t="shared" si="1"/>
        <v/>
      </c>
      <c r="U44" s="243" t="str">
        <f t="shared" si="2"/>
        <v/>
      </c>
      <c r="V44" s="243" t="str">
        <f t="shared" si="3"/>
        <v>Despesa</v>
      </c>
      <c r="W44" s="244" t="str">
        <f>VLOOKUP(E44,'Configurações Básicas'!$E$12:$E$66,1,FALSE)</f>
        <v>DESPESAS OPERACIONAIS</v>
      </c>
    </row>
    <row r="45" spans="1:23" ht="19.5" customHeight="1" thickTop="1" thickBot="1" x14ac:dyDescent="0.3">
      <c r="A45" s="214"/>
      <c r="C45" s="137">
        <v>31</v>
      </c>
      <c r="D45" s="139">
        <v>42766</v>
      </c>
      <c r="E45" s="43" t="s">
        <v>319</v>
      </c>
      <c r="F45" s="199" t="s">
        <v>459</v>
      </c>
      <c r="G45" s="43" t="s">
        <v>380</v>
      </c>
      <c r="H45" s="43" t="s">
        <v>348</v>
      </c>
      <c r="I45" s="43"/>
      <c r="J45" s="238">
        <v>0</v>
      </c>
      <c r="K45" s="238">
        <v>2.1</v>
      </c>
      <c r="L45" s="44" t="s">
        <v>325</v>
      </c>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287594.36000000039</v>
      </c>
      <c r="S45" s="242" t="str">
        <f t="shared" si="0"/>
        <v>Despesa</v>
      </c>
      <c r="T45" s="243" t="str">
        <f t="shared" si="1"/>
        <v/>
      </c>
      <c r="U45" s="243" t="str">
        <f t="shared" si="2"/>
        <v/>
      </c>
      <c r="V45" s="243" t="str">
        <f t="shared" si="3"/>
        <v>Despesa</v>
      </c>
      <c r="W45" s="244" t="str">
        <f>VLOOKUP(E45,'Configurações Básicas'!$E$12:$E$66,1,FALSE)</f>
        <v>DESPESAS OPERACIONAIS</v>
      </c>
    </row>
    <row r="46" spans="1:23" ht="19.5" customHeight="1" thickTop="1" thickBot="1" x14ac:dyDescent="0.3">
      <c r="A46" s="214"/>
      <c r="C46" s="137">
        <v>31</v>
      </c>
      <c r="D46" s="139">
        <v>42766</v>
      </c>
      <c r="E46" s="43" t="s">
        <v>319</v>
      </c>
      <c r="F46" s="199">
        <v>14515</v>
      </c>
      <c r="G46" s="43" t="s">
        <v>380</v>
      </c>
      <c r="H46" s="43" t="s">
        <v>348</v>
      </c>
      <c r="I46" s="43"/>
      <c r="J46" s="238">
        <v>0</v>
      </c>
      <c r="K46" s="238">
        <v>2.1</v>
      </c>
      <c r="L46" s="44" t="s">
        <v>325</v>
      </c>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287592.26000000042</v>
      </c>
      <c r="S46" s="242" t="str">
        <f t="shared" si="0"/>
        <v>Despesa</v>
      </c>
      <c r="T46" s="243" t="str">
        <f t="shared" si="1"/>
        <v/>
      </c>
      <c r="U46" s="243" t="str">
        <f t="shared" si="2"/>
        <v/>
      </c>
      <c r="V46" s="243" t="str">
        <f t="shared" si="3"/>
        <v>Despesa</v>
      </c>
      <c r="W46" s="244" t="str">
        <f>VLOOKUP(E46,'Configurações Básicas'!$E$12:$E$66,1,FALSE)</f>
        <v>DESPESAS OPERACIONAIS</v>
      </c>
    </row>
    <row r="47" spans="1:23" ht="19.5" customHeight="1" thickTop="1" thickBot="1" x14ac:dyDescent="0.3">
      <c r="A47" s="214"/>
      <c r="C47" s="137">
        <v>31</v>
      </c>
      <c r="D47" s="139">
        <v>42766</v>
      </c>
      <c r="E47" s="43" t="s">
        <v>319</v>
      </c>
      <c r="F47" s="137">
        <v>14649</v>
      </c>
      <c r="G47" s="43" t="s">
        <v>380</v>
      </c>
      <c r="H47" s="43" t="s">
        <v>348</v>
      </c>
      <c r="I47" s="43"/>
      <c r="J47" s="238">
        <v>0</v>
      </c>
      <c r="K47" s="238">
        <v>2.1</v>
      </c>
      <c r="L47" s="44" t="s">
        <v>325</v>
      </c>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287590.16000000044</v>
      </c>
      <c r="S47" s="242" t="str">
        <f t="shared" si="0"/>
        <v>Despesa</v>
      </c>
      <c r="T47" s="243" t="str">
        <f t="shared" si="1"/>
        <v/>
      </c>
      <c r="U47" s="243" t="str">
        <f t="shared" si="2"/>
        <v/>
      </c>
      <c r="V47" s="243" t="str">
        <f t="shared" si="3"/>
        <v>Despesa</v>
      </c>
      <c r="W47" s="244" t="str">
        <f>VLOOKUP(E47,'Configurações Básicas'!$E$12:$E$66,1,FALSE)</f>
        <v>DESPESAS OPERACIONAIS</v>
      </c>
    </row>
    <row r="48" spans="1:23" ht="19.5" customHeight="1" thickTop="1" thickBot="1" x14ac:dyDescent="0.3">
      <c r="A48" s="214"/>
      <c r="C48" s="137"/>
      <c r="D48" s="139"/>
      <c r="E48" s="43"/>
      <c r="F48" s="199"/>
      <c r="G48" s="43"/>
      <c r="H48" s="43"/>
      <c r="I48" s="43"/>
      <c r="J48" s="238"/>
      <c r="K48" s="238"/>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287590.16000000044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137"/>
      <c r="D49" s="139"/>
      <c r="E49" s="43"/>
      <c r="F49" s="199"/>
      <c r="G49" s="43"/>
      <c r="H49" s="43"/>
      <c r="I49" s="43"/>
      <c r="J49" s="238"/>
      <c r="K49" s="238"/>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287590.16000000044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137"/>
      <c r="D50" s="139"/>
      <c r="E50" s="43"/>
      <c r="F50" s="199"/>
      <c r="G50" s="43"/>
      <c r="H50" s="43"/>
      <c r="I50" s="43"/>
      <c r="J50" s="238"/>
      <c r="K50" s="238"/>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287590.16000000044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137"/>
      <c r="D51" s="139"/>
      <c r="E51" s="43"/>
      <c r="F51" s="199"/>
      <c r="G51" s="43"/>
      <c r="H51" s="43"/>
      <c r="I51" s="43"/>
      <c r="J51" s="238"/>
      <c r="K51" s="238"/>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287590.16000000044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137"/>
      <c r="D52" s="139"/>
      <c r="E52" s="43"/>
      <c r="F52" s="199"/>
      <c r="G52" s="43"/>
      <c r="H52" s="43"/>
      <c r="I52" s="43"/>
      <c r="J52" s="238"/>
      <c r="K52" s="238"/>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287590.16000000044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137"/>
      <c r="D53" s="139"/>
      <c r="E53" s="43"/>
      <c r="F53" s="199"/>
      <c r="G53" s="43"/>
      <c r="H53" s="43"/>
      <c r="I53" s="43"/>
      <c r="J53" s="238"/>
      <c r="K53" s="238"/>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287590.16000000044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137"/>
      <c r="D54" s="139"/>
      <c r="E54" s="43"/>
      <c r="F54" s="199"/>
      <c r="G54" s="43"/>
      <c r="H54" s="43"/>
      <c r="I54" s="43"/>
      <c r="J54" s="238"/>
      <c r="K54" s="238"/>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287590.16000000044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137"/>
      <c r="D55" s="139"/>
      <c r="E55" s="43"/>
      <c r="F55" s="199"/>
      <c r="G55" s="43"/>
      <c r="H55" s="43"/>
      <c r="I55" s="43"/>
      <c r="J55" s="238"/>
      <c r="K55" s="238"/>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287590.16000000044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137"/>
      <c r="D56" s="139"/>
      <c r="E56" s="43"/>
      <c r="F56" s="199"/>
      <c r="G56" s="43"/>
      <c r="H56" s="43"/>
      <c r="I56" s="43"/>
      <c r="J56" s="238"/>
      <c r="K56" s="238"/>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287590.16000000044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137"/>
      <c r="D57" s="139"/>
      <c r="E57" s="43"/>
      <c r="F57" s="137"/>
      <c r="G57" s="43"/>
      <c r="H57" s="43"/>
      <c r="I57" s="43"/>
      <c r="J57" s="238"/>
      <c r="K57" s="238"/>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287590.16000000044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137"/>
      <c r="D58" s="139"/>
      <c r="E58" s="43"/>
      <c r="F58" s="137"/>
      <c r="G58" s="43"/>
      <c r="H58" s="43"/>
      <c r="I58" s="43"/>
      <c r="J58" s="238"/>
      <c r="K58" s="238"/>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287590.16000000044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137"/>
      <c r="D59" s="139"/>
      <c r="E59" s="43"/>
      <c r="F59" s="137"/>
      <c r="G59" s="43"/>
      <c r="H59" s="43"/>
      <c r="I59" s="43"/>
      <c r="J59" s="238"/>
      <c r="K59" s="238"/>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287590.16000000044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137"/>
      <c r="D60" s="139"/>
      <c r="E60" s="43"/>
      <c r="F60" s="137"/>
      <c r="G60" s="43"/>
      <c r="H60" s="43"/>
      <c r="I60" s="43"/>
      <c r="J60" s="238"/>
      <c r="K60" s="238"/>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287590.16000000044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137"/>
      <c r="D61" s="139"/>
      <c r="E61" s="43"/>
      <c r="F61" s="137"/>
      <c r="G61" s="43"/>
      <c r="H61" s="43"/>
      <c r="I61" s="43"/>
      <c r="J61" s="238"/>
      <c r="K61" s="238"/>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287590.16000000044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137"/>
      <c r="D62" s="139"/>
      <c r="E62" s="43"/>
      <c r="F62" s="137"/>
      <c r="G62" s="43"/>
      <c r="H62" s="43"/>
      <c r="I62" s="43"/>
      <c r="J62" s="238"/>
      <c r="K62" s="238"/>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287590.16000000044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137"/>
      <c r="D63" s="139"/>
      <c r="E63" s="43"/>
      <c r="F63" s="137"/>
      <c r="G63" s="43"/>
      <c r="H63" s="43"/>
      <c r="I63" s="43"/>
      <c r="J63" s="238"/>
      <c r="K63" s="238"/>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287590.16000000044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137"/>
      <c r="D64" s="139"/>
      <c r="E64" s="43"/>
      <c r="F64" s="137"/>
      <c r="G64" s="43"/>
      <c r="H64" s="43"/>
      <c r="I64" s="43"/>
      <c r="J64" s="238"/>
      <c r="K64" s="238"/>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287590.16000000044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137"/>
      <c r="D65" s="139"/>
      <c r="E65" s="43"/>
      <c r="F65" s="199"/>
      <c r="G65" s="43"/>
      <c r="H65" s="43"/>
      <c r="I65" s="43"/>
      <c r="J65" s="238"/>
      <c r="K65" s="238"/>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287590.16000000044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137"/>
      <c r="D66" s="139"/>
      <c r="E66" s="43"/>
      <c r="F66" s="199"/>
      <c r="G66" s="43"/>
      <c r="H66" s="43"/>
      <c r="I66" s="43"/>
      <c r="J66" s="238"/>
      <c r="K66" s="238"/>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287590.16000000044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137"/>
      <c r="D67" s="139"/>
      <c r="E67" s="43"/>
      <c r="F67" s="137"/>
      <c r="G67" s="43"/>
      <c r="H67" s="43"/>
      <c r="I67" s="43"/>
      <c r="J67" s="238"/>
      <c r="K67" s="238"/>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287590.16000000044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137"/>
      <c r="D68" s="139"/>
      <c r="E68" s="43"/>
      <c r="F68" s="137"/>
      <c r="G68" s="43"/>
      <c r="H68" s="43"/>
      <c r="I68" s="43"/>
      <c r="J68" s="238"/>
      <c r="K68" s="238"/>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287590.16000000044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137"/>
      <c r="D69" s="139"/>
      <c r="E69" s="43"/>
      <c r="F69" s="137"/>
      <c r="G69" s="43"/>
      <c r="H69" s="43"/>
      <c r="I69" s="43"/>
      <c r="J69" s="238"/>
      <c r="K69" s="238"/>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287590.16000000044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137"/>
      <c r="D70" s="139"/>
      <c r="E70" s="43"/>
      <c r="F70" s="199"/>
      <c r="G70" s="43"/>
      <c r="H70" s="43"/>
      <c r="I70" s="43"/>
      <c r="J70" s="238"/>
      <c r="K70" s="238"/>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287590.16000000044</v>
      </c>
      <c r="S70" s="242" t="e">
        <f t="shared" ref="S70:S133" si="4">IF(W70="DESPESAS COM RH","Despesa",IF(W70="DESPESAS OPERACIONAIS","Despesa",IF(W70="DESPESAS COM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137"/>
      <c r="D71" s="139"/>
      <c r="E71" s="43"/>
      <c r="F71" s="137"/>
      <c r="G71" s="43"/>
      <c r="H71" s="43"/>
      <c r="I71" s="43"/>
      <c r="J71" s="238"/>
      <c r="K71" s="238"/>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287590.16000000044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137"/>
      <c r="D72" s="139"/>
      <c r="E72" s="43"/>
      <c r="F72" s="137"/>
      <c r="G72" s="43"/>
      <c r="H72" s="43"/>
      <c r="I72" s="43"/>
      <c r="J72" s="238"/>
      <c r="K72" s="238"/>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287590.16000000044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137"/>
      <c r="D73" s="139"/>
      <c r="E73" s="43"/>
      <c r="F73" s="137"/>
      <c r="G73" s="43"/>
      <c r="H73" s="43"/>
      <c r="I73" s="43"/>
      <c r="J73" s="238"/>
      <c r="K73" s="238"/>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287590.16000000044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137"/>
      <c r="D74" s="139"/>
      <c r="E74" s="43"/>
      <c r="F74" s="137"/>
      <c r="G74" s="43"/>
      <c r="H74" s="43"/>
      <c r="I74" s="43"/>
      <c r="J74" s="238"/>
      <c r="K74" s="238"/>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287590.16000000044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137"/>
      <c r="D75" s="139"/>
      <c r="E75" s="43"/>
      <c r="F75" s="137"/>
      <c r="G75" s="43"/>
      <c r="H75" s="43"/>
      <c r="I75" s="43"/>
      <c r="J75" s="238"/>
      <c r="K75" s="238"/>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287590.16000000044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137"/>
      <c r="D76" s="139"/>
      <c r="E76" s="43"/>
      <c r="F76" s="137"/>
      <c r="G76" s="43"/>
      <c r="H76" s="43"/>
      <c r="I76" s="43"/>
      <c r="J76" s="238"/>
      <c r="K76" s="238"/>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287590.16000000044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137"/>
      <c r="D77" s="139"/>
      <c r="E77" s="43"/>
      <c r="F77" s="137"/>
      <c r="G77" s="43"/>
      <c r="H77" s="43"/>
      <c r="I77" s="43"/>
      <c r="J77" s="238"/>
      <c r="K77" s="238"/>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287590.16000000044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137"/>
      <c r="D78" s="139"/>
      <c r="E78" s="43"/>
      <c r="F78" s="137"/>
      <c r="G78" s="43"/>
      <c r="H78" s="43"/>
      <c r="I78" s="43"/>
      <c r="J78" s="238"/>
      <c r="K78" s="238"/>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287590.16000000044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137"/>
      <c r="D79" s="139"/>
      <c r="E79" s="43"/>
      <c r="F79" s="137"/>
      <c r="G79" s="43"/>
      <c r="H79" s="43"/>
      <c r="I79" s="43"/>
      <c r="J79" s="238"/>
      <c r="K79" s="238"/>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287590.16000000044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137"/>
      <c r="D80" s="139"/>
      <c r="E80" s="43"/>
      <c r="F80" s="199"/>
      <c r="G80" s="43"/>
      <c r="H80" s="43"/>
      <c r="I80" s="43"/>
      <c r="J80" s="238"/>
      <c r="K80" s="238"/>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287590.16000000044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137"/>
      <c r="D81" s="139"/>
      <c r="E81" s="43"/>
      <c r="F81" s="199"/>
      <c r="G81" s="43"/>
      <c r="H81" s="43"/>
      <c r="I81" s="43"/>
      <c r="J81" s="238"/>
      <c r="K81" s="238"/>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287590.16000000044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137"/>
      <c r="D82" s="139"/>
      <c r="E82" s="43"/>
      <c r="F82" s="137"/>
      <c r="G82" s="43"/>
      <c r="H82" s="43"/>
      <c r="I82" s="43"/>
      <c r="J82" s="238"/>
      <c r="K82" s="238"/>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287590.16000000044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137"/>
      <c r="D83" s="139"/>
      <c r="E83" s="43"/>
      <c r="F83" s="137"/>
      <c r="G83" s="43"/>
      <c r="H83" s="139"/>
      <c r="I83" s="139"/>
      <c r="J83" s="238"/>
      <c r="K83" s="238"/>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287590.16000000044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137"/>
      <c r="D84" s="139"/>
      <c r="E84" s="43"/>
      <c r="F84" s="137"/>
      <c r="G84" s="43"/>
      <c r="H84" s="43"/>
      <c r="I84" s="43"/>
      <c r="J84" s="238"/>
      <c r="K84" s="238"/>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287590.16000000044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137"/>
      <c r="D85" s="139"/>
      <c r="E85" s="43"/>
      <c r="F85" s="137"/>
      <c r="G85" s="43"/>
      <c r="H85" s="43"/>
      <c r="I85" s="43"/>
      <c r="J85" s="238"/>
      <c r="K85" s="238"/>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287590.16000000044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137"/>
      <c r="D86" s="139"/>
      <c r="E86" s="43"/>
      <c r="F86" s="137"/>
      <c r="G86" s="43"/>
      <c r="H86" s="43"/>
      <c r="I86" s="43"/>
      <c r="J86" s="238"/>
      <c r="K86" s="238"/>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287590.16000000044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137"/>
      <c r="D87" s="139"/>
      <c r="E87" s="43"/>
      <c r="F87" s="137"/>
      <c r="G87" s="43"/>
      <c r="H87" s="43"/>
      <c r="I87" s="43"/>
      <c r="J87" s="238"/>
      <c r="K87" s="238"/>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287590.16000000044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137"/>
      <c r="D88" s="139"/>
      <c r="E88" s="43"/>
      <c r="F88" s="137"/>
      <c r="G88" s="43"/>
      <c r="H88" s="43"/>
      <c r="I88" s="43"/>
      <c r="J88" s="238"/>
      <c r="K88" s="238"/>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287590.16000000044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137"/>
      <c r="D89" s="139"/>
      <c r="E89" s="43"/>
      <c r="F89" s="137"/>
      <c r="G89" s="43"/>
      <c r="H89" s="43"/>
      <c r="I89" s="43"/>
      <c r="J89" s="238"/>
      <c r="K89" s="238"/>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287590.16000000044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137"/>
      <c r="D90" s="139"/>
      <c r="E90" s="43"/>
      <c r="F90" s="137"/>
      <c r="G90" s="43"/>
      <c r="H90" s="43"/>
      <c r="I90" s="43"/>
      <c r="J90" s="238"/>
      <c r="K90" s="238"/>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287590.16000000044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137"/>
      <c r="D91" s="139"/>
      <c r="E91" s="43"/>
      <c r="F91" s="137"/>
      <c r="G91" s="43"/>
      <c r="H91" s="43"/>
      <c r="I91" s="43"/>
      <c r="J91" s="238"/>
      <c r="K91" s="238"/>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287590.16000000044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137"/>
      <c r="D92" s="139"/>
      <c r="E92" s="43"/>
      <c r="F92" s="137"/>
      <c r="G92" s="43"/>
      <c r="H92" s="43"/>
      <c r="I92" s="43"/>
      <c r="J92" s="238"/>
      <c r="K92" s="238"/>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287590.16000000044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137"/>
      <c r="D93" s="139"/>
      <c r="E93" s="43"/>
      <c r="F93" s="137"/>
      <c r="G93" s="43"/>
      <c r="H93" s="43"/>
      <c r="I93" s="43"/>
      <c r="J93" s="238"/>
      <c r="K93" s="238"/>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287590.16000000044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137"/>
      <c r="D94" s="139"/>
      <c r="E94" s="43"/>
      <c r="F94" s="199"/>
      <c r="G94" s="43"/>
      <c r="H94" s="43"/>
      <c r="I94" s="43"/>
      <c r="J94" s="238"/>
      <c r="K94" s="238"/>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287590.16000000044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137"/>
      <c r="D95" s="139"/>
      <c r="E95" s="43"/>
      <c r="F95" s="137"/>
      <c r="G95" s="43"/>
      <c r="H95" s="43"/>
      <c r="I95" s="43"/>
      <c r="J95" s="238"/>
      <c r="K95" s="238"/>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287590.16000000044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137"/>
      <c r="D96" s="139"/>
      <c r="E96" s="43"/>
      <c r="F96" s="137"/>
      <c r="G96" s="43"/>
      <c r="H96" s="139"/>
      <c r="I96" s="139"/>
      <c r="J96" s="238"/>
      <c r="K96" s="238"/>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287590.16000000044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137"/>
      <c r="D97" s="139"/>
      <c r="E97" s="43"/>
      <c r="F97" s="137"/>
      <c r="G97" s="43"/>
      <c r="H97" s="139"/>
      <c r="I97" s="139"/>
      <c r="J97" s="238"/>
      <c r="K97" s="238"/>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287590.16000000044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137"/>
      <c r="D98" s="139"/>
      <c r="E98" s="43"/>
      <c r="F98" s="137"/>
      <c r="G98" s="43"/>
      <c r="H98" s="43"/>
      <c r="I98" s="43"/>
      <c r="J98" s="238"/>
      <c r="K98" s="238"/>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287590.16000000044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137"/>
      <c r="D99" s="139"/>
      <c r="E99" s="43"/>
      <c r="F99" s="137"/>
      <c r="G99" s="43"/>
      <c r="H99" s="43"/>
      <c r="I99" s="43"/>
      <c r="J99" s="238"/>
      <c r="K99" s="238"/>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287590.16000000044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137"/>
      <c r="D100" s="139"/>
      <c r="E100" s="43"/>
      <c r="F100" s="137"/>
      <c r="G100" s="43"/>
      <c r="H100" s="43"/>
      <c r="I100" s="43"/>
      <c r="J100" s="238"/>
      <c r="K100" s="238"/>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287590.16000000044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137"/>
      <c r="D101" s="139"/>
      <c r="E101" s="43"/>
      <c r="F101" s="137"/>
      <c r="G101" s="43"/>
      <c r="H101" s="43"/>
      <c r="I101" s="43"/>
      <c r="J101" s="238"/>
      <c r="K101" s="238"/>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287590.16000000044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137"/>
      <c r="D102" s="139"/>
      <c r="E102" s="43"/>
      <c r="F102" s="199"/>
      <c r="G102" s="43"/>
      <c r="H102" s="43"/>
      <c r="I102" s="43"/>
      <c r="J102" s="238"/>
      <c r="K102" s="238"/>
      <c r="L102" s="44"/>
      <c r="M102" s="12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287590.16000000044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137"/>
      <c r="D103" s="139"/>
      <c r="E103" s="43"/>
      <c r="F103" s="199"/>
      <c r="G103" s="43"/>
      <c r="H103" s="43"/>
      <c r="I103" s="43"/>
      <c r="J103" s="238"/>
      <c r="K103" s="238"/>
      <c r="L103" s="44"/>
      <c r="M103" s="12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287590.16000000044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137"/>
      <c r="D104" s="139"/>
      <c r="E104" s="43"/>
      <c r="F104" s="199"/>
      <c r="G104" s="43"/>
      <c r="H104" s="43"/>
      <c r="I104" s="43"/>
      <c r="J104" s="238"/>
      <c r="K104" s="238"/>
      <c r="L104" s="44"/>
      <c r="M104" s="12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287590.16000000044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137"/>
      <c r="D105" s="139"/>
      <c r="E105" s="43"/>
      <c r="F105" s="199"/>
      <c r="G105" s="43"/>
      <c r="H105" s="43"/>
      <c r="I105" s="43"/>
      <c r="J105" s="238"/>
      <c r="K105" s="238"/>
      <c r="L105" s="44"/>
      <c r="M105" s="12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287590.16000000044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137"/>
      <c r="D106" s="139"/>
      <c r="E106" s="43"/>
      <c r="F106" s="199"/>
      <c r="G106" s="43"/>
      <c r="H106" s="43"/>
      <c r="I106" s="43"/>
      <c r="J106" s="238"/>
      <c r="K106" s="238"/>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287590.16000000044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137"/>
      <c r="D107" s="139"/>
      <c r="E107" s="43"/>
      <c r="F107" s="199"/>
      <c r="G107" s="43"/>
      <c r="H107" s="43"/>
      <c r="I107" s="43"/>
      <c r="J107" s="238"/>
      <c r="K107" s="238"/>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287590.16000000044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137"/>
      <c r="D108" s="139"/>
      <c r="E108" s="43"/>
      <c r="F108" s="137"/>
      <c r="G108" s="43"/>
      <c r="H108" s="43"/>
      <c r="I108" s="43"/>
      <c r="J108" s="238"/>
      <c r="K108" s="238"/>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287590.16000000044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137"/>
      <c r="D109" s="139"/>
      <c r="E109" s="43"/>
      <c r="F109" s="137"/>
      <c r="G109" s="43"/>
      <c r="H109" s="43"/>
      <c r="I109" s="43"/>
      <c r="J109" s="238"/>
      <c r="K109" s="238"/>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287590.16000000044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137"/>
      <c r="D110" s="139"/>
      <c r="E110" s="43"/>
      <c r="F110" s="137"/>
      <c r="G110" s="43"/>
      <c r="H110" s="43"/>
      <c r="I110" s="43"/>
      <c r="J110" s="238"/>
      <c r="K110" s="238"/>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287590.16000000044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137"/>
      <c r="D111" s="139"/>
      <c r="E111" s="43"/>
      <c r="F111" s="137"/>
      <c r="G111" s="43"/>
      <c r="H111" s="43"/>
      <c r="I111" s="43"/>
      <c r="J111" s="238"/>
      <c r="K111" s="238"/>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287590.16000000044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137"/>
      <c r="D112" s="139"/>
      <c r="E112" s="43"/>
      <c r="F112" s="137"/>
      <c r="G112" s="43"/>
      <c r="H112" s="43"/>
      <c r="I112" s="43"/>
      <c r="J112" s="238"/>
      <c r="K112" s="238"/>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287590.16000000044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137"/>
      <c r="D113" s="139"/>
      <c r="E113" s="43"/>
      <c r="F113" s="137"/>
      <c r="G113" s="43"/>
      <c r="H113" s="43"/>
      <c r="I113" s="43"/>
      <c r="J113" s="238"/>
      <c r="K113" s="238"/>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287590.16000000044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137"/>
      <c r="D114" s="139"/>
      <c r="E114" s="43"/>
      <c r="F114" s="137"/>
      <c r="G114" s="43"/>
      <c r="H114" s="43"/>
      <c r="I114" s="43"/>
      <c r="J114" s="238"/>
      <c r="K114" s="238"/>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287590.16000000044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137"/>
      <c r="D115" s="139"/>
      <c r="E115" s="43"/>
      <c r="F115" s="137"/>
      <c r="G115" s="43"/>
      <c r="H115" s="43"/>
      <c r="I115" s="43"/>
      <c r="J115" s="238"/>
      <c r="K115" s="238"/>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287590.16000000044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137"/>
      <c r="D116" s="139"/>
      <c r="E116" s="43"/>
      <c r="F116" s="137"/>
      <c r="G116" s="43"/>
      <c r="H116" s="43"/>
      <c r="I116" s="43"/>
      <c r="J116" s="238"/>
      <c r="K116" s="238"/>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287590.16000000044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137"/>
      <c r="D117" s="139"/>
      <c r="E117" s="43"/>
      <c r="F117" s="137"/>
      <c r="G117" s="43"/>
      <c r="H117" s="43"/>
      <c r="I117" s="43"/>
      <c r="J117" s="238"/>
      <c r="K117" s="238"/>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287590.16000000044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137"/>
      <c r="D118" s="139"/>
      <c r="E118" s="43"/>
      <c r="F118" s="137"/>
      <c r="G118" s="43"/>
      <c r="H118" s="43"/>
      <c r="I118" s="43"/>
      <c r="J118" s="238"/>
      <c r="K118" s="238"/>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287590.16000000044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137"/>
      <c r="D119" s="139"/>
      <c r="E119" s="43"/>
      <c r="F119" s="199"/>
      <c r="G119" s="43"/>
      <c r="H119" s="43"/>
      <c r="I119" s="43"/>
      <c r="J119" s="238"/>
      <c r="K119" s="238"/>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287590.16000000044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137"/>
      <c r="D120" s="139"/>
      <c r="E120" s="43"/>
      <c r="F120" s="137"/>
      <c r="G120" s="43"/>
      <c r="H120" s="43"/>
      <c r="I120" s="43"/>
      <c r="J120" s="238"/>
      <c r="K120" s="238"/>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287590.16000000044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137"/>
      <c r="D121" s="139"/>
      <c r="E121" s="43"/>
      <c r="F121" s="199"/>
      <c r="G121" s="43"/>
      <c r="H121" s="43"/>
      <c r="I121" s="43"/>
      <c r="J121" s="238"/>
      <c r="K121" s="238"/>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287590.16000000044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137"/>
      <c r="D122" s="139"/>
      <c r="E122" s="43"/>
      <c r="F122" s="137"/>
      <c r="G122" s="43"/>
      <c r="H122" s="43"/>
      <c r="I122" s="43"/>
      <c r="J122" s="238"/>
      <c r="K122" s="238"/>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287590.16000000044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137"/>
      <c r="D123" s="139"/>
      <c r="E123" s="43"/>
      <c r="F123" s="137"/>
      <c r="G123" s="43"/>
      <c r="H123" s="43"/>
      <c r="I123" s="43"/>
      <c r="J123" s="238"/>
      <c r="K123" s="238"/>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287590.16000000044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137"/>
      <c r="D124" s="139"/>
      <c r="E124" s="43"/>
      <c r="F124" s="137"/>
      <c r="G124" s="43"/>
      <c r="H124" s="43"/>
      <c r="I124" s="43"/>
      <c r="J124" s="238"/>
      <c r="K124" s="238"/>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287590.16000000044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137"/>
      <c r="D125" s="139"/>
      <c r="E125" s="43"/>
      <c r="F125" s="137"/>
      <c r="G125" s="43"/>
      <c r="H125" s="43"/>
      <c r="I125" s="43"/>
      <c r="J125" s="238"/>
      <c r="K125" s="238"/>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287590.16000000044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137"/>
      <c r="D126" s="139"/>
      <c r="E126" s="43"/>
      <c r="F126" s="137"/>
      <c r="G126" s="43"/>
      <c r="H126" s="43"/>
      <c r="I126" s="43"/>
      <c r="J126" s="238"/>
      <c r="K126" s="238"/>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287590.16000000044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137"/>
      <c r="D127" s="139"/>
      <c r="E127" s="43"/>
      <c r="F127" s="137"/>
      <c r="G127" s="43"/>
      <c r="H127" s="43"/>
      <c r="I127" s="43"/>
      <c r="J127" s="238"/>
      <c r="K127" s="238"/>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287590.16000000044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137"/>
      <c r="D128" s="139"/>
      <c r="E128" s="43"/>
      <c r="F128" s="137"/>
      <c r="G128" s="43"/>
      <c r="H128" s="43"/>
      <c r="I128" s="43"/>
      <c r="J128" s="238"/>
      <c r="K128" s="238"/>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287590.16000000044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137"/>
      <c r="D129" s="139"/>
      <c r="E129" s="43"/>
      <c r="F129" s="137"/>
      <c r="G129" s="43"/>
      <c r="H129" s="43"/>
      <c r="I129" s="43"/>
      <c r="J129" s="238"/>
      <c r="K129" s="238"/>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287590.16000000044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137"/>
      <c r="D130" s="139"/>
      <c r="E130" s="43"/>
      <c r="F130" s="137"/>
      <c r="G130" s="43"/>
      <c r="H130" s="43"/>
      <c r="I130" s="43"/>
      <c r="J130" s="238"/>
      <c r="K130" s="238"/>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287590.16000000044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137"/>
      <c r="D131" s="139"/>
      <c r="E131" s="43"/>
      <c r="F131" s="137"/>
      <c r="G131" s="43"/>
      <c r="H131" s="43"/>
      <c r="I131" s="43"/>
      <c r="J131" s="238"/>
      <c r="K131" s="238"/>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287590.16000000044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137"/>
      <c r="D132" s="139"/>
      <c r="E132" s="43"/>
      <c r="F132" s="137"/>
      <c r="G132" s="43"/>
      <c r="H132" s="43"/>
      <c r="I132" s="43"/>
      <c r="J132" s="238"/>
      <c r="K132" s="238"/>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287590.16000000044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137"/>
      <c r="D133" s="139"/>
      <c r="E133" s="43"/>
      <c r="F133" s="137"/>
      <c r="G133" s="43"/>
      <c r="H133" s="43"/>
      <c r="I133" s="43"/>
      <c r="J133" s="238"/>
      <c r="K133" s="238"/>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287590.16000000044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137"/>
      <c r="D134" s="139"/>
      <c r="E134" s="43"/>
      <c r="F134" s="137"/>
      <c r="G134" s="43"/>
      <c r="H134" s="43"/>
      <c r="I134" s="43"/>
      <c r="J134" s="238"/>
      <c r="K134" s="238"/>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287590.16000000044</v>
      </c>
      <c r="S134" s="242" t="e">
        <f t="shared" ref="S134:S197" si="8">IF(W134="DESPESAS COM RH","Despesa",IF(W134="DESPESAS OPERACIONAIS","Despesa",IF(W134="DESPESAS COM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137"/>
      <c r="D135" s="139"/>
      <c r="E135" s="43"/>
      <c r="F135" s="137"/>
      <c r="G135" s="43"/>
      <c r="H135" s="43"/>
      <c r="I135" s="43"/>
      <c r="J135" s="238"/>
      <c r="K135" s="238"/>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287590.16000000044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137"/>
      <c r="D136" s="139"/>
      <c r="E136" s="43"/>
      <c r="F136" s="199"/>
      <c r="G136" s="43"/>
      <c r="H136" s="43"/>
      <c r="I136" s="43"/>
      <c r="J136" s="238"/>
      <c r="K136" s="238"/>
      <c r="L136" s="44"/>
      <c r="M136" s="12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287590.16000000044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137"/>
      <c r="D137" s="139"/>
      <c r="E137" s="43"/>
      <c r="F137" s="137"/>
      <c r="G137" s="43"/>
      <c r="H137" s="43"/>
      <c r="I137" s="43"/>
      <c r="J137" s="238"/>
      <c r="K137" s="238"/>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287590.16000000044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137"/>
      <c r="D138" s="139"/>
      <c r="E138" s="43"/>
      <c r="F138" s="137"/>
      <c r="G138" s="43"/>
      <c r="H138" s="43"/>
      <c r="I138" s="43"/>
      <c r="J138" s="238"/>
      <c r="K138" s="238"/>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287590.16000000044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137"/>
      <c r="D139" s="139"/>
      <c r="E139" s="43"/>
      <c r="F139" s="137"/>
      <c r="G139" s="43"/>
      <c r="H139" s="43"/>
      <c r="I139" s="43"/>
      <c r="J139" s="238"/>
      <c r="K139" s="238"/>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287590.16000000044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137"/>
      <c r="D140" s="139"/>
      <c r="E140" s="43"/>
      <c r="F140" s="137"/>
      <c r="G140" s="43"/>
      <c r="H140" s="43"/>
      <c r="I140" s="43"/>
      <c r="J140" s="238"/>
      <c r="K140" s="238"/>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287590.16000000044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137"/>
      <c r="D141" s="139"/>
      <c r="E141" s="43"/>
      <c r="F141" s="137"/>
      <c r="G141" s="43"/>
      <c r="H141" s="43"/>
      <c r="I141" s="43"/>
      <c r="J141" s="238"/>
      <c r="K141" s="238"/>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287590.16000000044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137"/>
      <c r="D142" s="139"/>
      <c r="E142" s="43"/>
      <c r="F142" s="137"/>
      <c r="G142" s="43"/>
      <c r="H142" s="43"/>
      <c r="I142" s="43"/>
      <c r="J142" s="238"/>
      <c r="K142" s="238"/>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287590.16000000044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137"/>
      <c r="D143" s="139"/>
      <c r="E143" s="43"/>
      <c r="F143" s="137"/>
      <c r="G143" s="43"/>
      <c r="H143" s="43"/>
      <c r="I143" s="43"/>
      <c r="J143" s="238"/>
      <c r="K143" s="238"/>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287590.16000000044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137"/>
      <c r="D144" s="139"/>
      <c r="E144" s="43"/>
      <c r="F144" s="137"/>
      <c r="G144" s="43"/>
      <c r="H144" s="43"/>
      <c r="I144" s="43"/>
      <c r="J144" s="238"/>
      <c r="K144" s="238"/>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287590.16000000044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137"/>
      <c r="D145" s="139"/>
      <c r="E145" s="43"/>
      <c r="F145" s="137"/>
      <c r="G145" s="43"/>
      <c r="H145" s="43"/>
      <c r="I145" s="43"/>
      <c r="J145" s="238"/>
      <c r="K145" s="238"/>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287590.16000000044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137"/>
      <c r="D146" s="139"/>
      <c r="E146" s="43"/>
      <c r="F146" s="199"/>
      <c r="G146" s="43"/>
      <c r="H146" s="43"/>
      <c r="I146" s="43"/>
      <c r="J146" s="238"/>
      <c r="K146" s="238"/>
      <c r="L146" s="44"/>
      <c r="M146" s="12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287590.16000000044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137"/>
      <c r="D147" s="139"/>
      <c r="E147" s="43"/>
      <c r="F147" s="199"/>
      <c r="G147" s="43"/>
      <c r="H147" s="43"/>
      <c r="I147" s="43"/>
      <c r="J147" s="238"/>
      <c r="K147" s="238"/>
      <c r="L147" s="44"/>
      <c r="M147" s="12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287590.16000000044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137"/>
      <c r="D148" s="139"/>
      <c r="E148" s="43"/>
      <c r="F148" s="199"/>
      <c r="G148" s="43"/>
      <c r="H148" s="43"/>
      <c r="I148" s="43"/>
      <c r="J148" s="238"/>
      <c r="K148" s="238"/>
      <c r="L148" s="44"/>
      <c r="M148" s="12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287590.16000000044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137"/>
      <c r="D149" s="139"/>
      <c r="E149" s="43"/>
      <c r="F149" s="137"/>
      <c r="G149" s="43"/>
      <c r="H149" s="43"/>
      <c r="I149" s="43"/>
      <c r="J149" s="238"/>
      <c r="K149" s="238"/>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287590.16000000044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137"/>
      <c r="D150" s="139"/>
      <c r="E150" s="43"/>
      <c r="F150" s="137"/>
      <c r="G150" s="43"/>
      <c r="H150" s="43"/>
      <c r="I150" s="43"/>
      <c r="J150" s="238"/>
      <c r="K150" s="238"/>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287590.16000000044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137"/>
      <c r="D151" s="139"/>
      <c r="E151" s="43"/>
      <c r="F151" s="137"/>
      <c r="G151" s="43"/>
      <c r="H151" s="43"/>
      <c r="I151" s="43"/>
      <c r="J151" s="238"/>
      <c r="K151" s="238"/>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287590.16000000044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137"/>
      <c r="D152" s="139"/>
      <c r="E152" s="43"/>
      <c r="F152" s="137"/>
      <c r="G152" s="43"/>
      <c r="H152" s="43"/>
      <c r="I152" s="43"/>
      <c r="J152" s="238"/>
      <c r="K152" s="238"/>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287590.16000000044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137"/>
      <c r="D153" s="139"/>
      <c r="E153" s="43"/>
      <c r="F153" s="137"/>
      <c r="G153" s="43"/>
      <c r="H153" s="43"/>
      <c r="I153" s="43"/>
      <c r="J153" s="238"/>
      <c r="K153" s="238"/>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287590.16000000044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137"/>
      <c r="D154" s="139"/>
      <c r="E154" s="43"/>
      <c r="F154" s="137"/>
      <c r="G154" s="43"/>
      <c r="H154" s="43"/>
      <c r="I154" s="43"/>
      <c r="J154" s="238"/>
      <c r="K154" s="238"/>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287590.16000000044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137"/>
      <c r="D155" s="139"/>
      <c r="E155" s="43"/>
      <c r="F155" s="137"/>
      <c r="G155" s="43"/>
      <c r="H155" s="43"/>
      <c r="I155" s="43"/>
      <c r="J155" s="238"/>
      <c r="K155" s="238"/>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287590.16000000044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137"/>
      <c r="D156" s="139"/>
      <c r="E156" s="43"/>
      <c r="F156" s="137"/>
      <c r="G156" s="43"/>
      <c r="H156" s="43"/>
      <c r="I156" s="43"/>
      <c r="J156" s="238"/>
      <c r="K156" s="238"/>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287590.16000000044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137"/>
      <c r="D157" s="139"/>
      <c r="E157" s="43"/>
      <c r="F157" s="137"/>
      <c r="G157" s="43"/>
      <c r="H157" s="43"/>
      <c r="I157" s="43"/>
      <c r="J157" s="238"/>
      <c r="K157" s="238"/>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287590.16000000044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137"/>
      <c r="D158" s="139"/>
      <c r="E158" s="43"/>
      <c r="F158" s="137"/>
      <c r="G158" s="43"/>
      <c r="H158" s="43"/>
      <c r="I158" s="43"/>
      <c r="J158" s="238"/>
      <c r="K158" s="238"/>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287590.16000000044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137"/>
      <c r="D159" s="139"/>
      <c r="E159" s="43"/>
      <c r="F159" s="199"/>
      <c r="G159" s="43"/>
      <c r="H159" s="43"/>
      <c r="I159" s="43"/>
      <c r="J159" s="238"/>
      <c r="K159" s="238"/>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287590.16000000044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137"/>
      <c r="D160" s="139"/>
      <c r="E160" s="43"/>
      <c r="F160" s="137"/>
      <c r="G160" s="43"/>
      <c r="H160" s="43"/>
      <c r="I160" s="43"/>
      <c r="J160" s="238"/>
      <c r="K160" s="238"/>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287590.16000000044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137"/>
      <c r="D161" s="139"/>
      <c r="E161" s="43"/>
      <c r="F161" s="137"/>
      <c r="G161" s="43"/>
      <c r="H161" s="43"/>
      <c r="I161" s="43"/>
      <c r="J161" s="238"/>
      <c r="K161" s="238"/>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287590.16000000044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137"/>
      <c r="D162" s="139"/>
      <c r="E162" s="43"/>
      <c r="F162" s="137"/>
      <c r="G162" s="43"/>
      <c r="H162" s="43"/>
      <c r="I162" s="43"/>
      <c r="J162" s="238"/>
      <c r="K162" s="238"/>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287590.16000000044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137"/>
      <c r="D163" s="139"/>
      <c r="E163" s="43"/>
      <c r="F163" s="137"/>
      <c r="G163" s="43"/>
      <c r="H163" s="43"/>
      <c r="I163" s="43"/>
      <c r="J163" s="238"/>
      <c r="K163" s="238"/>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287590.16000000044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137"/>
      <c r="D164" s="139"/>
      <c r="E164" s="43"/>
      <c r="F164" s="137"/>
      <c r="G164" s="43"/>
      <c r="H164" s="43"/>
      <c r="I164" s="43"/>
      <c r="J164" s="238"/>
      <c r="K164" s="238"/>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287590.16000000044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137"/>
      <c r="D165" s="139"/>
      <c r="E165" s="43"/>
      <c r="F165" s="137"/>
      <c r="G165" s="43"/>
      <c r="H165" s="43"/>
      <c r="I165" s="43"/>
      <c r="J165" s="238"/>
      <c r="K165" s="238"/>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287590.16000000044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137"/>
      <c r="D166" s="139"/>
      <c r="E166" s="43"/>
      <c r="F166" s="137"/>
      <c r="G166" s="43"/>
      <c r="H166" s="43"/>
      <c r="I166" s="43"/>
      <c r="J166" s="238"/>
      <c r="K166" s="238"/>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287590.16000000044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137"/>
      <c r="D167" s="139"/>
      <c r="E167" s="43"/>
      <c r="F167" s="137"/>
      <c r="G167" s="43"/>
      <c r="H167" s="43"/>
      <c r="I167" s="43"/>
      <c r="J167" s="238"/>
      <c r="K167" s="238"/>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287590.16000000044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137"/>
      <c r="D168" s="139"/>
      <c r="E168" s="43"/>
      <c r="F168" s="137"/>
      <c r="G168" s="43"/>
      <c r="H168" s="43"/>
      <c r="I168" s="43"/>
      <c r="J168" s="238"/>
      <c r="K168" s="238"/>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287590.16000000044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137"/>
      <c r="D169" s="139"/>
      <c r="E169" s="43"/>
      <c r="F169" s="137"/>
      <c r="G169" s="43"/>
      <c r="H169" s="43"/>
      <c r="I169" s="43"/>
      <c r="J169" s="238"/>
      <c r="K169" s="238"/>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287590.16000000044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137"/>
      <c r="D170" s="139"/>
      <c r="E170" s="43"/>
      <c r="F170" s="137"/>
      <c r="G170" s="43"/>
      <c r="H170" s="43"/>
      <c r="I170" s="43"/>
      <c r="J170" s="238"/>
      <c r="K170" s="238"/>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287590.16000000044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137"/>
      <c r="D171" s="139"/>
      <c r="E171" s="43"/>
      <c r="F171" s="137"/>
      <c r="G171" s="43"/>
      <c r="H171" s="43"/>
      <c r="I171" s="43"/>
      <c r="J171" s="238"/>
      <c r="K171" s="238"/>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287590.16000000044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137"/>
      <c r="D172" s="139"/>
      <c r="E172" s="43"/>
      <c r="F172" s="137"/>
      <c r="G172" s="43"/>
      <c r="H172" s="43"/>
      <c r="I172" s="43"/>
      <c r="J172" s="238"/>
      <c r="K172" s="238"/>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287590.16000000044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137"/>
      <c r="D173" s="139"/>
      <c r="E173" s="43"/>
      <c r="F173" s="137"/>
      <c r="G173" s="43"/>
      <c r="H173" s="43"/>
      <c r="I173" s="43"/>
      <c r="J173" s="238"/>
      <c r="K173" s="238"/>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287590.16000000044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137"/>
      <c r="D174" s="139"/>
      <c r="E174" s="43"/>
      <c r="F174" s="137"/>
      <c r="G174" s="43"/>
      <c r="H174" s="43"/>
      <c r="I174" s="43"/>
      <c r="J174" s="238"/>
      <c r="K174" s="238"/>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287590.16000000044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137"/>
      <c r="D175" s="139"/>
      <c r="E175" s="43"/>
      <c r="F175" s="137"/>
      <c r="G175" s="43"/>
      <c r="H175" s="43"/>
      <c r="I175" s="43"/>
      <c r="J175" s="238"/>
      <c r="K175" s="238"/>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287590.16000000044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137"/>
      <c r="D176" s="139"/>
      <c r="E176" s="43"/>
      <c r="F176" s="137"/>
      <c r="G176" s="43"/>
      <c r="H176" s="43"/>
      <c r="I176" s="43"/>
      <c r="J176" s="238"/>
      <c r="K176" s="238"/>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287590.16000000044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137"/>
      <c r="D177" s="139"/>
      <c r="E177" s="43"/>
      <c r="F177" s="137"/>
      <c r="G177" s="43"/>
      <c r="H177" s="43"/>
      <c r="I177" s="43"/>
      <c r="J177" s="238"/>
      <c r="K177" s="238"/>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287590.16000000044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137"/>
      <c r="D178" s="139"/>
      <c r="E178" s="43"/>
      <c r="F178" s="137"/>
      <c r="G178" s="43"/>
      <c r="H178" s="43"/>
      <c r="I178" s="43"/>
      <c r="J178" s="238"/>
      <c r="K178" s="238"/>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287590.16000000044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137"/>
      <c r="D179" s="139"/>
      <c r="E179" s="43"/>
      <c r="F179" s="137"/>
      <c r="G179" s="43"/>
      <c r="H179" s="43"/>
      <c r="I179" s="43"/>
      <c r="J179" s="238"/>
      <c r="K179" s="238"/>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287590.16000000044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137"/>
      <c r="D180" s="139"/>
      <c r="E180" s="43"/>
      <c r="F180" s="137"/>
      <c r="G180" s="43"/>
      <c r="H180" s="43"/>
      <c r="I180" s="43"/>
      <c r="J180" s="238"/>
      <c r="K180" s="238"/>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287590.16000000044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137"/>
      <c r="D181" s="139"/>
      <c r="E181" s="43"/>
      <c r="F181" s="199"/>
      <c r="G181" s="43"/>
      <c r="H181" s="43"/>
      <c r="I181" s="43"/>
      <c r="J181" s="238"/>
      <c r="K181" s="238"/>
      <c r="L181" s="44"/>
      <c r="M181" s="12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287590.16000000044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137"/>
      <c r="D182" s="139"/>
      <c r="E182" s="43"/>
      <c r="F182" s="137"/>
      <c r="G182" s="43"/>
      <c r="H182" s="43"/>
      <c r="I182" s="43"/>
      <c r="J182" s="238"/>
      <c r="K182" s="238"/>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287590.16000000044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137"/>
      <c r="D183" s="139"/>
      <c r="E183" s="43"/>
      <c r="F183" s="137"/>
      <c r="G183" s="43"/>
      <c r="H183" s="43"/>
      <c r="I183" s="43"/>
      <c r="J183" s="238"/>
      <c r="K183" s="238"/>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287590.16000000044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137"/>
      <c r="D184" s="139"/>
      <c r="E184" s="43"/>
      <c r="F184" s="137"/>
      <c r="G184" s="43"/>
      <c r="H184" s="43"/>
      <c r="I184" s="43"/>
      <c r="J184" s="238"/>
      <c r="K184" s="238"/>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287590.16000000044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137"/>
      <c r="D185" s="139"/>
      <c r="E185" s="43"/>
      <c r="F185" s="137"/>
      <c r="G185" s="43"/>
      <c r="H185" s="43"/>
      <c r="I185" s="43"/>
      <c r="J185" s="238"/>
      <c r="K185" s="238"/>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287590.16000000044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137"/>
      <c r="D186" s="139"/>
      <c r="E186" s="43"/>
      <c r="F186" s="137"/>
      <c r="G186" s="43"/>
      <c r="H186" s="43"/>
      <c r="I186" s="43"/>
      <c r="J186" s="238"/>
      <c r="K186" s="238"/>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287590.16000000044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137"/>
      <c r="D187" s="139"/>
      <c r="E187" s="43"/>
      <c r="F187" s="137"/>
      <c r="G187" s="43"/>
      <c r="H187" s="43"/>
      <c r="I187" s="43"/>
      <c r="J187" s="238"/>
      <c r="K187" s="238"/>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287590.16000000044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137"/>
      <c r="D188" s="139"/>
      <c r="E188" s="43"/>
      <c r="F188" s="137"/>
      <c r="G188" s="43"/>
      <c r="H188" s="43"/>
      <c r="I188" s="43"/>
      <c r="J188" s="238"/>
      <c r="K188" s="238"/>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287590.16000000044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137"/>
      <c r="D189" s="139"/>
      <c r="E189" s="43"/>
      <c r="F189" s="137"/>
      <c r="G189" s="43"/>
      <c r="H189" s="43"/>
      <c r="I189" s="43"/>
      <c r="J189" s="238"/>
      <c r="K189" s="238"/>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287590.16000000044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137"/>
      <c r="D190" s="139"/>
      <c r="E190" s="43"/>
      <c r="F190" s="137"/>
      <c r="G190" s="43"/>
      <c r="H190" s="43"/>
      <c r="I190" s="43"/>
      <c r="J190" s="238"/>
      <c r="K190" s="238"/>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287590.16000000044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137"/>
      <c r="D191" s="139"/>
      <c r="E191" s="43"/>
      <c r="F191" s="137"/>
      <c r="G191" s="43"/>
      <c r="H191" s="43"/>
      <c r="I191" s="43"/>
      <c r="J191" s="238"/>
      <c r="K191" s="238"/>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287590.16000000044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137"/>
      <c r="D192" s="139"/>
      <c r="E192" s="43"/>
      <c r="F192" s="199"/>
      <c r="G192" s="43"/>
      <c r="H192" s="43"/>
      <c r="I192" s="43"/>
      <c r="J192" s="238"/>
      <c r="K192" s="238"/>
      <c r="L192" s="44"/>
      <c r="M192" s="12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287590.16000000044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137"/>
      <c r="D193" s="139"/>
      <c r="E193" s="43"/>
      <c r="F193" s="137"/>
      <c r="G193" s="43"/>
      <c r="H193" s="43"/>
      <c r="I193" s="43"/>
      <c r="J193" s="238"/>
      <c r="K193" s="238"/>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287590.16000000044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137"/>
      <c r="D194" s="139"/>
      <c r="E194" s="43"/>
      <c r="F194" s="137"/>
      <c r="G194" s="43"/>
      <c r="H194" s="43"/>
      <c r="I194" s="43"/>
      <c r="J194" s="238"/>
      <c r="K194" s="238"/>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287590.16000000044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137"/>
      <c r="D195" s="139"/>
      <c r="E195" s="43"/>
      <c r="F195" s="137"/>
      <c r="G195" s="43"/>
      <c r="H195" s="43"/>
      <c r="I195" s="43"/>
      <c r="J195" s="238"/>
      <c r="K195" s="238"/>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287590.16000000044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137"/>
      <c r="D196" s="139"/>
      <c r="E196" s="43"/>
      <c r="F196" s="137"/>
      <c r="G196" s="43"/>
      <c r="H196" s="43"/>
      <c r="I196" s="43"/>
      <c r="J196" s="238"/>
      <c r="K196" s="238"/>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287590.16000000044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137"/>
      <c r="D197" s="139"/>
      <c r="E197" s="43"/>
      <c r="F197" s="137"/>
      <c r="G197" s="43"/>
      <c r="H197" s="43"/>
      <c r="I197" s="43"/>
      <c r="J197" s="238"/>
      <c r="K197" s="238"/>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287590.16000000044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137"/>
      <c r="D198" s="139"/>
      <c r="E198" s="43"/>
      <c r="F198" s="199"/>
      <c r="G198" s="43"/>
      <c r="H198" s="43"/>
      <c r="I198" s="43"/>
      <c r="J198" s="238"/>
      <c r="K198" s="238"/>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287590.16000000044</v>
      </c>
      <c r="S198" s="242" t="e">
        <f t="shared" ref="S198:S261" si="12">IF(W198="DESPESAS COM RH","Despesa",IF(W198="DESPESAS OPERACIONAIS","Despesa",IF(W198="DESPESAS COM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137"/>
      <c r="D199" s="139"/>
      <c r="E199" s="43"/>
      <c r="F199" s="137"/>
      <c r="G199" s="43"/>
      <c r="H199" s="43"/>
      <c r="I199" s="43"/>
      <c r="J199" s="238"/>
      <c r="K199" s="238"/>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287590.16000000044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137"/>
      <c r="D200" s="139"/>
      <c r="E200" s="43"/>
      <c r="F200" s="199"/>
      <c r="G200" s="43"/>
      <c r="H200" s="43"/>
      <c r="I200" s="43"/>
      <c r="J200" s="238"/>
      <c r="K200" s="238"/>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287590.16000000044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137"/>
      <c r="D201" s="139"/>
      <c r="E201" s="43"/>
      <c r="F201" s="137"/>
      <c r="G201" s="43"/>
      <c r="H201" s="43"/>
      <c r="I201" s="43"/>
      <c r="J201" s="238"/>
      <c r="K201" s="238"/>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287590.16000000044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137"/>
      <c r="D202" s="139"/>
      <c r="E202" s="43"/>
      <c r="F202" s="137"/>
      <c r="G202" s="43"/>
      <c r="H202" s="43"/>
      <c r="I202" s="43"/>
      <c r="J202" s="238"/>
      <c r="K202" s="238"/>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287590.16000000044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137"/>
      <c r="D203" s="139"/>
      <c r="E203" s="43"/>
      <c r="F203" s="137"/>
      <c r="G203" s="43"/>
      <c r="H203" s="43"/>
      <c r="I203" s="43"/>
      <c r="J203" s="238"/>
      <c r="K203" s="238"/>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287590.16000000044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137"/>
      <c r="D204" s="139"/>
      <c r="E204" s="43"/>
      <c r="F204" s="137"/>
      <c r="G204" s="43"/>
      <c r="H204" s="43"/>
      <c r="I204" s="43"/>
      <c r="J204" s="238"/>
      <c r="K204" s="238"/>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287590.16000000044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137"/>
      <c r="D205" s="139"/>
      <c r="E205" s="43"/>
      <c r="F205" s="137"/>
      <c r="G205" s="43"/>
      <c r="H205" s="43"/>
      <c r="I205" s="43"/>
      <c r="J205" s="238"/>
      <c r="K205" s="238"/>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287590.16000000044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137"/>
      <c r="D206" s="139"/>
      <c r="E206" s="43"/>
      <c r="F206" s="137"/>
      <c r="G206" s="43"/>
      <c r="H206" s="43"/>
      <c r="I206" s="43"/>
      <c r="J206" s="238"/>
      <c r="K206" s="238"/>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287590.16000000044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137"/>
      <c r="D207" s="139"/>
      <c r="E207" s="43"/>
      <c r="F207" s="137"/>
      <c r="G207" s="43"/>
      <c r="H207" s="43"/>
      <c r="I207" s="43"/>
      <c r="J207" s="238"/>
      <c r="K207" s="238"/>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287590.16000000044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137"/>
      <c r="D208" s="139"/>
      <c r="E208" s="43"/>
      <c r="F208" s="137"/>
      <c r="G208" s="43"/>
      <c r="H208" s="43"/>
      <c r="I208" s="43"/>
      <c r="J208" s="238"/>
      <c r="K208" s="238"/>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287590.16000000044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137"/>
      <c r="D209" s="139"/>
      <c r="E209" s="43"/>
      <c r="F209" s="137"/>
      <c r="G209" s="43"/>
      <c r="H209" s="43"/>
      <c r="I209" s="43"/>
      <c r="J209" s="238"/>
      <c r="K209" s="238"/>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287590.16000000044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137"/>
      <c r="D210" s="139"/>
      <c r="E210" s="43"/>
      <c r="F210" s="137"/>
      <c r="G210" s="43"/>
      <c r="H210" s="43"/>
      <c r="I210" s="43"/>
      <c r="J210" s="238"/>
      <c r="K210" s="238"/>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287590.16000000044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137"/>
      <c r="D211" s="139"/>
      <c r="E211" s="43"/>
      <c r="F211" s="137"/>
      <c r="G211" s="43"/>
      <c r="H211" s="43"/>
      <c r="I211" s="43"/>
      <c r="J211" s="238"/>
      <c r="K211" s="238"/>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287590.16000000044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137"/>
      <c r="D212" s="139"/>
      <c r="E212" s="43"/>
      <c r="F212" s="137"/>
      <c r="G212" s="43"/>
      <c r="H212" s="43"/>
      <c r="I212" s="43"/>
      <c r="J212" s="238"/>
      <c r="K212" s="238"/>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287590.16000000044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137"/>
      <c r="D213" s="139"/>
      <c r="E213" s="43"/>
      <c r="F213" s="137"/>
      <c r="G213" s="43"/>
      <c r="H213" s="43"/>
      <c r="I213" s="43"/>
      <c r="J213" s="238"/>
      <c r="K213" s="238"/>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287590.16000000044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137"/>
      <c r="D214" s="139"/>
      <c r="E214" s="43"/>
      <c r="F214" s="137"/>
      <c r="G214" s="43"/>
      <c r="H214" s="43"/>
      <c r="I214" s="43"/>
      <c r="J214" s="238"/>
      <c r="K214" s="238"/>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287590.16000000044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137"/>
      <c r="D215" s="139"/>
      <c r="E215" s="43"/>
      <c r="F215" s="137"/>
      <c r="G215" s="43"/>
      <c r="H215" s="43"/>
      <c r="I215" s="43"/>
      <c r="J215" s="238"/>
      <c r="K215" s="238"/>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287590.16000000044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137"/>
      <c r="D216" s="139"/>
      <c r="E216" s="43"/>
      <c r="F216" s="137"/>
      <c r="G216" s="43"/>
      <c r="H216" s="43"/>
      <c r="I216" s="43"/>
      <c r="J216" s="238"/>
      <c r="K216" s="238"/>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287590.16000000044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137"/>
      <c r="D217" s="139"/>
      <c r="E217" s="43"/>
      <c r="F217" s="137"/>
      <c r="G217" s="43"/>
      <c r="H217" s="43"/>
      <c r="I217" s="43"/>
      <c r="J217" s="238"/>
      <c r="K217" s="238"/>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287590.16000000044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137"/>
      <c r="D218" s="139"/>
      <c r="E218" s="43"/>
      <c r="F218" s="137"/>
      <c r="G218" s="43"/>
      <c r="H218" s="43"/>
      <c r="I218" s="43"/>
      <c r="J218" s="238"/>
      <c r="K218" s="238"/>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287590.16000000044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137"/>
      <c r="D219" s="139"/>
      <c r="E219" s="43"/>
      <c r="F219" s="137"/>
      <c r="G219" s="43"/>
      <c r="H219" s="43"/>
      <c r="I219" s="43"/>
      <c r="J219" s="238"/>
      <c r="K219" s="238"/>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287590.16000000044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137"/>
      <c r="D220" s="139"/>
      <c r="E220" s="43"/>
      <c r="F220" s="137"/>
      <c r="G220" s="43"/>
      <c r="H220" s="43"/>
      <c r="I220" s="43"/>
      <c r="J220" s="238"/>
      <c r="K220" s="238"/>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287590.16000000044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137"/>
      <c r="D221" s="139"/>
      <c r="E221" s="43"/>
      <c r="F221" s="137"/>
      <c r="G221" s="43"/>
      <c r="H221" s="43"/>
      <c r="I221" s="43"/>
      <c r="J221" s="238"/>
      <c r="K221" s="238"/>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287590.16000000044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137"/>
      <c r="D222" s="139"/>
      <c r="E222" s="43"/>
      <c r="F222" s="137"/>
      <c r="G222" s="43"/>
      <c r="H222" s="43"/>
      <c r="I222" s="43"/>
      <c r="J222" s="238"/>
      <c r="K222" s="238"/>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287590.16000000044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137"/>
      <c r="D223" s="139"/>
      <c r="E223" s="43"/>
      <c r="F223" s="137"/>
      <c r="G223" s="43"/>
      <c r="H223" s="43"/>
      <c r="I223" s="43"/>
      <c r="J223" s="238"/>
      <c r="K223" s="238"/>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287590.16000000044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137"/>
      <c r="D224" s="139"/>
      <c r="E224" s="43"/>
      <c r="F224" s="137"/>
      <c r="G224" s="43"/>
      <c r="H224" s="43"/>
      <c r="I224" s="43"/>
      <c r="J224" s="238"/>
      <c r="K224" s="238"/>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287590.16000000044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137"/>
      <c r="D225" s="139"/>
      <c r="E225" s="43"/>
      <c r="F225" s="137"/>
      <c r="G225" s="43"/>
      <c r="H225" s="43"/>
      <c r="I225" s="43"/>
      <c r="J225" s="238"/>
      <c r="K225" s="238"/>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287590.16000000044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137"/>
      <c r="D226" s="139"/>
      <c r="E226" s="43"/>
      <c r="F226" s="137"/>
      <c r="G226" s="43"/>
      <c r="H226" s="43"/>
      <c r="I226" s="43"/>
      <c r="J226" s="238"/>
      <c r="K226" s="238"/>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287590.16000000044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137"/>
      <c r="D227" s="139"/>
      <c r="E227" s="43"/>
      <c r="F227" s="137"/>
      <c r="G227" s="43"/>
      <c r="H227" s="43"/>
      <c r="I227" s="43"/>
      <c r="J227" s="238"/>
      <c r="K227" s="238"/>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287590.16000000044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137"/>
      <c r="D228" s="139"/>
      <c r="E228" s="43"/>
      <c r="F228" s="137"/>
      <c r="G228" s="43"/>
      <c r="H228" s="43"/>
      <c r="I228" s="43"/>
      <c r="J228" s="238"/>
      <c r="K228" s="238"/>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287590.16000000044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137"/>
      <c r="D229" s="139"/>
      <c r="E229" s="43"/>
      <c r="F229" s="137"/>
      <c r="G229" s="43"/>
      <c r="H229" s="43"/>
      <c r="I229" s="43"/>
      <c r="J229" s="238"/>
      <c r="K229" s="238"/>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287590.16000000044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137"/>
      <c r="D230" s="139"/>
      <c r="E230" s="43"/>
      <c r="F230" s="137"/>
      <c r="G230" s="43"/>
      <c r="H230" s="43"/>
      <c r="I230" s="43"/>
      <c r="J230" s="238"/>
      <c r="K230" s="238"/>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287590.16000000044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137"/>
      <c r="D231" s="139"/>
      <c r="E231" s="43"/>
      <c r="F231" s="137"/>
      <c r="G231" s="43"/>
      <c r="H231" s="43"/>
      <c r="I231" s="43"/>
      <c r="J231" s="238"/>
      <c r="K231" s="238"/>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287590.16000000044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137"/>
      <c r="D232" s="139"/>
      <c r="E232" s="43"/>
      <c r="F232" s="137"/>
      <c r="G232" s="43"/>
      <c r="H232" s="43"/>
      <c r="I232" s="43"/>
      <c r="J232" s="238"/>
      <c r="K232" s="238"/>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287590.16000000044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137"/>
      <c r="D233" s="139"/>
      <c r="E233" s="43"/>
      <c r="F233" s="137"/>
      <c r="G233" s="43"/>
      <c r="H233" s="43"/>
      <c r="I233" s="43"/>
      <c r="J233" s="238"/>
      <c r="K233" s="238"/>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287590.16000000044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137"/>
      <c r="D234" s="139"/>
      <c r="E234" s="43"/>
      <c r="F234" s="137"/>
      <c r="G234" s="43"/>
      <c r="H234" s="43"/>
      <c r="I234" s="43"/>
      <c r="J234" s="238"/>
      <c r="K234" s="238"/>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287590.16000000044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137"/>
      <c r="D235" s="139"/>
      <c r="E235" s="43"/>
      <c r="F235" s="137"/>
      <c r="G235" s="43"/>
      <c r="H235" s="43"/>
      <c r="I235" s="43"/>
      <c r="J235" s="238"/>
      <c r="K235" s="238"/>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287590.16000000044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137"/>
      <c r="D236" s="139"/>
      <c r="E236" s="43"/>
      <c r="F236" s="137"/>
      <c r="G236" s="43"/>
      <c r="H236" s="43"/>
      <c r="I236" s="43"/>
      <c r="J236" s="238"/>
      <c r="K236" s="238"/>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287590.16000000044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137"/>
      <c r="D237" s="139"/>
      <c r="E237" s="43"/>
      <c r="F237" s="137"/>
      <c r="G237" s="43"/>
      <c r="H237" s="43"/>
      <c r="I237" s="43"/>
      <c r="J237" s="238"/>
      <c r="K237" s="238"/>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287590.16000000044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137"/>
      <c r="D238" s="139"/>
      <c r="E238" s="43"/>
      <c r="F238" s="137"/>
      <c r="G238" s="43"/>
      <c r="H238" s="43"/>
      <c r="I238" s="43"/>
      <c r="J238" s="238"/>
      <c r="K238" s="238"/>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287590.16000000044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137"/>
      <c r="D239" s="139"/>
      <c r="E239" s="43"/>
      <c r="F239" s="137"/>
      <c r="G239" s="43"/>
      <c r="H239" s="43"/>
      <c r="I239" s="43"/>
      <c r="J239" s="238"/>
      <c r="K239" s="238"/>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287590.16000000044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137"/>
      <c r="D240" s="139"/>
      <c r="E240" s="43"/>
      <c r="F240" s="137"/>
      <c r="G240" s="43"/>
      <c r="H240" s="43"/>
      <c r="I240" s="43"/>
      <c r="J240" s="238"/>
      <c r="K240" s="238"/>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287590.16000000044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137"/>
      <c r="D241" s="139"/>
      <c r="E241" s="43"/>
      <c r="F241" s="137"/>
      <c r="G241" s="43"/>
      <c r="H241" s="43"/>
      <c r="I241" s="43"/>
      <c r="J241" s="238"/>
      <c r="K241" s="238"/>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287590.16000000044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137"/>
      <c r="D242" s="139"/>
      <c r="E242" s="43"/>
      <c r="F242" s="137"/>
      <c r="G242" s="43"/>
      <c r="H242" s="43"/>
      <c r="I242" s="43"/>
      <c r="J242" s="238"/>
      <c r="K242" s="238"/>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287590.16000000044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137"/>
      <c r="D243" s="139"/>
      <c r="E243" s="43"/>
      <c r="F243" s="137"/>
      <c r="G243" s="43"/>
      <c r="H243" s="43"/>
      <c r="I243" s="43"/>
      <c r="J243" s="238"/>
      <c r="K243" s="238"/>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287590.16000000044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137"/>
      <c r="D244" s="139"/>
      <c r="E244" s="43"/>
      <c r="F244" s="137"/>
      <c r="G244" s="43"/>
      <c r="H244" s="43"/>
      <c r="I244" s="43"/>
      <c r="J244" s="238"/>
      <c r="K244" s="238"/>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287590.16000000044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137"/>
      <c r="D245" s="139"/>
      <c r="E245" s="43"/>
      <c r="F245" s="137"/>
      <c r="G245" s="43"/>
      <c r="H245" s="43"/>
      <c r="I245" s="43"/>
      <c r="J245" s="238"/>
      <c r="K245" s="238"/>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287590.16000000044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137"/>
      <c r="D246" s="139"/>
      <c r="E246" s="43"/>
      <c r="F246" s="199"/>
      <c r="G246" s="43"/>
      <c r="H246" s="43"/>
      <c r="I246" s="43"/>
      <c r="J246" s="238"/>
      <c r="K246" s="238"/>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287590.16000000044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137"/>
      <c r="D247" s="139"/>
      <c r="E247" s="43"/>
      <c r="F247" s="137"/>
      <c r="G247" s="43"/>
      <c r="H247" s="43"/>
      <c r="I247" s="43"/>
      <c r="J247" s="238"/>
      <c r="K247" s="238"/>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287590.16000000044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137"/>
      <c r="D248" s="139"/>
      <c r="E248" s="43"/>
      <c r="F248" s="137"/>
      <c r="G248" s="43"/>
      <c r="H248" s="43"/>
      <c r="I248" s="43"/>
      <c r="J248" s="238"/>
      <c r="K248" s="238"/>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287590.16000000044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137"/>
      <c r="D249" s="139"/>
      <c r="E249" s="43"/>
      <c r="F249" s="137"/>
      <c r="G249" s="43"/>
      <c r="H249" s="43"/>
      <c r="I249" s="43"/>
      <c r="J249" s="238"/>
      <c r="K249" s="238"/>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287590.16000000044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137"/>
      <c r="D250" s="139"/>
      <c r="E250" s="43"/>
      <c r="F250" s="137"/>
      <c r="G250" s="43"/>
      <c r="H250" s="43"/>
      <c r="I250" s="43"/>
      <c r="J250" s="238"/>
      <c r="K250" s="238"/>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287590.16000000044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137"/>
      <c r="D251" s="139"/>
      <c r="E251" s="43"/>
      <c r="F251" s="137"/>
      <c r="G251" s="43"/>
      <c r="H251" s="43"/>
      <c r="I251" s="43"/>
      <c r="J251" s="238"/>
      <c r="K251" s="238"/>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287590.16000000044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137"/>
      <c r="D252" s="139"/>
      <c r="E252" s="43"/>
      <c r="F252" s="137"/>
      <c r="G252" s="43"/>
      <c r="H252" s="43"/>
      <c r="I252" s="43"/>
      <c r="J252" s="238"/>
      <c r="K252" s="238"/>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287590.16000000044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137"/>
      <c r="D253" s="139"/>
      <c r="E253" s="43"/>
      <c r="F253" s="137"/>
      <c r="G253" s="43"/>
      <c r="H253" s="43"/>
      <c r="I253" s="43"/>
      <c r="J253" s="238"/>
      <c r="K253" s="238"/>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287590.16000000044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137"/>
      <c r="D254" s="139"/>
      <c r="E254" s="43"/>
      <c r="F254" s="137"/>
      <c r="G254" s="43"/>
      <c r="H254" s="43"/>
      <c r="I254" s="43"/>
      <c r="J254" s="238"/>
      <c r="K254" s="238"/>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287590.16000000044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137"/>
      <c r="D255" s="139"/>
      <c r="E255" s="43"/>
      <c r="F255" s="199"/>
      <c r="G255" s="43"/>
      <c r="H255" s="43"/>
      <c r="I255" s="43"/>
      <c r="J255" s="238"/>
      <c r="K255" s="238"/>
      <c r="L255" s="44"/>
      <c r="M255" s="12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287590.16000000044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137"/>
      <c r="D256" s="139"/>
      <c r="E256" s="43"/>
      <c r="F256" s="137"/>
      <c r="G256" s="43"/>
      <c r="H256" s="43"/>
      <c r="I256" s="43"/>
      <c r="J256" s="238"/>
      <c r="K256" s="238"/>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287590.16000000044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137"/>
      <c r="D257" s="139"/>
      <c r="E257" s="43"/>
      <c r="F257" s="137"/>
      <c r="G257" s="43"/>
      <c r="H257" s="43"/>
      <c r="I257" s="43"/>
      <c r="J257" s="238"/>
      <c r="K257" s="238"/>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287590.16000000044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137"/>
      <c r="D258" s="139"/>
      <c r="E258" s="43"/>
      <c r="F258" s="137"/>
      <c r="G258" s="43"/>
      <c r="H258" s="43"/>
      <c r="I258" s="43"/>
      <c r="J258" s="238"/>
      <c r="K258" s="238"/>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287590.16000000044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137"/>
      <c r="D259" s="139"/>
      <c r="E259" s="43"/>
      <c r="F259" s="137"/>
      <c r="G259" s="43"/>
      <c r="H259" s="43"/>
      <c r="I259" s="43"/>
      <c r="J259" s="238"/>
      <c r="K259" s="238"/>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287590.16000000044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137"/>
      <c r="D260" s="139"/>
      <c r="E260" s="43"/>
      <c r="F260" s="137"/>
      <c r="G260" s="43"/>
      <c r="H260" s="43"/>
      <c r="I260" s="43"/>
      <c r="J260" s="238"/>
      <c r="K260" s="238"/>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287590.16000000044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137"/>
      <c r="D261" s="139"/>
      <c r="E261" s="43"/>
      <c r="F261" s="137"/>
      <c r="G261" s="43"/>
      <c r="H261" s="43"/>
      <c r="I261" s="43"/>
      <c r="J261" s="238"/>
      <c r="K261" s="238"/>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287590.16000000044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137"/>
      <c r="D262" s="139"/>
      <c r="E262" s="43"/>
      <c r="F262" s="137"/>
      <c r="G262" s="43"/>
      <c r="H262" s="139"/>
      <c r="I262" s="139"/>
      <c r="J262" s="238"/>
      <c r="K262" s="238"/>
      <c r="L262" s="44"/>
      <c r="M262" s="44" t="s">
        <v>332</v>
      </c>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287590.16000000044</v>
      </c>
      <c r="S262" s="242" t="e">
        <f t="shared" ref="S262:S325" si="16">IF(W262="DESPESAS COM RH","Despesa",IF(W262="DESPESAS OPERACIONAIS","Despesa",IF(W262="DESPESAS COM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137"/>
      <c r="D263" s="139"/>
      <c r="E263" s="43"/>
      <c r="F263" s="137"/>
      <c r="G263" s="43"/>
      <c r="H263" s="139"/>
      <c r="I263" s="139"/>
      <c r="J263" s="238"/>
      <c r="K263" s="238"/>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287590.16000000044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137"/>
      <c r="D264" s="139"/>
      <c r="E264" s="43"/>
      <c r="F264" s="137"/>
      <c r="G264" s="43"/>
      <c r="H264" s="139"/>
      <c r="I264" s="139"/>
      <c r="J264" s="238"/>
      <c r="K264" s="238"/>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287590.16000000044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137"/>
      <c r="D265" s="139"/>
      <c r="E265" s="43"/>
      <c r="F265" s="137"/>
      <c r="G265" s="43"/>
      <c r="H265" s="139"/>
      <c r="I265" s="139"/>
      <c r="J265" s="238"/>
      <c r="K265" s="238"/>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287590.16000000044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137"/>
      <c r="D266" s="139"/>
      <c r="E266" s="43"/>
      <c r="F266" s="199"/>
      <c r="G266" s="43"/>
      <c r="H266" s="139"/>
      <c r="I266" s="139"/>
      <c r="J266" s="238"/>
      <c r="K266" s="238"/>
      <c r="L266" s="44"/>
      <c r="M266" s="12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287590.16000000044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137"/>
      <c r="D267" s="139"/>
      <c r="E267" s="43"/>
      <c r="F267" s="199"/>
      <c r="G267" s="43"/>
      <c r="H267" s="139"/>
      <c r="I267" s="139"/>
      <c r="J267" s="238"/>
      <c r="K267" s="238"/>
      <c r="L267" s="44"/>
      <c r="M267" s="12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287590.16000000044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137"/>
      <c r="D268" s="139"/>
      <c r="E268" s="43"/>
      <c r="F268" s="199"/>
      <c r="G268" s="43"/>
      <c r="H268" s="43"/>
      <c r="I268" s="43"/>
      <c r="J268" s="238"/>
      <c r="K268" s="238"/>
      <c r="L268" s="44"/>
      <c r="M268" s="12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287590.16000000044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137"/>
      <c r="D269" s="139"/>
      <c r="E269" s="43"/>
      <c r="F269" s="137"/>
      <c r="G269" s="43"/>
      <c r="H269" s="43"/>
      <c r="I269" s="43"/>
      <c r="J269" s="238"/>
      <c r="K269" s="238"/>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287590.16000000044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137"/>
      <c r="D270" s="139"/>
      <c r="E270" s="43"/>
      <c r="F270" s="137"/>
      <c r="G270" s="43"/>
      <c r="H270" s="43"/>
      <c r="I270" s="43"/>
      <c r="J270" s="238"/>
      <c r="K270" s="238"/>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287590.16000000044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137"/>
      <c r="D271" s="139"/>
      <c r="E271" s="43"/>
      <c r="F271" s="137"/>
      <c r="G271" s="43"/>
      <c r="H271" s="43"/>
      <c r="I271" s="43"/>
      <c r="J271" s="238"/>
      <c r="K271" s="238"/>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287590.16000000044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137"/>
      <c r="D272" s="139"/>
      <c r="E272" s="43"/>
      <c r="F272" s="137"/>
      <c r="G272" s="43"/>
      <c r="H272" s="43"/>
      <c r="I272" s="43"/>
      <c r="J272" s="238"/>
      <c r="K272" s="238"/>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287590.16000000044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137"/>
      <c r="D273" s="139"/>
      <c r="E273" s="43"/>
      <c r="F273" s="137"/>
      <c r="G273" s="43"/>
      <c r="H273" s="43"/>
      <c r="I273" s="43"/>
      <c r="J273" s="238"/>
      <c r="K273" s="238"/>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287590.16000000044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137"/>
      <c r="D274" s="139"/>
      <c r="E274" s="43"/>
      <c r="F274" s="137"/>
      <c r="G274" s="43"/>
      <c r="H274" s="43"/>
      <c r="I274" s="43"/>
      <c r="J274" s="238"/>
      <c r="K274" s="238"/>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287590.16000000044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137"/>
      <c r="D275" s="139"/>
      <c r="E275" s="43"/>
      <c r="F275" s="199"/>
      <c r="G275" s="43"/>
      <c r="H275" s="43"/>
      <c r="I275" s="43"/>
      <c r="J275" s="238"/>
      <c r="K275" s="238"/>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287590.16000000044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137"/>
      <c r="D276" s="139"/>
      <c r="E276" s="43"/>
      <c r="F276" s="194"/>
      <c r="G276" s="43"/>
      <c r="H276" s="139"/>
      <c r="I276" s="139"/>
      <c r="J276" s="238"/>
      <c r="K276" s="238"/>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287590.16000000044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137"/>
      <c r="D277" s="139"/>
      <c r="E277" s="43"/>
      <c r="F277" s="199"/>
      <c r="G277" s="43"/>
      <c r="H277" s="43"/>
      <c r="I277" s="43"/>
      <c r="J277" s="238"/>
      <c r="K277" s="238"/>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287590.16000000044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137"/>
      <c r="D278" s="139"/>
      <c r="E278" s="43"/>
      <c r="F278" s="199"/>
      <c r="G278" s="43"/>
      <c r="H278" s="43"/>
      <c r="I278" s="43"/>
      <c r="J278" s="238"/>
      <c r="K278" s="238"/>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287590.16000000044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137"/>
      <c r="D279" s="139"/>
      <c r="E279" s="43"/>
      <c r="F279" s="137"/>
      <c r="G279" s="43"/>
      <c r="H279" s="43"/>
      <c r="I279" s="43"/>
      <c r="J279" s="238"/>
      <c r="K279" s="238"/>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287590.16000000044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137"/>
      <c r="D280" s="139"/>
      <c r="E280" s="43"/>
      <c r="F280" s="137"/>
      <c r="G280" s="43"/>
      <c r="H280" s="43"/>
      <c r="I280" s="43"/>
      <c r="J280" s="238"/>
      <c r="K280" s="238"/>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287590.16000000044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137"/>
      <c r="D281" s="139"/>
      <c r="E281" s="43"/>
      <c r="F281" s="137"/>
      <c r="G281" s="43"/>
      <c r="H281" s="43"/>
      <c r="I281" s="43"/>
      <c r="J281" s="238"/>
      <c r="K281" s="238"/>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287590.16000000044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137"/>
      <c r="D282" s="139"/>
      <c r="E282" s="43"/>
      <c r="F282" s="137"/>
      <c r="G282" s="43"/>
      <c r="H282" s="43"/>
      <c r="I282" s="43"/>
      <c r="J282" s="238"/>
      <c r="K282" s="238"/>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287590.16000000044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137"/>
      <c r="D283" s="139"/>
      <c r="E283" s="43"/>
      <c r="F283" s="137"/>
      <c r="G283" s="43"/>
      <c r="H283" s="43"/>
      <c r="I283" s="43"/>
      <c r="J283" s="238"/>
      <c r="K283" s="238"/>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287590.16000000044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137"/>
      <c r="D284" s="139"/>
      <c r="E284" s="43"/>
      <c r="F284" s="137"/>
      <c r="G284" s="43"/>
      <c r="H284" s="43"/>
      <c r="I284" s="43"/>
      <c r="J284" s="238"/>
      <c r="K284" s="238"/>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287590.16000000044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137"/>
      <c r="D285" s="139"/>
      <c r="E285" s="43"/>
      <c r="F285" s="137"/>
      <c r="G285" s="43"/>
      <c r="H285" s="43"/>
      <c r="I285" s="43"/>
      <c r="J285" s="238"/>
      <c r="K285" s="238"/>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287590.16000000044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137"/>
      <c r="D286" s="139"/>
      <c r="E286" s="43"/>
      <c r="F286" s="137"/>
      <c r="G286" s="43"/>
      <c r="H286" s="43"/>
      <c r="I286" s="43"/>
      <c r="J286" s="238"/>
      <c r="K286" s="238"/>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287590.16000000044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137"/>
      <c r="D287" s="139"/>
      <c r="E287" s="43"/>
      <c r="F287" s="137"/>
      <c r="G287" s="43"/>
      <c r="H287" s="43"/>
      <c r="I287" s="43"/>
      <c r="J287" s="238"/>
      <c r="K287" s="238"/>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287590.16000000044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137"/>
      <c r="D288" s="139"/>
      <c r="E288" s="43"/>
      <c r="F288" s="137"/>
      <c r="G288" s="43"/>
      <c r="H288" s="43"/>
      <c r="I288" s="43"/>
      <c r="J288" s="238"/>
      <c r="K288" s="238"/>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287590.16000000044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137"/>
      <c r="D289" s="139"/>
      <c r="E289" s="43"/>
      <c r="F289" s="137"/>
      <c r="G289" s="43"/>
      <c r="H289" s="43"/>
      <c r="I289" s="43"/>
      <c r="J289" s="238"/>
      <c r="K289" s="238"/>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287590.16000000044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137"/>
      <c r="D290" s="139"/>
      <c r="E290" s="43"/>
      <c r="F290" s="137"/>
      <c r="G290" s="43"/>
      <c r="H290" s="43"/>
      <c r="I290" s="43"/>
      <c r="J290" s="238"/>
      <c r="K290" s="238"/>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287590.16000000044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137"/>
      <c r="D291" s="139"/>
      <c r="E291" s="43"/>
      <c r="F291" s="137"/>
      <c r="G291" s="43"/>
      <c r="H291" s="139"/>
      <c r="I291" s="139"/>
      <c r="J291" s="238"/>
      <c r="K291" s="238"/>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287590.16000000044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137"/>
      <c r="D292" s="139"/>
      <c r="E292" s="43"/>
      <c r="F292" s="137"/>
      <c r="G292" s="43"/>
      <c r="H292" s="43"/>
      <c r="I292" s="43"/>
      <c r="J292" s="238"/>
      <c r="K292" s="238"/>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287590.16000000044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137"/>
      <c r="D293" s="139"/>
      <c r="E293" s="43"/>
      <c r="F293" s="137"/>
      <c r="G293" s="43"/>
      <c r="H293" s="43"/>
      <c r="I293" s="43"/>
      <c r="J293" s="238"/>
      <c r="K293" s="238"/>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287590.16000000044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137"/>
      <c r="D294" s="139"/>
      <c r="E294" s="43"/>
      <c r="F294" s="137"/>
      <c r="G294" s="43"/>
      <c r="H294" s="43"/>
      <c r="I294" s="43"/>
      <c r="J294" s="238"/>
      <c r="K294" s="238"/>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287590.16000000044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137"/>
      <c r="D295" s="139"/>
      <c r="E295" s="43"/>
      <c r="F295" s="137"/>
      <c r="G295" s="43"/>
      <c r="H295" s="139"/>
      <c r="I295" s="139"/>
      <c r="J295" s="238"/>
      <c r="K295" s="238"/>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287590.16000000044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137"/>
      <c r="D296" s="139"/>
      <c r="E296" s="43"/>
      <c r="F296" s="137"/>
      <c r="G296" s="43"/>
      <c r="H296" s="43"/>
      <c r="I296" s="43"/>
      <c r="J296" s="238"/>
      <c r="K296" s="238"/>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287590.16000000044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137"/>
      <c r="D297" s="139"/>
      <c r="E297" s="43"/>
      <c r="F297" s="137"/>
      <c r="G297" s="43"/>
      <c r="H297" s="43"/>
      <c r="I297" s="43"/>
      <c r="J297" s="238"/>
      <c r="K297" s="238"/>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287590.16000000044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137"/>
      <c r="D298" s="139"/>
      <c r="E298" s="43"/>
      <c r="F298" s="137"/>
      <c r="G298" s="43"/>
      <c r="H298" s="43"/>
      <c r="I298" s="43"/>
      <c r="J298" s="238"/>
      <c r="K298" s="238"/>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287590.16000000044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137"/>
      <c r="D299" s="139"/>
      <c r="E299" s="43"/>
      <c r="F299" s="137"/>
      <c r="G299" s="43"/>
      <c r="H299" s="43"/>
      <c r="I299" s="43"/>
      <c r="J299" s="238"/>
      <c r="K299" s="238"/>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287590.16000000044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137"/>
      <c r="D300" s="139"/>
      <c r="E300" s="43"/>
      <c r="F300" s="137"/>
      <c r="G300" s="43"/>
      <c r="H300" s="43"/>
      <c r="I300" s="43"/>
      <c r="J300" s="238"/>
      <c r="K300" s="238"/>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287590.16000000044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137"/>
      <c r="D301" s="139"/>
      <c r="E301" s="43"/>
      <c r="F301" s="137"/>
      <c r="G301" s="43"/>
      <c r="H301" s="43"/>
      <c r="I301" s="43"/>
      <c r="J301" s="238"/>
      <c r="K301" s="238"/>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287590.16000000044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137"/>
      <c r="D302" s="139"/>
      <c r="E302" s="43"/>
      <c r="F302" s="137"/>
      <c r="G302" s="43"/>
      <c r="H302" s="43"/>
      <c r="I302" s="43"/>
      <c r="J302" s="238"/>
      <c r="K302" s="238"/>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287590.16000000044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137"/>
      <c r="D303" s="139"/>
      <c r="E303" s="43"/>
      <c r="F303" s="137"/>
      <c r="G303" s="43"/>
      <c r="H303" s="43"/>
      <c r="I303" s="43"/>
      <c r="J303" s="238"/>
      <c r="K303" s="238"/>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287590.16000000044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137"/>
      <c r="D304" s="139"/>
      <c r="E304" s="43"/>
      <c r="F304" s="137"/>
      <c r="G304" s="43"/>
      <c r="H304" s="43"/>
      <c r="I304" s="43"/>
      <c r="J304" s="238"/>
      <c r="K304" s="238"/>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287590.16000000044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137"/>
      <c r="D305" s="139"/>
      <c r="E305" s="43"/>
      <c r="F305" s="199"/>
      <c r="G305" s="43"/>
      <c r="H305" s="43"/>
      <c r="I305" s="43"/>
      <c r="J305" s="238"/>
      <c r="K305" s="238"/>
      <c r="L305" s="44"/>
      <c r="M305" s="12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287590.16000000044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137"/>
      <c r="D306" s="139"/>
      <c r="E306" s="43"/>
      <c r="F306" s="137"/>
      <c r="G306" s="43"/>
      <c r="H306" s="43"/>
      <c r="I306" s="43"/>
      <c r="J306" s="238"/>
      <c r="K306" s="238"/>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287590.16000000044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137"/>
      <c r="D307" s="139"/>
      <c r="E307" s="43"/>
      <c r="F307" s="137"/>
      <c r="G307" s="43"/>
      <c r="H307" s="43"/>
      <c r="I307" s="43"/>
      <c r="J307" s="238"/>
      <c r="K307" s="238"/>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287590.16000000044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137"/>
      <c r="D308" s="139"/>
      <c r="E308" s="43"/>
      <c r="F308" s="137"/>
      <c r="G308" s="43"/>
      <c r="H308" s="43"/>
      <c r="I308" s="43"/>
      <c r="J308" s="238"/>
      <c r="K308" s="238"/>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287590.16000000044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137"/>
      <c r="D309" s="139"/>
      <c r="E309" s="43"/>
      <c r="F309" s="137"/>
      <c r="G309" s="43"/>
      <c r="H309" s="43"/>
      <c r="I309" s="43"/>
      <c r="J309" s="238"/>
      <c r="K309" s="238"/>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287590.16000000044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137"/>
      <c r="D310" s="139"/>
      <c r="E310" s="43"/>
      <c r="F310" s="137"/>
      <c r="G310" s="43"/>
      <c r="H310" s="43"/>
      <c r="I310" s="43"/>
      <c r="J310" s="238"/>
      <c r="K310" s="238"/>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287590.16000000044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137"/>
      <c r="D311" s="139"/>
      <c r="E311" s="43"/>
      <c r="F311" s="199"/>
      <c r="G311" s="43"/>
      <c r="H311" s="43"/>
      <c r="I311" s="43"/>
      <c r="J311" s="238"/>
      <c r="K311" s="238"/>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287590.16000000044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137"/>
      <c r="D312" s="139"/>
      <c r="E312" s="43"/>
      <c r="F312" s="137"/>
      <c r="G312" s="43"/>
      <c r="H312" s="43"/>
      <c r="I312" s="43"/>
      <c r="J312" s="238"/>
      <c r="K312" s="238"/>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287590.16000000044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137"/>
      <c r="D313" s="139"/>
      <c r="E313" s="43"/>
      <c r="F313" s="137"/>
      <c r="G313" s="43"/>
      <c r="H313" s="43"/>
      <c r="I313" s="43"/>
      <c r="J313" s="238"/>
      <c r="K313" s="238"/>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287590.16000000044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137"/>
      <c r="D314" s="139"/>
      <c r="E314" s="43"/>
      <c r="F314" s="137"/>
      <c r="G314" s="43"/>
      <c r="H314" s="43"/>
      <c r="I314" s="43"/>
      <c r="J314" s="238"/>
      <c r="K314" s="238"/>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287590.16000000044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137"/>
      <c r="D315" s="139"/>
      <c r="E315" s="43"/>
      <c r="F315" s="137"/>
      <c r="G315" s="43"/>
      <c r="H315" s="43"/>
      <c r="I315" s="43"/>
      <c r="J315" s="238"/>
      <c r="K315" s="238"/>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287590.16000000044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137"/>
      <c r="D316" s="139"/>
      <c r="E316" s="43"/>
      <c r="F316" s="137"/>
      <c r="G316" s="43"/>
      <c r="H316" s="43"/>
      <c r="I316" s="43"/>
      <c r="J316" s="238"/>
      <c r="K316" s="238"/>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287590.16000000044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137"/>
      <c r="D317" s="139"/>
      <c r="E317" s="43"/>
      <c r="F317" s="137"/>
      <c r="G317" s="43"/>
      <c r="H317" s="43"/>
      <c r="I317" s="43"/>
      <c r="J317" s="238"/>
      <c r="K317" s="238"/>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287590.16000000044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137"/>
      <c r="D318" s="139"/>
      <c r="E318" s="43"/>
      <c r="F318" s="137"/>
      <c r="G318" s="43"/>
      <c r="H318" s="43"/>
      <c r="I318" s="43"/>
      <c r="J318" s="238"/>
      <c r="K318" s="238"/>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287590.16000000044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137"/>
      <c r="D319" s="139"/>
      <c r="E319" s="43"/>
      <c r="F319" s="137"/>
      <c r="G319" s="43"/>
      <c r="H319" s="43"/>
      <c r="I319" s="43"/>
      <c r="J319" s="238"/>
      <c r="K319" s="238"/>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287590.16000000044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137"/>
      <c r="D320" s="139"/>
      <c r="E320" s="43"/>
      <c r="F320" s="137"/>
      <c r="G320" s="43"/>
      <c r="H320" s="43"/>
      <c r="I320" s="43"/>
      <c r="J320" s="238"/>
      <c r="K320" s="238"/>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287590.16000000044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137"/>
      <c r="D321" s="139"/>
      <c r="E321" s="43"/>
      <c r="F321" s="137"/>
      <c r="G321" s="43"/>
      <c r="H321" s="43"/>
      <c r="I321" s="43"/>
      <c r="J321" s="238"/>
      <c r="K321" s="238"/>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287590.16000000044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137"/>
      <c r="D322" s="139"/>
      <c r="E322" s="43"/>
      <c r="F322" s="137"/>
      <c r="G322" s="43"/>
      <c r="H322" s="139"/>
      <c r="I322" s="139"/>
      <c r="J322" s="238"/>
      <c r="K322" s="238"/>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287590.16000000044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137"/>
      <c r="D323" s="139"/>
      <c r="E323" s="43"/>
      <c r="F323" s="137"/>
      <c r="G323" s="43"/>
      <c r="H323" s="139"/>
      <c r="I323" s="139"/>
      <c r="J323" s="238"/>
      <c r="K323" s="238"/>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287590.16000000044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137"/>
      <c r="D324" s="139"/>
      <c r="E324" s="43"/>
      <c r="F324" s="199"/>
      <c r="G324" s="43"/>
      <c r="H324" s="43"/>
      <c r="I324" s="43"/>
      <c r="J324" s="238"/>
      <c r="K324" s="238"/>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287590.16000000044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137"/>
      <c r="D325" s="139"/>
      <c r="E325" s="43"/>
      <c r="F325" s="199"/>
      <c r="G325" s="43"/>
      <c r="H325" s="43"/>
      <c r="I325" s="43"/>
      <c r="J325" s="238"/>
      <c r="K325" s="238"/>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287590.16000000044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137"/>
      <c r="D326" s="139"/>
      <c r="E326" s="43"/>
      <c r="F326" s="199"/>
      <c r="G326" s="43"/>
      <c r="H326" s="43"/>
      <c r="I326" s="43"/>
      <c r="J326" s="238"/>
      <c r="K326" s="238"/>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287590.16000000044</v>
      </c>
      <c r="S326" s="242" t="e">
        <f t="shared" ref="S326:S389" si="20">IF(W326="DESPESAS COM RH","Despesa",IF(W326="DESPESAS OPERACIONAIS","Despesa",IF(W326="DESPESAS COM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137"/>
      <c r="D327" s="139"/>
      <c r="E327" s="43"/>
      <c r="F327" s="137"/>
      <c r="G327" s="43"/>
      <c r="H327" s="43"/>
      <c r="I327" s="43"/>
      <c r="J327" s="238"/>
      <c r="K327" s="238"/>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287590.16000000044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137"/>
      <c r="D328" s="139"/>
      <c r="E328" s="43"/>
      <c r="F328" s="137"/>
      <c r="G328" s="43"/>
      <c r="H328" s="43"/>
      <c r="I328" s="43"/>
      <c r="J328" s="238"/>
      <c r="K328" s="238"/>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287590.16000000044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137"/>
      <c r="D329" s="139"/>
      <c r="E329" s="43"/>
      <c r="F329" s="137"/>
      <c r="G329" s="43"/>
      <c r="H329" s="43"/>
      <c r="I329" s="43"/>
      <c r="J329" s="238"/>
      <c r="K329" s="238"/>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287590.16000000044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137"/>
      <c r="D330" s="139"/>
      <c r="E330" s="43"/>
      <c r="F330" s="137"/>
      <c r="G330" s="43"/>
      <c r="H330" s="43"/>
      <c r="I330" s="43"/>
      <c r="J330" s="238"/>
      <c r="K330" s="238"/>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287590.16000000044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137"/>
      <c r="D331" s="139"/>
      <c r="E331" s="43"/>
      <c r="F331" s="137"/>
      <c r="G331" s="43"/>
      <c r="H331" s="43"/>
      <c r="I331" s="43"/>
      <c r="J331" s="238"/>
      <c r="K331" s="238"/>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287590.16000000044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137"/>
      <c r="D332" s="139"/>
      <c r="E332" s="43"/>
      <c r="F332" s="137"/>
      <c r="G332" s="43"/>
      <c r="H332" s="43"/>
      <c r="I332" s="43"/>
      <c r="J332" s="238"/>
      <c r="K332" s="238"/>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287590.16000000044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137"/>
      <c r="D333" s="139"/>
      <c r="E333" s="43"/>
      <c r="F333" s="137"/>
      <c r="G333" s="43"/>
      <c r="H333" s="43"/>
      <c r="I333" s="43"/>
      <c r="J333" s="238"/>
      <c r="K333" s="238"/>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287590.16000000044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137"/>
      <c r="D334" s="139"/>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287590.16000000044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137"/>
      <c r="D335" s="139"/>
      <c r="E335" s="43"/>
      <c r="F335" s="199"/>
      <c r="G335" s="43"/>
      <c r="H335" s="43"/>
      <c r="I335" s="43"/>
      <c r="J335" s="238"/>
      <c r="K335" s="238"/>
      <c r="L335" s="44"/>
      <c r="M335" s="12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287590.16000000044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137"/>
      <c r="D336" s="139"/>
      <c r="E336" s="43"/>
      <c r="F336" s="199"/>
      <c r="G336" s="43"/>
      <c r="H336" s="43"/>
      <c r="I336" s="43"/>
      <c r="J336" s="238"/>
      <c r="K336" s="238"/>
      <c r="L336" s="44"/>
      <c r="M336" s="12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287590.16000000044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137"/>
      <c r="D337" s="139"/>
      <c r="E337" s="43"/>
      <c r="F337" s="199"/>
      <c r="G337" s="43"/>
      <c r="H337" s="43"/>
      <c r="I337" s="43"/>
      <c r="J337" s="238"/>
      <c r="K337" s="238"/>
      <c r="L337" s="44"/>
      <c r="M337" s="12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287590.16000000044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137"/>
      <c r="D338" s="139"/>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287590.16000000044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137"/>
      <c r="D339" s="139"/>
      <c r="E339" s="43"/>
      <c r="F339" s="137"/>
      <c r="G339" s="43"/>
      <c r="H339" s="139"/>
      <c r="I339" s="139"/>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287590.16000000044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137"/>
      <c r="D340" s="139"/>
      <c r="E340" s="43"/>
      <c r="F340" s="199"/>
      <c r="G340" s="43"/>
      <c r="H340" s="139"/>
      <c r="I340" s="139"/>
      <c r="J340" s="238"/>
      <c r="K340" s="238"/>
      <c r="L340" s="44"/>
      <c r="M340" s="12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287590.16000000044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137"/>
      <c r="D341" s="139"/>
      <c r="E341" s="43"/>
      <c r="F341" s="199"/>
      <c r="G341" s="43"/>
      <c r="H341" s="139"/>
      <c r="I341" s="139"/>
      <c r="J341" s="238"/>
      <c r="K341" s="238"/>
      <c r="L341" s="44"/>
      <c r="M341" s="12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287590.16000000044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137"/>
      <c r="D342" s="139"/>
      <c r="E342" s="43"/>
      <c r="F342" s="199"/>
      <c r="G342" s="43"/>
      <c r="H342" s="43"/>
      <c r="I342" s="43"/>
      <c r="J342" s="238"/>
      <c r="K342" s="238"/>
      <c r="L342" s="44"/>
      <c r="M342" s="12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287590.16000000044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137"/>
      <c r="D343" s="139"/>
      <c r="E343" s="43"/>
      <c r="F343" s="199"/>
      <c r="G343" s="43"/>
      <c r="H343" s="43"/>
      <c r="I343" s="43"/>
      <c r="J343" s="238"/>
      <c r="K343" s="238"/>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287590.16000000044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137"/>
      <c r="D344" s="139"/>
      <c r="E344" s="43"/>
      <c r="F344" s="137"/>
      <c r="G344" s="43"/>
      <c r="H344" s="43"/>
      <c r="I344" s="43"/>
      <c r="J344" s="238"/>
      <c r="K344" s="238"/>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287590.16000000044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137"/>
      <c r="D345" s="139"/>
      <c r="E345" s="43"/>
      <c r="F345" s="137"/>
      <c r="G345" s="43"/>
      <c r="H345" s="43"/>
      <c r="I345" s="43"/>
      <c r="J345" s="238"/>
      <c r="K345" s="238"/>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287590.16000000044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137"/>
      <c r="D346" s="139"/>
      <c r="E346" s="43"/>
      <c r="F346" s="137"/>
      <c r="G346" s="43"/>
      <c r="H346" s="43"/>
      <c r="I346" s="43"/>
      <c r="J346" s="238"/>
      <c r="K346" s="238"/>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287590.16000000044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137"/>
      <c r="D347" s="139"/>
      <c r="E347" s="43"/>
      <c r="F347" s="137"/>
      <c r="G347" s="43"/>
      <c r="H347" s="43"/>
      <c r="I347" s="43"/>
      <c r="J347" s="238"/>
      <c r="K347" s="238"/>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287590.16000000044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137"/>
      <c r="D348" s="139"/>
      <c r="E348" s="43"/>
      <c r="F348" s="199"/>
      <c r="G348" s="43"/>
      <c r="H348" s="43"/>
      <c r="I348" s="43"/>
      <c r="J348" s="238"/>
      <c r="K348" s="238"/>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287590.16000000044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137"/>
      <c r="D349" s="139"/>
      <c r="E349" s="43"/>
      <c r="F349" s="137"/>
      <c r="G349" s="43"/>
      <c r="H349" s="43"/>
      <c r="I349" s="43"/>
      <c r="J349" s="238"/>
      <c r="K349" s="238"/>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287590.16000000044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137"/>
      <c r="D350" s="139"/>
      <c r="E350" s="43"/>
      <c r="F350" s="137"/>
      <c r="G350" s="43"/>
      <c r="H350" s="43"/>
      <c r="I350" s="43"/>
      <c r="J350" s="238"/>
      <c r="K350" s="238"/>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287590.16000000044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137"/>
      <c r="D351" s="139"/>
      <c r="E351" s="43"/>
      <c r="F351" s="137"/>
      <c r="G351" s="43"/>
      <c r="H351" s="43"/>
      <c r="I351" s="43"/>
      <c r="J351" s="238"/>
      <c r="K351" s="238"/>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287590.16000000044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137"/>
      <c r="D352" s="139"/>
      <c r="E352" s="43"/>
      <c r="F352" s="137"/>
      <c r="G352" s="43"/>
      <c r="H352" s="43"/>
      <c r="I352" s="43"/>
      <c r="J352" s="238"/>
      <c r="K352" s="238"/>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287590.16000000044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137"/>
      <c r="D353" s="139"/>
      <c r="E353" s="43"/>
      <c r="F353" s="137"/>
      <c r="G353" s="43"/>
      <c r="H353" s="43"/>
      <c r="I353" s="43"/>
      <c r="J353" s="238"/>
      <c r="K353" s="238"/>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287590.16000000044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137"/>
      <c r="D354" s="139"/>
      <c r="E354" s="43"/>
      <c r="F354" s="137"/>
      <c r="G354" s="43"/>
      <c r="H354" s="43"/>
      <c r="I354" s="43"/>
      <c r="J354" s="238"/>
      <c r="K354" s="238"/>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287590.16000000044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137"/>
      <c r="D355" s="139"/>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287590.16000000044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137"/>
      <c r="D356" s="139"/>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287590.16000000044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137"/>
      <c r="D357" s="139"/>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287590.16000000044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137"/>
      <c r="D358" s="139"/>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287590.16000000044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137"/>
      <c r="D359" s="139"/>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287590.16000000044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137"/>
      <c r="D360" s="139"/>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287590.16000000044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137"/>
      <c r="D361" s="139"/>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287590.16000000044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137"/>
      <c r="D362" s="139"/>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287590.16000000044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137"/>
      <c r="D363" s="139"/>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287590.16000000044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137"/>
      <c r="D364" s="139"/>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287590.16000000044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137"/>
      <c r="D365" s="139"/>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287590.16000000044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137"/>
      <c r="D366" s="139"/>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287590.16000000044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137"/>
      <c r="D367" s="139"/>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287590.16000000044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137"/>
      <c r="D368" s="139"/>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287590.16000000044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137"/>
      <c r="D369" s="139"/>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287590.16000000044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137"/>
      <c r="D370" s="139"/>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287590.16000000044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137"/>
      <c r="D371" s="139"/>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287590.16000000044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137"/>
      <c r="D372" s="139"/>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287590.16000000044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137"/>
      <c r="D373" s="139"/>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287590.16000000044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137"/>
      <c r="D374" s="139"/>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287590.16000000044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137"/>
      <c r="D375" s="139"/>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287590.16000000044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137"/>
      <c r="D376" s="139"/>
      <c r="E376" s="43"/>
      <c r="F376" s="137"/>
      <c r="G376" s="43"/>
      <c r="H376" s="43"/>
      <c r="I376" s="43"/>
      <c r="J376" s="238"/>
      <c r="K376" s="238"/>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287590.16000000044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137"/>
      <c r="D377" s="139"/>
      <c r="E377" s="43"/>
      <c r="F377" s="137"/>
      <c r="G377" s="43"/>
      <c r="H377" s="43"/>
      <c r="I377" s="43"/>
      <c r="J377" s="238"/>
      <c r="K377" s="238"/>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287590.16000000044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137"/>
      <c r="D378" s="139"/>
      <c r="E378" s="43"/>
      <c r="F378" s="137"/>
      <c r="G378" s="43"/>
      <c r="H378" s="43"/>
      <c r="I378" s="43"/>
      <c r="J378" s="238"/>
      <c r="K378" s="238"/>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287590.16000000044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137"/>
      <c r="D379" s="139"/>
      <c r="E379" s="43"/>
      <c r="F379" s="137"/>
      <c r="G379" s="43"/>
      <c r="H379" s="43"/>
      <c r="I379" s="43"/>
      <c r="J379" s="238"/>
      <c r="K379" s="238"/>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287590.16000000044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137"/>
      <c r="D380" s="139"/>
      <c r="E380" s="43"/>
      <c r="F380" s="137"/>
      <c r="G380" s="43"/>
      <c r="H380" s="43"/>
      <c r="I380" s="43"/>
      <c r="J380" s="238"/>
      <c r="K380" s="238"/>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287590.16000000044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137"/>
      <c r="D381" s="139"/>
      <c r="E381" s="43"/>
      <c r="F381" s="137"/>
      <c r="G381" s="43"/>
      <c r="H381" s="43"/>
      <c r="I381" s="43"/>
      <c r="J381" s="238"/>
      <c r="K381" s="238"/>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287590.16000000044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137"/>
      <c r="D382" s="139"/>
      <c r="E382" s="43"/>
      <c r="F382" s="137"/>
      <c r="G382" s="43"/>
      <c r="H382" s="43"/>
      <c r="I382" s="43"/>
      <c r="J382" s="238"/>
      <c r="K382" s="238"/>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287590.16000000044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137"/>
      <c r="D383" s="139"/>
      <c r="E383" s="43"/>
      <c r="F383" s="137"/>
      <c r="G383" s="43"/>
      <c r="H383" s="43"/>
      <c r="I383" s="43"/>
      <c r="J383" s="238"/>
      <c r="K383" s="238"/>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287590.16000000044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137"/>
      <c r="D384" s="139"/>
      <c r="E384" s="43"/>
      <c r="F384" s="137"/>
      <c r="G384" s="43"/>
      <c r="H384" s="43"/>
      <c r="I384" s="43"/>
      <c r="J384" s="238"/>
      <c r="K384" s="238"/>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287590.16000000044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137"/>
      <c r="D385" s="139"/>
      <c r="E385" s="43"/>
      <c r="F385" s="137"/>
      <c r="G385" s="43"/>
      <c r="H385" s="43"/>
      <c r="I385" s="43"/>
      <c r="J385" s="238"/>
      <c r="K385" s="238"/>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287590.16000000044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137"/>
      <c r="D386" s="139"/>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287590.16000000044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137"/>
      <c r="D387" s="139"/>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287590.16000000044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137"/>
      <c r="D388" s="139"/>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287590.16000000044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137"/>
      <c r="D389" s="139"/>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287590.16000000044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137"/>
      <c r="D390" s="139"/>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287590.16000000044</v>
      </c>
      <c r="S390" s="242" t="e">
        <f t="shared" ref="S390:S453" si="24">IF(W390="DESPESAS COM RH","Despesa",IF(W390="DESPESAS OPERACIONAIS","Despesa",IF(W390="DESPESAS COM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137"/>
      <c r="D391" s="139"/>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287590.16000000044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137"/>
      <c r="D392" s="139"/>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287590.16000000044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137"/>
      <c r="D393" s="139"/>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287590.16000000044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137"/>
      <c r="D394" s="139"/>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287590.16000000044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137"/>
      <c r="D395" s="139"/>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287590.16000000044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137"/>
      <c r="D396" s="139"/>
      <c r="E396" s="43"/>
      <c r="F396" s="137"/>
      <c r="G396" s="43"/>
      <c r="H396" s="43"/>
      <c r="I396" s="43"/>
      <c r="J396" s="238"/>
      <c r="K396" s="238"/>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287590.16000000044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137"/>
      <c r="D397" s="139"/>
      <c r="E397" s="43"/>
      <c r="F397" s="137"/>
      <c r="G397" s="43"/>
      <c r="H397" s="43"/>
      <c r="I397" s="43"/>
      <c r="J397" s="238"/>
      <c r="K397" s="238"/>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287590.16000000044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137"/>
      <c r="D398" s="139"/>
      <c r="E398" s="43"/>
      <c r="F398" s="137"/>
      <c r="G398" s="43"/>
      <c r="H398" s="43"/>
      <c r="I398" s="43"/>
      <c r="J398" s="238"/>
      <c r="K398" s="238"/>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287590.16000000044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137"/>
      <c r="D399" s="139"/>
      <c r="E399" s="43"/>
      <c r="F399" s="137"/>
      <c r="G399" s="43"/>
      <c r="H399" s="43"/>
      <c r="I399" s="43"/>
      <c r="J399" s="238"/>
      <c r="K399" s="238"/>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287590.16000000044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137"/>
      <c r="D400" s="139"/>
      <c r="E400" s="43"/>
      <c r="F400" s="137"/>
      <c r="G400" s="43"/>
      <c r="H400" s="43"/>
      <c r="I400" s="43"/>
      <c r="J400" s="238"/>
      <c r="K400" s="238"/>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287590.16000000044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137"/>
      <c r="D401" s="139"/>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287590.16000000044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137"/>
      <c r="D402" s="139"/>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287590.16000000044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137"/>
      <c r="D403" s="139"/>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287590.16000000044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137"/>
      <c r="D404" s="139"/>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287590.16000000044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137"/>
      <c r="D405" s="139"/>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287590.16000000044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137"/>
      <c r="D406" s="139"/>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287590.16000000044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137"/>
      <c r="D407" s="139"/>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287590.16000000044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137"/>
      <c r="D408" s="139"/>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287590.16000000044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137"/>
      <c r="D409" s="139"/>
      <c r="E409" s="43"/>
      <c r="F409" s="199"/>
      <c r="G409" s="43"/>
      <c r="H409" s="43"/>
      <c r="I409" s="43"/>
      <c r="J409" s="238"/>
      <c r="K409" s="238"/>
      <c r="L409" s="44"/>
      <c r="M409" s="12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287590.16000000044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137"/>
      <c r="D410" s="139"/>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287590.16000000044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137"/>
      <c r="D411" s="139"/>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287590.16000000044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137"/>
      <c r="D412" s="139"/>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287590.16000000044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137"/>
      <c r="D413" s="139"/>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287590.16000000044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137"/>
      <c r="D414" s="139"/>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287590.16000000044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137"/>
      <c r="D415" s="139"/>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287590.16000000044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137"/>
      <c r="D416" s="139"/>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287590.16000000044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137"/>
      <c r="D417" s="139"/>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287590.16000000044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137"/>
      <c r="D418" s="139"/>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287590.16000000044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137"/>
      <c r="D419" s="139"/>
      <c r="E419" s="43"/>
      <c r="F419" s="137"/>
      <c r="G419" s="43"/>
      <c r="H419" s="43"/>
      <c r="I419" s="43"/>
      <c r="J419" s="238"/>
      <c r="K419" s="238"/>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287590.16000000044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137"/>
      <c r="D420" s="139"/>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287590.16000000044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137"/>
      <c r="D421" s="139"/>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287590.16000000044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137"/>
      <c r="D422" s="139"/>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287590.16000000044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137"/>
      <c r="D423" s="139"/>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287590.16000000044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137"/>
      <c r="D424" s="139"/>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287590.16000000044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137"/>
      <c r="D425" s="139"/>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287590.16000000044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137"/>
      <c r="D426" s="139"/>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287590.16000000044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137"/>
      <c r="D427" s="139"/>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287590.16000000044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137"/>
      <c r="D428" s="139"/>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287590.16000000044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137"/>
      <c r="D429" s="139"/>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287590.16000000044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137"/>
      <c r="D430" s="139"/>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287590.16000000044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137"/>
      <c r="D431" s="139"/>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287590.16000000044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137"/>
      <c r="D432" s="139"/>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287590.16000000044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137"/>
      <c r="D433" s="139"/>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287590.16000000044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137"/>
      <c r="D434" s="139"/>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287590.16000000044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137"/>
      <c r="D435" s="139"/>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287590.16000000044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137"/>
      <c r="D436" s="139"/>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287590.16000000044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137"/>
      <c r="D437" s="139"/>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287590.16000000044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137"/>
      <c r="D438" s="139"/>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287590.16000000044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137"/>
      <c r="D439" s="139"/>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287590.16000000044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137"/>
      <c r="D440" s="139"/>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287590.16000000044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137"/>
      <c r="D441" s="139"/>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287590.16000000044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137"/>
      <c r="D442" s="139"/>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287590.16000000044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137"/>
      <c r="D443" s="139"/>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287590.16000000044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137"/>
      <c r="D444" s="139"/>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287590.16000000044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137"/>
      <c r="D445" s="139"/>
      <c r="E445" s="43"/>
      <c r="F445" s="199"/>
      <c r="G445" s="43"/>
      <c r="H445" s="43"/>
      <c r="I445" s="43"/>
      <c r="J445" s="238"/>
      <c r="K445" s="238"/>
      <c r="L445" s="44"/>
      <c r="M445" s="12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287590.16000000044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137"/>
      <c r="D446" s="139"/>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287590.16000000044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137"/>
      <c r="D447" s="139"/>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287590.16000000044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137"/>
      <c r="D448" s="139"/>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287590.16000000044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137"/>
      <c r="D449" s="139"/>
      <c r="E449" s="43"/>
      <c r="F449" s="137"/>
      <c r="G449" s="43"/>
      <c r="H449" s="43"/>
      <c r="I449" s="43"/>
      <c r="J449" s="238"/>
      <c r="K449" s="238"/>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287590.16000000044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137"/>
      <c r="D450" s="139"/>
      <c r="E450" s="43"/>
      <c r="F450" s="137"/>
      <c r="G450" s="43"/>
      <c r="H450" s="43"/>
      <c r="I450" s="43"/>
      <c r="J450" s="238"/>
      <c r="K450" s="238"/>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287590.16000000044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137"/>
      <c r="D451" s="139"/>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287590.16000000044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137"/>
      <c r="D452" s="139"/>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287590.16000000044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137"/>
      <c r="D453" s="139"/>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287590.16000000044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137"/>
      <c r="D454" s="139"/>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287590.16000000044</v>
      </c>
      <c r="S454" s="242" t="e">
        <f t="shared" ref="S454:S517" si="28">IF(W454="DESPESAS COM RH","Despesa",IF(W454="DESPESAS OPERACIONAIS","Despesa",IF(W454="DESPESAS COM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137"/>
      <c r="D455" s="139"/>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287590.16000000044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137"/>
      <c r="D456" s="139"/>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287590.16000000044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137"/>
      <c r="D457" s="139"/>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287590.16000000044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137"/>
      <c r="D458" s="139"/>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287590.16000000044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137"/>
      <c r="D459" s="139"/>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287590.16000000044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137"/>
      <c r="D460" s="139"/>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287590.16000000044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137"/>
      <c r="D461" s="139"/>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287590.16000000044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137"/>
      <c r="D462" s="139"/>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287590.16000000044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137"/>
      <c r="D463" s="139"/>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287590.16000000044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137"/>
      <c r="D464" s="139"/>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287590.16000000044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137"/>
      <c r="D465" s="139"/>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287590.16000000044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137"/>
      <c r="D466" s="139"/>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287590.16000000044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137"/>
      <c r="D467" s="139"/>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287590.16000000044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137"/>
      <c r="D468" s="139"/>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287590.16000000044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137"/>
      <c r="D469" s="139"/>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287590.16000000044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137"/>
      <c r="D470" s="139"/>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287590.16000000044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137"/>
      <c r="D471" s="139"/>
      <c r="E471" s="43"/>
      <c r="F471" s="199"/>
      <c r="G471" s="43"/>
      <c r="H471" s="43"/>
      <c r="I471" s="43"/>
      <c r="J471" s="238"/>
      <c r="K471" s="238"/>
      <c r="L471" s="44"/>
      <c r="M471" s="12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287590.16000000044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137"/>
      <c r="D472" s="139"/>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287590.16000000044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137"/>
      <c r="D473" s="139"/>
      <c r="E473" s="43"/>
      <c r="F473" s="199"/>
      <c r="G473" s="43"/>
      <c r="H473" s="43"/>
      <c r="I473" s="43"/>
      <c r="J473" s="238"/>
      <c r="K473" s="238"/>
      <c r="L473" s="44"/>
      <c r="M473" s="12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287590.16000000044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137"/>
      <c r="D474" s="139"/>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287590.16000000044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137"/>
      <c r="D475" s="139"/>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287590.16000000044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137"/>
      <c r="D476" s="139"/>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287590.16000000044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137"/>
      <c r="D477" s="139"/>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287590.16000000044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137"/>
      <c r="D478" s="139"/>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287590.16000000044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137"/>
      <c r="D479" s="139"/>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287590.16000000044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137"/>
      <c r="D480" s="139"/>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287590.16000000044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137"/>
      <c r="D481" s="139"/>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287590.16000000044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137"/>
      <c r="D482" s="139"/>
      <c r="E482" s="43"/>
      <c r="F482" s="137"/>
      <c r="G482" s="43"/>
      <c r="H482" s="43"/>
      <c r="I482" s="43"/>
      <c r="J482" s="238"/>
      <c r="K482" s="238"/>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287590.16000000044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137"/>
      <c r="D483" s="139"/>
      <c r="E483" s="43"/>
      <c r="F483" s="137"/>
      <c r="G483" s="43"/>
      <c r="H483" s="43"/>
      <c r="I483" s="43"/>
      <c r="J483" s="238"/>
      <c r="K483" s="238"/>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287590.16000000044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137"/>
      <c r="D484" s="139"/>
      <c r="E484" s="43"/>
      <c r="F484" s="137"/>
      <c r="G484" s="43"/>
      <c r="H484" s="43"/>
      <c r="I484" s="43"/>
      <c r="J484" s="238"/>
      <c r="K484" s="238"/>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287590.16000000044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137"/>
      <c r="D485" s="139"/>
      <c r="E485" s="43"/>
      <c r="F485" s="137"/>
      <c r="G485" s="43"/>
      <c r="H485" s="43"/>
      <c r="I485" s="43"/>
      <c r="J485" s="238"/>
      <c r="K485" s="238"/>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287590.16000000044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137"/>
      <c r="D486" s="139"/>
      <c r="E486" s="43"/>
      <c r="F486" s="137"/>
      <c r="G486" s="43"/>
      <c r="H486" s="43"/>
      <c r="I486" s="43"/>
      <c r="J486" s="238"/>
      <c r="K486" s="238"/>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287590.16000000044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137"/>
      <c r="D487" s="139"/>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287590.16000000044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137"/>
      <c r="D488" s="139"/>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287590.16000000044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137"/>
      <c r="D489" s="139"/>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287590.16000000044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137"/>
      <c r="D490" s="139"/>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287590.16000000044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137"/>
      <c r="D491" s="139"/>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287590.16000000044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137"/>
      <c r="D492" s="139"/>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287590.16000000044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137"/>
      <c r="D493" s="139"/>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287590.16000000044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137"/>
      <c r="D494" s="139"/>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287590.16000000044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137"/>
      <c r="D495" s="139"/>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287590.16000000044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137"/>
      <c r="D496" s="139"/>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287590.16000000044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137"/>
      <c r="D497" s="139"/>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287590.16000000044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137"/>
      <c r="D498" s="139"/>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287590.16000000044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137"/>
      <c r="D499" s="139"/>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287590.16000000044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137"/>
      <c r="D500" s="139"/>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287590.16000000044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137"/>
      <c r="D501" s="139"/>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287590.16000000044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137"/>
      <c r="D502" s="139"/>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287590.16000000044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137"/>
      <c r="D503" s="139"/>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287590.16000000044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137"/>
      <c r="D504" s="139"/>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287590.16000000044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137"/>
      <c r="D505" s="139"/>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287590.16000000044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137"/>
      <c r="D506" s="139"/>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287590.16000000044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137"/>
      <c r="D507" s="139"/>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287590.16000000044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137"/>
      <c r="D508" s="139"/>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287590.16000000044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137"/>
      <c r="D509" s="139"/>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287590.16000000044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137"/>
      <c r="D510" s="139"/>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287590.16000000044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137"/>
      <c r="D511" s="139"/>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287590.16000000044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137"/>
      <c r="D512" s="139"/>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287590.16000000044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137"/>
      <c r="D513" s="139"/>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287590.16000000044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137"/>
      <c r="D514" s="139"/>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287590.16000000044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137"/>
      <c r="D515" s="139"/>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287590.16000000044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137"/>
      <c r="D516" s="139"/>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287590.16000000044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137"/>
      <c r="D517" s="139"/>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287590.16000000044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137"/>
      <c r="D518" s="139"/>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287590.16000000044</v>
      </c>
      <c r="S518" s="242" t="e">
        <f t="shared" ref="S518:S581" si="32">IF(W518="DESPESAS COM RH","Despesa",IF(W518="DESPESAS OPERACIONAIS","Despesa",IF(W518="DESPESAS COM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137"/>
      <c r="D519" s="139"/>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287590.16000000044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137"/>
      <c r="D520" s="139"/>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287590.16000000044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137"/>
      <c r="D521" s="139"/>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287590.16000000044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137"/>
      <c r="D522" s="139"/>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287590.16000000044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137"/>
      <c r="D523" s="139"/>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287590.16000000044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137"/>
      <c r="D524" s="139"/>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287590.16000000044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137"/>
      <c r="D525" s="139"/>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287590.16000000044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137"/>
      <c r="D526" s="139"/>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287590.16000000044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137"/>
      <c r="D527" s="139"/>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287590.16000000044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137"/>
      <c r="D528" s="139"/>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287590.16000000044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137"/>
      <c r="D529" s="139"/>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287590.16000000044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137"/>
      <c r="D530" s="139"/>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287590.16000000044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137"/>
      <c r="D531" s="139"/>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287590.16000000044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137"/>
      <c r="D532" s="139"/>
      <c r="E532" s="43"/>
      <c r="F532" s="137"/>
      <c r="G532" s="43"/>
      <c r="H532" s="43"/>
      <c r="I532" s="43"/>
      <c r="J532" s="238"/>
      <c r="K532" s="238"/>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287590.16000000044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137"/>
      <c r="D533" s="139"/>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287590.16000000044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137"/>
      <c r="D534" s="139"/>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287590.16000000044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137"/>
      <c r="D535" s="139"/>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287590.16000000044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137"/>
      <c r="D536" s="139"/>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287590.16000000044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137"/>
      <c r="D537" s="139"/>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287590.16000000044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137"/>
      <c r="D538" s="139"/>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287590.16000000044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137"/>
      <c r="D539" s="139"/>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287590.16000000044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137"/>
      <c r="D540" s="139"/>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287590.16000000044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137"/>
      <c r="D541" s="139"/>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287590.16000000044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137"/>
      <c r="D542" s="139"/>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287590.16000000044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137"/>
      <c r="D543" s="139"/>
      <c r="E543" s="43"/>
      <c r="F543" s="137"/>
      <c r="G543" s="43"/>
      <c r="H543" s="43"/>
      <c r="I543" s="43"/>
      <c r="J543" s="238"/>
      <c r="K543" s="238"/>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287590.16000000044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137"/>
      <c r="D544" s="139"/>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287590.16000000044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137"/>
      <c r="D545" s="139"/>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287590.16000000044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137"/>
      <c r="D546" s="139"/>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287590.16000000044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137"/>
      <c r="D547" s="139"/>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287590.16000000044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137"/>
      <c r="D548" s="139"/>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287590.16000000044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137"/>
      <c r="D549" s="139"/>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287590.16000000044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137"/>
      <c r="D550" s="139"/>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287590.16000000044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137"/>
      <c r="D551" s="139"/>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287590.16000000044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137"/>
      <c r="D552" s="139"/>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287590.16000000044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137"/>
      <c r="D553" s="139"/>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287590.16000000044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137"/>
      <c r="D554" s="139"/>
      <c r="E554" s="43"/>
      <c r="F554" s="137"/>
      <c r="G554" s="43"/>
      <c r="H554" s="43"/>
      <c r="I554" s="43"/>
      <c r="J554" s="238"/>
      <c r="K554" s="238"/>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287590.16000000044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137"/>
      <c r="D555" s="139"/>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287590.16000000044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137"/>
      <c r="D556" s="139"/>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287590.16000000044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137"/>
      <c r="D557" s="139"/>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287590.16000000044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137"/>
      <c r="D558" s="139"/>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287590.16000000044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137"/>
      <c r="D559" s="139"/>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287590.16000000044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137"/>
      <c r="D560" s="139"/>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287590.16000000044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137"/>
      <c r="D561" s="139"/>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287590.16000000044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137"/>
      <c r="D562" s="139"/>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287590.16000000044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137"/>
      <c r="D563" s="139"/>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287590.16000000044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137"/>
      <c r="D564" s="139"/>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287590.16000000044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137"/>
      <c r="D565" s="139"/>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287590.16000000044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137"/>
      <c r="D566" s="139"/>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287590.16000000044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137"/>
      <c r="D567" s="139"/>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287590.16000000044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137"/>
      <c r="D568" s="139"/>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287590.16000000044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137"/>
      <c r="D569" s="139"/>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287590.16000000044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137"/>
      <c r="D570" s="139"/>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287590.16000000044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137"/>
      <c r="D571" s="139"/>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287590.16000000044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137"/>
      <c r="D572" s="139"/>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287590.16000000044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137"/>
      <c r="D573" s="139"/>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287590.16000000044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137"/>
      <c r="D574" s="139"/>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287590.16000000044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137"/>
      <c r="D575" s="139"/>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287590.16000000044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137"/>
      <c r="D576" s="139"/>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287590.16000000044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137"/>
      <c r="D577" s="139"/>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287590.16000000044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137"/>
      <c r="D578" s="139"/>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287590.16000000044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137"/>
      <c r="D579" s="139"/>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287590.16000000044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137"/>
      <c r="D580" s="139"/>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287590.16000000044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137"/>
      <c r="D581" s="139"/>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287590.16000000044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137"/>
      <c r="D582" s="139"/>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287590.16000000044</v>
      </c>
      <c r="S582" s="242" t="e">
        <f t="shared" ref="S582:S586" si="36">IF(W582="DESPESAS COM RH","Despesa",IF(W582="DESPESAS OPERACIONAIS","Despesa",IF(W582="DESPESAS COM MARKETING","Despesa",IF(W582="IMPOSTOS","Despesa",IF(W582="INVESTIMENTOS","Despesa","")))))</f>
        <v>#N/A</v>
      </c>
      <c r="T582" s="243" t="e">
        <f t="shared" ref="T582:T586" si="37">IF(W582="DESPESAS COM PRODUTOS","Despesa",IF(W582="DESPESAS COM SERVIÇOS","Despesa",IF(W582="DESPESAS NÃO OPERACIONAIS","Despesa","")))</f>
        <v>#N/A</v>
      </c>
      <c r="U582" s="243" t="e">
        <f t="shared" ref="U582:U586" si="38">IF(W582="RECEITAS COM PRODUTO","Receita",IF(W582="RECEITAS COM SERVIÇOS","Receita",IF(W582="RECEITAS NÃO OPERACIONAIS","Receita","")))</f>
        <v>#N/A</v>
      </c>
      <c r="V582" s="243" t="e">
        <f t="shared" ref="V582:V586" si="39">IF(S582&lt;&gt;"",S582,IF(T582&lt;&gt;"",T582,IF(U582&lt;&gt;"",U582,"")))</f>
        <v>#N/A</v>
      </c>
      <c r="W582" s="244" t="e">
        <f>VLOOKUP(E582,'Configurações Básicas'!$E$12:$E$66,1,FALSE)</f>
        <v>#N/A</v>
      </c>
    </row>
    <row r="583" spans="1:23" ht="19.5" customHeight="1" thickTop="1" thickBot="1" x14ac:dyDescent="0.3">
      <c r="A583" s="214"/>
      <c r="C583" s="137"/>
      <c r="D583" s="139"/>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287590.16000000044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137"/>
      <c r="D584" s="139"/>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287590.16000000044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137"/>
      <c r="D585" s="139"/>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287590.16000000044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137"/>
      <c r="D586" s="139"/>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287590.16000000044</v>
      </c>
      <c r="S586" s="242" t="e">
        <f t="shared" si="36"/>
        <v>#N/A</v>
      </c>
      <c r="T586" s="243" t="e">
        <f t="shared" si="37"/>
        <v>#N/A</v>
      </c>
      <c r="U586" s="243" t="e">
        <f t="shared" si="38"/>
        <v>#N/A</v>
      </c>
      <c r="V586" s="243" t="e">
        <f t="shared" si="39"/>
        <v>#N/A</v>
      </c>
      <c r="W586" s="244" t="e">
        <f>VLOOKUP(E586,'Configurações Básicas'!$E$12:$E$66,1,FALSE)</f>
        <v>#N/A</v>
      </c>
    </row>
    <row r="587" spans="1:23" ht="15.75" thickTop="1" x14ac:dyDescent="0.25">
      <c r="D587" s="5"/>
      <c r="F587" s="197"/>
      <c r="N587" s="28"/>
    </row>
    <row r="588" spans="1:23" x14ac:dyDescent="0.25">
      <c r="D588" s="5"/>
      <c r="F588" s="197"/>
      <c r="N588" s="28"/>
    </row>
    <row r="589" spans="1:23" x14ac:dyDescent="0.25">
      <c r="D589" s="5"/>
      <c r="N589" s="28"/>
    </row>
    <row r="590" spans="1:23" x14ac:dyDescent="0.25">
      <c r="D590" s="5"/>
      <c r="N590" s="28"/>
    </row>
    <row r="591" spans="1:23" hidden="1" x14ac:dyDescent="0.25">
      <c r="D591" s="139"/>
      <c r="N591" s="28"/>
    </row>
    <row r="592" spans="1:23" hidden="1" x14ac:dyDescent="0.25">
      <c r="D592" s="139"/>
      <c r="N592" s="28"/>
    </row>
    <row r="593" spans="4:14" hidden="1" x14ac:dyDescent="0.25">
      <c r="D593" s="139"/>
      <c r="N593" s="28"/>
    </row>
    <row r="594" spans="4:14" hidden="1" x14ac:dyDescent="0.25">
      <c r="D594" s="139"/>
      <c r="N594" s="28"/>
    </row>
    <row r="595" spans="4:14" hidden="1" x14ac:dyDescent="0.25">
      <c r="D595" s="139"/>
      <c r="N595" s="28"/>
    </row>
    <row r="596" spans="4:14" hidden="1" x14ac:dyDescent="0.25">
      <c r="D596" s="139"/>
      <c r="N596" s="28"/>
    </row>
    <row r="597" spans="4:14" hidden="1" x14ac:dyDescent="0.25">
      <c r="D597" s="139"/>
      <c r="N597" s="28"/>
    </row>
    <row r="598" spans="4:14" hidden="1" x14ac:dyDescent="0.25">
      <c r="D598" s="139"/>
      <c r="N598" s="28"/>
    </row>
    <row r="599" spans="4:14" hidden="1" x14ac:dyDescent="0.25">
      <c r="D599" s="139"/>
      <c r="N599" s="28"/>
    </row>
    <row r="600" spans="4:14" hidden="1" x14ac:dyDescent="0.25">
      <c r="D600" s="139"/>
      <c r="N600" s="28"/>
    </row>
    <row r="601" spans="4:14" hidden="1" x14ac:dyDescent="0.25">
      <c r="D601" s="139"/>
      <c r="N601" s="28"/>
    </row>
    <row r="602" spans="4:14" hidden="1" x14ac:dyDescent="0.25">
      <c r="D602" s="139"/>
      <c r="N602" s="28"/>
    </row>
    <row r="603" spans="4:14" hidden="1" x14ac:dyDescent="0.25">
      <c r="D603" s="139"/>
      <c r="N603" s="28"/>
    </row>
    <row r="604" spans="4:14" hidden="1" x14ac:dyDescent="0.25">
      <c r="D604" s="139"/>
      <c r="N604" s="28"/>
    </row>
    <row r="605" spans="4:14" hidden="1" x14ac:dyDescent="0.25">
      <c r="D605" s="139"/>
      <c r="N605" s="28"/>
    </row>
    <row r="606" spans="4:14" hidden="1" x14ac:dyDescent="0.25">
      <c r="D606" s="139"/>
      <c r="N606" s="28"/>
    </row>
    <row r="607" spans="4:14" hidden="1" x14ac:dyDescent="0.25">
      <c r="D607" s="139"/>
      <c r="N607" s="28"/>
    </row>
    <row r="608" spans="4:14" hidden="1" x14ac:dyDescent="0.25">
      <c r="D608" s="139"/>
      <c r="N608" s="28"/>
    </row>
    <row r="609" spans="4:14" hidden="1" x14ac:dyDescent="0.25">
      <c r="D609" s="139"/>
      <c r="N609" s="28"/>
    </row>
    <row r="610" spans="4:14" hidden="1" x14ac:dyDescent="0.25">
      <c r="D610" s="139"/>
      <c r="N610" s="28"/>
    </row>
    <row r="611" spans="4:14" hidden="1" x14ac:dyDescent="0.25">
      <c r="D611" s="139"/>
      <c r="N611" s="28"/>
    </row>
    <row r="612" spans="4:14" hidden="1" x14ac:dyDescent="0.25">
      <c r="D612" s="139"/>
      <c r="N612" s="28"/>
    </row>
    <row r="613" spans="4:14" hidden="1" x14ac:dyDescent="0.25">
      <c r="D613" s="139"/>
      <c r="N613" s="28"/>
    </row>
    <row r="614" spans="4:14" hidden="1" x14ac:dyDescent="0.25">
      <c r="D614" s="139"/>
      <c r="N614" s="28"/>
    </row>
    <row r="615" spans="4:14" hidden="1" x14ac:dyDescent="0.25">
      <c r="D615" s="139"/>
      <c r="N615" s="28"/>
    </row>
    <row r="616" spans="4:14" hidden="1" x14ac:dyDescent="0.25">
      <c r="D616" s="139"/>
      <c r="N616" s="28"/>
    </row>
    <row r="617" spans="4:14" hidden="1" x14ac:dyDescent="0.25">
      <c r="D617" s="139"/>
      <c r="N617" s="28"/>
    </row>
    <row r="618" spans="4:14" hidden="1" x14ac:dyDescent="0.25">
      <c r="D618" s="139"/>
      <c r="N618" s="28"/>
    </row>
    <row r="619" spans="4:14" hidden="1" x14ac:dyDescent="0.25">
      <c r="D619" s="139"/>
      <c r="N619" s="28"/>
    </row>
    <row r="620" spans="4:14" hidden="1" x14ac:dyDescent="0.25">
      <c r="D620" s="139"/>
      <c r="N620" s="28"/>
    </row>
    <row r="621" spans="4:14" hidden="1" x14ac:dyDescent="0.25">
      <c r="D621" s="139"/>
      <c r="N621" s="28"/>
    </row>
    <row r="622" spans="4:14" hidden="1" x14ac:dyDescent="0.25">
      <c r="D622" s="139"/>
      <c r="N622" s="28"/>
    </row>
    <row r="623" spans="4:14" hidden="1" x14ac:dyDescent="0.25">
      <c r="D623" s="139"/>
      <c r="N623" s="28"/>
    </row>
    <row r="624" spans="4:14" hidden="1" x14ac:dyDescent="0.25">
      <c r="D624" s="139"/>
      <c r="N624" s="28"/>
    </row>
    <row r="625" spans="4:14" hidden="1" x14ac:dyDescent="0.25">
      <c r="D625" s="139"/>
      <c r="N625" s="28"/>
    </row>
    <row r="626" spans="4:14" hidden="1" x14ac:dyDescent="0.25">
      <c r="D626" s="139"/>
      <c r="N626" s="28"/>
    </row>
    <row r="627" spans="4:14" hidden="1" x14ac:dyDescent="0.25">
      <c r="D627" s="139"/>
      <c r="N627" s="28"/>
    </row>
    <row r="628" spans="4:14" hidden="1" x14ac:dyDescent="0.25">
      <c r="D628" s="139"/>
      <c r="N628" s="28"/>
    </row>
    <row r="629" spans="4:14" hidden="1" x14ac:dyDescent="0.25">
      <c r="D629" s="139"/>
      <c r="N629" s="28"/>
    </row>
    <row r="630" spans="4:14" hidden="1" x14ac:dyDescent="0.25">
      <c r="D630" s="139"/>
      <c r="N630" s="28"/>
    </row>
    <row r="631" spans="4:14" hidden="1" x14ac:dyDescent="0.25">
      <c r="D631" s="139"/>
      <c r="N631" s="28"/>
    </row>
    <row r="632" spans="4:14" hidden="1" x14ac:dyDescent="0.25">
      <c r="D632" s="139"/>
      <c r="N632" s="28"/>
    </row>
    <row r="633" spans="4:14" hidden="1" x14ac:dyDescent="0.25">
      <c r="D633" s="139"/>
      <c r="N633" s="28"/>
    </row>
    <row r="634" spans="4:14" hidden="1" x14ac:dyDescent="0.25">
      <c r="D634" s="139"/>
      <c r="N634" s="28"/>
    </row>
    <row r="635" spans="4:14" hidden="1" x14ac:dyDescent="0.25">
      <c r="D635" s="139"/>
      <c r="N635" s="28"/>
    </row>
    <row r="636" spans="4:14" hidden="1" x14ac:dyDescent="0.25">
      <c r="D636" s="139"/>
      <c r="N636" s="28"/>
    </row>
    <row r="637" spans="4:14" hidden="1" x14ac:dyDescent="0.25">
      <c r="D637" s="139"/>
      <c r="N637" s="28"/>
    </row>
    <row r="638" spans="4:14" hidden="1" x14ac:dyDescent="0.25">
      <c r="D638" s="139"/>
      <c r="N638" s="28"/>
    </row>
    <row r="639" spans="4:14" hidden="1" x14ac:dyDescent="0.25">
      <c r="D639" s="139"/>
      <c r="N639" s="29"/>
    </row>
    <row r="640" spans="4:14" hidden="1" x14ac:dyDescent="0.25">
      <c r="D640" s="139"/>
    </row>
    <row r="641" spans="4:4" hidden="1" x14ac:dyDescent="0.25">
      <c r="D641" s="139"/>
    </row>
    <row r="642" spans="4:4" hidden="1" x14ac:dyDescent="0.25">
      <c r="D642" s="139"/>
    </row>
    <row r="643" spans="4:4" hidden="1" x14ac:dyDescent="0.25">
      <c r="D643" s="139"/>
    </row>
    <row r="644" spans="4:4" hidden="1" x14ac:dyDescent="0.25">
      <c r="D644" s="139"/>
    </row>
    <row r="645" spans="4:4" hidden="1" x14ac:dyDescent="0.25">
      <c r="D645" s="139"/>
    </row>
    <row r="646" spans="4:4" hidden="1" x14ac:dyDescent="0.25">
      <c r="D646" s="139"/>
    </row>
    <row r="647" spans="4:4" hidden="1" x14ac:dyDescent="0.25">
      <c r="D647" s="139"/>
    </row>
    <row r="648" spans="4:4" hidden="1" x14ac:dyDescent="0.25">
      <c r="D648" s="139"/>
    </row>
    <row r="649" spans="4:4" hidden="1" x14ac:dyDescent="0.25">
      <c r="D649" s="139"/>
    </row>
    <row r="650" spans="4:4" hidden="1" x14ac:dyDescent="0.25">
      <c r="D650" s="139"/>
    </row>
    <row r="651" spans="4:4" hidden="1" x14ac:dyDescent="0.25">
      <c r="D651" s="139"/>
    </row>
    <row r="652" spans="4:4" hidden="1" x14ac:dyDescent="0.25">
      <c r="D652" s="139"/>
    </row>
    <row r="653" spans="4:4" hidden="1" x14ac:dyDescent="0.25">
      <c r="D653" s="139"/>
    </row>
    <row r="654" spans="4:4" hidden="1" x14ac:dyDescent="0.25">
      <c r="D654" s="139"/>
    </row>
    <row r="655" spans="4:4" hidden="1" x14ac:dyDescent="0.25">
      <c r="D655" s="139"/>
    </row>
    <row r="656" spans="4:4" hidden="1" x14ac:dyDescent="0.25">
      <c r="D656" s="139"/>
    </row>
    <row r="657" spans="4:4" hidden="1" x14ac:dyDescent="0.25">
      <c r="D657" s="139"/>
    </row>
    <row r="658" spans="4:4" hidden="1" x14ac:dyDescent="0.25">
      <c r="D658" s="139"/>
    </row>
    <row r="659" spans="4:4" hidden="1" x14ac:dyDescent="0.25">
      <c r="D659" s="139"/>
    </row>
    <row r="660" spans="4:4" hidden="1" x14ac:dyDescent="0.25">
      <c r="D660" s="139"/>
    </row>
    <row r="661" spans="4:4" hidden="1" x14ac:dyDescent="0.25">
      <c r="D661" s="139"/>
    </row>
    <row r="662" spans="4:4" hidden="1" x14ac:dyDescent="0.25">
      <c r="D662" s="139"/>
    </row>
    <row r="663" spans="4:4" hidden="1" x14ac:dyDescent="0.25">
      <c r="D663" s="139"/>
    </row>
    <row r="664" spans="4:4" hidden="1" x14ac:dyDescent="0.25">
      <c r="D664" s="139"/>
    </row>
    <row r="665" spans="4:4" hidden="1" x14ac:dyDescent="0.25">
      <c r="D665" s="139"/>
    </row>
    <row r="666" spans="4:4" hidden="1" x14ac:dyDescent="0.25">
      <c r="D666" s="139"/>
    </row>
    <row r="667" spans="4:4" hidden="1" x14ac:dyDescent="0.25">
      <c r="D667" s="139"/>
    </row>
    <row r="668" spans="4:4" hidden="1" x14ac:dyDescent="0.25">
      <c r="D668" s="139"/>
    </row>
    <row r="669" spans="4:4" hidden="1" x14ac:dyDescent="0.25">
      <c r="D669" s="139"/>
    </row>
    <row r="670" spans="4:4" hidden="1" x14ac:dyDescent="0.25">
      <c r="D670" s="139"/>
    </row>
    <row r="671" spans="4:4" hidden="1" x14ac:dyDescent="0.25">
      <c r="D671" s="139"/>
    </row>
    <row r="672" spans="4:4" hidden="1" x14ac:dyDescent="0.25">
      <c r="D672" s="139"/>
    </row>
    <row r="673" spans="4:4" hidden="1" x14ac:dyDescent="0.25">
      <c r="D673" s="139"/>
    </row>
    <row r="674" spans="4:4" hidden="1" x14ac:dyDescent="0.25">
      <c r="D674" s="139"/>
    </row>
    <row r="675" spans="4:4" hidden="1" x14ac:dyDescent="0.25">
      <c r="D675" s="139"/>
    </row>
    <row r="676" spans="4:4" hidden="1" x14ac:dyDescent="0.25">
      <c r="D676" s="139"/>
    </row>
    <row r="677" spans="4:4" hidden="1" x14ac:dyDescent="0.25">
      <c r="D677" s="139"/>
    </row>
    <row r="678" spans="4:4" hidden="1" x14ac:dyDescent="0.25">
      <c r="D678" s="139"/>
    </row>
    <row r="679" spans="4:4" hidden="1" x14ac:dyDescent="0.25">
      <c r="D679" s="139"/>
    </row>
    <row r="680" spans="4:4" hidden="1" x14ac:dyDescent="0.25">
      <c r="D680" s="139"/>
    </row>
    <row r="681" spans="4:4" hidden="1" x14ac:dyDescent="0.25">
      <c r="D681" s="139"/>
    </row>
    <row r="682" spans="4:4" hidden="1" x14ac:dyDescent="0.25">
      <c r="D682" s="139"/>
    </row>
    <row r="683" spans="4:4" hidden="1" x14ac:dyDescent="0.25">
      <c r="D683" s="139"/>
    </row>
    <row r="684" spans="4:4" hidden="1" x14ac:dyDescent="0.25">
      <c r="D684" s="139"/>
    </row>
    <row r="685" spans="4:4" hidden="1" x14ac:dyDescent="0.25">
      <c r="D685" s="139"/>
    </row>
    <row r="686" spans="4:4" hidden="1" x14ac:dyDescent="0.25">
      <c r="D686" s="139"/>
    </row>
    <row r="687" spans="4:4" hidden="1" x14ac:dyDescent="0.25">
      <c r="D687" s="139"/>
    </row>
    <row r="688" spans="4:4" hidden="1" x14ac:dyDescent="0.25">
      <c r="D688" s="139"/>
    </row>
    <row r="689" spans="4:4" hidden="1" x14ac:dyDescent="0.25">
      <c r="D689" s="139"/>
    </row>
    <row r="690" spans="4:4" hidden="1" x14ac:dyDescent="0.25">
      <c r="D690" s="139"/>
    </row>
    <row r="691" spans="4:4" hidden="1" x14ac:dyDescent="0.25">
      <c r="D691" s="139"/>
    </row>
    <row r="692" spans="4:4" hidden="1" x14ac:dyDescent="0.25">
      <c r="D692" s="139"/>
    </row>
    <row r="693" spans="4:4" hidden="1" x14ac:dyDescent="0.25">
      <c r="D693" s="139"/>
    </row>
    <row r="694" spans="4:4" hidden="1" x14ac:dyDescent="0.25">
      <c r="D694" s="139"/>
    </row>
    <row r="695" spans="4:4" hidden="1" x14ac:dyDescent="0.25">
      <c r="D695" s="139"/>
    </row>
    <row r="696" spans="4:4" hidden="1" x14ac:dyDescent="0.25">
      <c r="D696" s="139"/>
    </row>
    <row r="697" spans="4:4" hidden="1" x14ac:dyDescent="0.25">
      <c r="D697" s="139"/>
    </row>
    <row r="698" spans="4:4" hidden="1" x14ac:dyDescent="0.25">
      <c r="D698" s="139"/>
    </row>
    <row r="699" spans="4:4" hidden="1" x14ac:dyDescent="0.25">
      <c r="D699" s="139"/>
    </row>
    <row r="700" spans="4:4" hidden="1" x14ac:dyDescent="0.25">
      <c r="D700" s="139"/>
    </row>
    <row r="701" spans="4:4" hidden="1" x14ac:dyDescent="0.25">
      <c r="D701" s="139"/>
    </row>
    <row r="702" spans="4:4" hidden="1" x14ac:dyDescent="0.25">
      <c r="D702" s="139"/>
    </row>
    <row r="703" spans="4:4" hidden="1" x14ac:dyDescent="0.25">
      <c r="D703" s="139"/>
    </row>
    <row r="704" spans="4:4" hidden="1" x14ac:dyDescent="0.25">
      <c r="D704" s="139"/>
    </row>
    <row r="705" spans="4:4" hidden="1" x14ac:dyDescent="0.25">
      <c r="D705" s="139"/>
    </row>
    <row r="706" spans="4:4" hidden="1" x14ac:dyDescent="0.25">
      <c r="D706" s="139"/>
    </row>
    <row r="707" spans="4:4" hidden="1" x14ac:dyDescent="0.25">
      <c r="D707" s="139"/>
    </row>
    <row r="708" spans="4:4" hidden="1" x14ac:dyDescent="0.25">
      <c r="D708" s="139"/>
    </row>
    <row r="709" spans="4:4" hidden="1" x14ac:dyDescent="0.25">
      <c r="D709" s="139"/>
    </row>
    <row r="710" spans="4:4" hidden="1" x14ac:dyDescent="0.25">
      <c r="D710" s="139"/>
    </row>
    <row r="711" spans="4:4" hidden="1" x14ac:dyDescent="0.25">
      <c r="D711" s="139"/>
    </row>
    <row r="712" spans="4:4" hidden="1" x14ac:dyDescent="0.25">
      <c r="D712" s="139"/>
    </row>
    <row r="713" spans="4:4" hidden="1" x14ac:dyDescent="0.25">
      <c r="D713" s="139"/>
    </row>
    <row r="714" spans="4:4" hidden="1" x14ac:dyDescent="0.25">
      <c r="D714" s="139"/>
    </row>
    <row r="715" spans="4:4" hidden="1" x14ac:dyDescent="0.25">
      <c r="D715" s="139"/>
    </row>
    <row r="716" spans="4:4" hidden="1" x14ac:dyDescent="0.25">
      <c r="D716" s="139"/>
    </row>
    <row r="717" spans="4:4" hidden="1" x14ac:dyDescent="0.25">
      <c r="D717" s="139"/>
    </row>
    <row r="718" spans="4:4" hidden="1" x14ac:dyDescent="0.25">
      <c r="D718" s="139"/>
    </row>
    <row r="719" spans="4:4" hidden="1" x14ac:dyDescent="0.25">
      <c r="D719" s="139"/>
    </row>
    <row r="720" spans="4:4" hidden="1" x14ac:dyDescent="0.25">
      <c r="D720" s="139"/>
    </row>
    <row r="721" spans="4:4" hidden="1" x14ac:dyDescent="0.25">
      <c r="D721" s="139"/>
    </row>
    <row r="722" spans="4:4" hidden="1" x14ac:dyDescent="0.25">
      <c r="D722" s="139"/>
    </row>
    <row r="723" spans="4:4" hidden="1" x14ac:dyDescent="0.25">
      <c r="D723" s="139"/>
    </row>
    <row r="724" spans="4:4" hidden="1" x14ac:dyDescent="0.25">
      <c r="D724" s="139"/>
    </row>
    <row r="725" spans="4:4" hidden="1" x14ac:dyDescent="0.25">
      <c r="D725" s="139"/>
    </row>
    <row r="726" spans="4:4" hidden="1" x14ac:dyDescent="0.25">
      <c r="D726" s="139"/>
    </row>
    <row r="727" spans="4:4" hidden="1" x14ac:dyDescent="0.25">
      <c r="D727" s="139"/>
    </row>
    <row r="728" spans="4:4" hidden="1" x14ac:dyDescent="0.25">
      <c r="D728" s="139"/>
    </row>
    <row r="729" spans="4:4" hidden="1" x14ac:dyDescent="0.25">
      <c r="D729" s="139"/>
    </row>
    <row r="730" spans="4:4" hidden="1" x14ac:dyDescent="0.25">
      <c r="D730" s="139"/>
    </row>
    <row r="731" spans="4:4" hidden="1" x14ac:dyDescent="0.25">
      <c r="D731" s="139"/>
    </row>
    <row r="732" spans="4:4" hidden="1" x14ac:dyDescent="0.25">
      <c r="D732" s="139"/>
    </row>
    <row r="733" spans="4:4" hidden="1" x14ac:dyDescent="0.25">
      <c r="D733" s="139"/>
    </row>
    <row r="734" spans="4:4" hidden="1" x14ac:dyDescent="0.25">
      <c r="D734" s="139"/>
    </row>
    <row r="735" spans="4:4" hidden="1" x14ac:dyDescent="0.25">
      <c r="D735" s="139"/>
    </row>
    <row r="736" spans="4:4" hidden="1" x14ac:dyDescent="0.25">
      <c r="D736" s="139"/>
    </row>
    <row r="737" spans="4:4" hidden="1" x14ac:dyDescent="0.25">
      <c r="D737" s="139"/>
    </row>
    <row r="738" spans="4:4" hidden="1" x14ac:dyDescent="0.25">
      <c r="D738" s="139"/>
    </row>
    <row r="739" spans="4:4" hidden="1" x14ac:dyDescent="0.25">
      <c r="D739" s="139"/>
    </row>
    <row r="740" spans="4:4" hidden="1" x14ac:dyDescent="0.25">
      <c r="D740" s="139"/>
    </row>
    <row r="741" spans="4:4" hidden="1" x14ac:dyDescent="0.25">
      <c r="D741" s="139"/>
    </row>
    <row r="742" spans="4:4" hidden="1" x14ac:dyDescent="0.25">
      <c r="D742" s="139"/>
    </row>
    <row r="743" spans="4:4" hidden="1" x14ac:dyDescent="0.25">
      <c r="D743" s="139"/>
    </row>
    <row r="744" spans="4:4" hidden="1" x14ac:dyDescent="0.25">
      <c r="D744" s="139"/>
    </row>
    <row r="745" spans="4:4" hidden="1" x14ac:dyDescent="0.25">
      <c r="D745" s="139"/>
    </row>
    <row r="746" spans="4:4" hidden="1" x14ac:dyDescent="0.25">
      <c r="D746" s="139"/>
    </row>
    <row r="747" spans="4:4" hidden="1" x14ac:dyDescent="0.25">
      <c r="D747" s="139"/>
    </row>
    <row r="748" spans="4:4" hidden="1" x14ac:dyDescent="0.25">
      <c r="D748" s="139"/>
    </row>
    <row r="749" spans="4:4" hidden="1" x14ac:dyDescent="0.25">
      <c r="D749" s="139"/>
    </row>
    <row r="750" spans="4:4" hidden="1" x14ac:dyDescent="0.25">
      <c r="D750" s="139"/>
    </row>
    <row r="751" spans="4:4" hidden="1" x14ac:dyDescent="0.25">
      <c r="D751" s="139"/>
    </row>
    <row r="752" spans="4:4" hidden="1" x14ac:dyDescent="0.25">
      <c r="D752" s="139"/>
    </row>
    <row r="753" spans="4:4" hidden="1" x14ac:dyDescent="0.25">
      <c r="D753" s="139"/>
    </row>
    <row r="754" spans="4:4" hidden="1" x14ac:dyDescent="0.25">
      <c r="D754" s="139"/>
    </row>
    <row r="755" spans="4:4" hidden="1" x14ac:dyDescent="0.25">
      <c r="D755" s="139"/>
    </row>
    <row r="756" spans="4:4" hidden="1" x14ac:dyDescent="0.25">
      <c r="D756" s="139"/>
    </row>
    <row r="757" spans="4:4" hidden="1" x14ac:dyDescent="0.25">
      <c r="D757" s="139"/>
    </row>
    <row r="758" spans="4:4" hidden="1" x14ac:dyDescent="0.25">
      <c r="D758" s="139"/>
    </row>
    <row r="759" spans="4:4" hidden="1" x14ac:dyDescent="0.25">
      <c r="D759" s="139"/>
    </row>
    <row r="760" spans="4:4" hidden="1" x14ac:dyDescent="0.25">
      <c r="D760" s="139"/>
    </row>
    <row r="761" spans="4:4" hidden="1" x14ac:dyDescent="0.25">
      <c r="D761" s="139"/>
    </row>
    <row r="762" spans="4:4" hidden="1" x14ac:dyDescent="0.25">
      <c r="D762" s="139"/>
    </row>
    <row r="763" spans="4:4" hidden="1" x14ac:dyDescent="0.25">
      <c r="D763" s="139"/>
    </row>
    <row r="764" spans="4:4" hidden="1" x14ac:dyDescent="0.25">
      <c r="D764" s="139"/>
    </row>
    <row r="765" spans="4:4" hidden="1" x14ac:dyDescent="0.25">
      <c r="D765" s="139"/>
    </row>
    <row r="766" spans="4:4" hidden="1" x14ac:dyDescent="0.25">
      <c r="D766" s="139"/>
    </row>
    <row r="767" spans="4:4" hidden="1" x14ac:dyDescent="0.25">
      <c r="D767" s="139"/>
    </row>
    <row r="768" spans="4:4" hidden="1" x14ac:dyDescent="0.25">
      <c r="D768" s="139"/>
    </row>
    <row r="769" spans="4:4" hidden="1" x14ac:dyDescent="0.25">
      <c r="D769" s="139"/>
    </row>
    <row r="770" spans="4:4" hidden="1" x14ac:dyDescent="0.25">
      <c r="D770" s="139"/>
    </row>
    <row r="771" spans="4:4" hidden="1" x14ac:dyDescent="0.25">
      <c r="D771" s="139"/>
    </row>
    <row r="772" spans="4:4" hidden="1" x14ac:dyDescent="0.25">
      <c r="D772" s="139"/>
    </row>
    <row r="773" spans="4:4" hidden="1" x14ac:dyDescent="0.25">
      <c r="D773" s="139"/>
    </row>
    <row r="774" spans="4:4" hidden="1" x14ac:dyDescent="0.25">
      <c r="D774" s="139"/>
    </row>
    <row r="775" spans="4:4" hidden="1" x14ac:dyDescent="0.25">
      <c r="D775" s="139"/>
    </row>
    <row r="776" spans="4:4" hidden="1" x14ac:dyDescent="0.25">
      <c r="D776" s="139"/>
    </row>
    <row r="777" spans="4:4" hidden="1" x14ac:dyDescent="0.25">
      <c r="D777" s="139"/>
    </row>
    <row r="778" spans="4:4" hidden="1" x14ac:dyDescent="0.25">
      <c r="D778" s="139"/>
    </row>
    <row r="779" spans="4:4" hidden="1" x14ac:dyDescent="0.25">
      <c r="D779" s="139"/>
    </row>
    <row r="780" spans="4:4" hidden="1" x14ac:dyDescent="0.25">
      <c r="D780" s="139"/>
    </row>
    <row r="781" spans="4:4" hidden="1" x14ac:dyDescent="0.25">
      <c r="D781" s="139"/>
    </row>
    <row r="782" spans="4:4" hidden="1" x14ac:dyDescent="0.25">
      <c r="D782" s="139"/>
    </row>
    <row r="783" spans="4:4" hidden="1" x14ac:dyDescent="0.25">
      <c r="D783" s="139"/>
    </row>
    <row r="784" spans="4:4" hidden="1" x14ac:dyDescent="0.25">
      <c r="D784" s="139"/>
    </row>
    <row r="785" spans="4:4" hidden="1" x14ac:dyDescent="0.25">
      <c r="D785" s="139"/>
    </row>
    <row r="786" spans="4:4" hidden="1" x14ac:dyDescent="0.25">
      <c r="D786" s="139"/>
    </row>
    <row r="787" spans="4:4" hidden="1" x14ac:dyDescent="0.25">
      <c r="D787" s="139"/>
    </row>
    <row r="788" spans="4:4" hidden="1" x14ac:dyDescent="0.25">
      <c r="D788" s="139"/>
    </row>
    <row r="789" spans="4:4" hidden="1" x14ac:dyDescent="0.25">
      <c r="D789" s="139"/>
    </row>
    <row r="790" spans="4:4" hidden="1" x14ac:dyDescent="0.25">
      <c r="D790" s="139"/>
    </row>
    <row r="791" spans="4:4" hidden="1" x14ac:dyDescent="0.25">
      <c r="D791" s="139"/>
    </row>
    <row r="792" spans="4:4" hidden="1" x14ac:dyDescent="0.25">
      <c r="D792" s="139"/>
    </row>
    <row r="793" spans="4:4" hidden="1" x14ac:dyDescent="0.25">
      <c r="D793" s="139"/>
    </row>
    <row r="794" spans="4:4" hidden="1" x14ac:dyDescent="0.25">
      <c r="D794" s="139"/>
    </row>
    <row r="795" spans="4:4" hidden="1" x14ac:dyDescent="0.25">
      <c r="D795" s="139"/>
    </row>
    <row r="796" spans="4:4" hidden="1" x14ac:dyDescent="0.25">
      <c r="D796" s="139"/>
    </row>
    <row r="797" spans="4:4" hidden="1" x14ac:dyDescent="0.25">
      <c r="D797" s="139"/>
    </row>
    <row r="798" spans="4:4" hidden="1" x14ac:dyDescent="0.25">
      <c r="D798" s="139"/>
    </row>
    <row r="799" spans="4:4" hidden="1" x14ac:dyDescent="0.25">
      <c r="D799" s="139"/>
    </row>
    <row r="800" spans="4:4" hidden="1" x14ac:dyDescent="0.25">
      <c r="D800" s="139"/>
    </row>
    <row r="801" spans="4:4" hidden="1" x14ac:dyDescent="0.25">
      <c r="D801" s="139"/>
    </row>
    <row r="802" spans="4:4" hidden="1" x14ac:dyDescent="0.25">
      <c r="D802" s="139"/>
    </row>
    <row r="803" spans="4:4" hidden="1" x14ac:dyDescent="0.25">
      <c r="D803" s="139"/>
    </row>
    <row r="804" spans="4:4" hidden="1" x14ac:dyDescent="0.25">
      <c r="D804" s="139"/>
    </row>
    <row r="805" spans="4:4" hidden="1" x14ac:dyDescent="0.25">
      <c r="D805" s="139"/>
    </row>
    <row r="806" spans="4:4" hidden="1" x14ac:dyDescent="0.25">
      <c r="D806" s="139"/>
    </row>
    <row r="807" spans="4:4" hidden="1" x14ac:dyDescent="0.25">
      <c r="D807" s="139"/>
    </row>
    <row r="808" spans="4:4" hidden="1" x14ac:dyDescent="0.25">
      <c r="D808" s="139"/>
    </row>
    <row r="809" spans="4:4" hidden="1" x14ac:dyDescent="0.25">
      <c r="D809" s="139"/>
    </row>
    <row r="810" spans="4:4" hidden="1" x14ac:dyDescent="0.25">
      <c r="D810" s="139"/>
    </row>
    <row r="811" spans="4:4" hidden="1" x14ac:dyDescent="0.25">
      <c r="D811" s="139"/>
    </row>
    <row r="812" spans="4:4" hidden="1" x14ac:dyDescent="0.25">
      <c r="D812" s="139"/>
    </row>
    <row r="813" spans="4:4" hidden="1" x14ac:dyDescent="0.25">
      <c r="D813" s="139"/>
    </row>
    <row r="814" spans="4:4" hidden="1" x14ac:dyDescent="0.25">
      <c r="D814" s="139"/>
    </row>
    <row r="815" spans="4:4" hidden="1" x14ac:dyDescent="0.25">
      <c r="D815" s="139"/>
    </row>
    <row r="816" spans="4:4" hidden="1" x14ac:dyDescent="0.25">
      <c r="D816" s="139"/>
    </row>
    <row r="817" spans="4:4" hidden="1" x14ac:dyDescent="0.25">
      <c r="D817" s="139"/>
    </row>
    <row r="818" spans="4:4" hidden="1" x14ac:dyDescent="0.25">
      <c r="D818" s="139"/>
    </row>
    <row r="819" spans="4:4" hidden="1" x14ac:dyDescent="0.25">
      <c r="D819" s="139"/>
    </row>
    <row r="820" spans="4:4" hidden="1" x14ac:dyDescent="0.25">
      <c r="D820" s="139"/>
    </row>
    <row r="821" spans="4:4" hidden="1" x14ac:dyDescent="0.25">
      <c r="D821" s="139"/>
    </row>
    <row r="822" spans="4:4" hidden="1" x14ac:dyDescent="0.25">
      <c r="D822" s="139"/>
    </row>
    <row r="823" spans="4:4" hidden="1" x14ac:dyDescent="0.25">
      <c r="D823" s="139"/>
    </row>
    <row r="824" spans="4:4" hidden="1" x14ac:dyDescent="0.25">
      <c r="D824" s="139"/>
    </row>
    <row r="825" spans="4:4" hidden="1" x14ac:dyDescent="0.25">
      <c r="D825" s="139"/>
    </row>
    <row r="826" spans="4:4" hidden="1" x14ac:dyDescent="0.25">
      <c r="D826" s="139"/>
    </row>
    <row r="827" spans="4:4" hidden="1" x14ac:dyDescent="0.25">
      <c r="D827" s="139"/>
    </row>
    <row r="828" spans="4:4" hidden="1" x14ac:dyDescent="0.25">
      <c r="D828" s="139"/>
    </row>
    <row r="829" spans="4:4" hidden="1" x14ac:dyDescent="0.25">
      <c r="D829" s="139"/>
    </row>
    <row r="830" spans="4:4" hidden="1" x14ac:dyDescent="0.25">
      <c r="D830" s="139"/>
    </row>
    <row r="831" spans="4:4" hidden="1" x14ac:dyDescent="0.25">
      <c r="D831" s="139"/>
    </row>
    <row r="832" spans="4:4" hidden="1" x14ac:dyDescent="0.25">
      <c r="D832" s="139"/>
    </row>
    <row r="833" spans="4:4" hidden="1" x14ac:dyDescent="0.25">
      <c r="D833" s="139"/>
    </row>
    <row r="834" spans="4:4" hidden="1" x14ac:dyDescent="0.25">
      <c r="D834" s="139"/>
    </row>
    <row r="835" spans="4:4" hidden="1" x14ac:dyDescent="0.25">
      <c r="D835" s="139"/>
    </row>
    <row r="836" spans="4:4" hidden="1" x14ac:dyDescent="0.25">
      <c r="D836" s="139"/>
    </row>
    <row r="837" spans="4:4" hidden="1" x14ac:dyDescent="0.25">
      <c r="D837" s="139"/>
    </row>
    <row r="838" spans="4:4" hidden="1" x14ac:dyDescent="0.25">
      <c r="D838" s="139"/>
    </row>
    <row r="839" spans="4:4" hidden="1" x14ac:dyDescent="0.25">
      <c r="D839" s="139"/>
    </row>
    <row r="840" spans="4:4" hidden="1" x14ac:dyDescent="0.25">
      <c r="D840" s="139"/>
    </row>
    <row r="841" spans="4:4" hidden="1" x14ac:dyDescent="0.25">
      <c r="D841" s="139"/>
    </row>
    <row r="842" spans="4:4" hidden="1" x14ac:dyDescent="0.25">
      <c r="D842" s="139"/>
    </row>
    <row r="843" spans="4:4" hidden="1" x14ac:dyDescent="0.25">
      <c r="D843" s="139"/>
    </row>
    <row r="844" spans="4:4" hidden="1" x14ac:dyDescent="0.25">
      <c r="D844" s="139"/>
    </row>
    <row r="845" spans="4:4" hidden="1" x14ac:dyDescent="0.25">
      <c r="D845" s="139"/>
    </row>
    <row r="846" spans="4:4" hidden="1" x14ac:dyDescent="0.25">
      <c r="D846" s="139"/>
    </row>
    <row r="847" spans="4:4" hidden="1" x14ac:dyDescent="0.25">
      <c r="D847" s="139"/>
    </row>
    <row r="848" spans="4:4" hidden="1" x14ac:dyDescent="0.25">
      <c r="D848" s="139"/>
    </row>
    <row r="849" spans="4:4" hidden="1" x14ac:dyDescent="0.25">
      <c r="D849" s="139"/>
    </row>
    <row r="850" spans="4:4" hidden="1" x14ac:dyDescent="0.25">
      <c r="D850" s="139"/>
    </row>
    <row r="851" spans="4:4" hidden="1" x14ac:dyDescent="0.25">
      <c r="D851" s="139"/>
    </row>
    <row r="852" spans="4:4" hidden="1" x14ac:dyDescent="0.25">
      <c r="D852" s="139"/>
    </row>
    <row r="853" spans="4:4" hidden="1" x14ac:dyDescent="0.25">
      <c r="D853" s="139"/>
    </row>
    <row r="854" spans="4:4" hidden="1" x14ac:dyDescent="0.25">
      <c r="D854" s="139"/>
    </row>
    <row r="855" spans="4:4" hidden="1" x14ac:dyDescent="0.25">
      <c r="D855" s="139"/>
    </row>
    <row r="856" spans="4:4" hidden="1" x14ac:dyDescent="0.25">
      <c r="D856" s="139"/>
    </row>
    <row r="857" spans="4:4" hidden="1" x14ac:dyDescent="0.25">
      <c r="D857" s="139"/>
    </row>
    <row r="858" spans="4:4" hidden="1" x14ac:dyDescent="0.25">
      <c r="D858" s="139"/>
    </row>
    <row r="859" spans="4:4" hidden="1" x14ac:dyDescent="0.25">
      <c r="D859" s="139"/>
    </row>
    <row r="860" spans="4:4" hidden="1" x14ac:dyDescent="0.25">
      <c r="D860" s="139"/>
    </row>
    <row r="861" spans="4:4" hidden="1" x14ac:dyDescent="0.25">
      <c r="D861" s="139"/>
    </row>
    <row r="862" spans="4:4" hidden="1" x14ac:dyDescent="0.25">
      <c r="D862" s="139"/>
    </row>
    <row r="863" spans="4:4" hidden="1" x14ac:dyDescent="0.25">
      <c r="D863" s="139"/>
    </row>
    <row r="864" spans="4:4" hidden="1" x14ac:dyDescent="0.25">
      <c r="D864" s="139"/>
    </row>
    <row r="865" spans="4:4" hidden="1" x14ac:dyDescent="0.25">
      <c r="D865" s="139"/>
    </row>
    <row r="866" spans="4:4" hidden="1" x14ac:dyDescent="0.25">
      <c r="D866" s="139"/>
    </row>
    <row r="867" spans="4:4" hidden="1" x14ac:dyDescent="0.25">
      <c r="D867" s="139"/>
    </row>
    <row r="868" spans="4:4" hidden="1" x14ac:dyDescent="0.25">
      <c r="D868" s="139"/>
    </row>
    <row r="869" spans="4:4" hidden="1" x14ac:dyDescent="0.25">
      <c r="D869" s="139"/>
    </row>
    <row r="870" spans="4:4" hidden="1" x14ac:dyDescent="0.25">
      <c r="D870" s="139"/>
    </row>
    <row r="871" spans="4:4" hidden="1" x14ac:dyDescent="0.25">
      <c r="D871" s="139"/>
    </row>
    <row r="872" spans="4:4" hidden="1" x14ac:dyDescent="0.25">
      <c r="D872" s="139"/>
    </row>
    <row r="873" spans="4:4" hidden="1" x14ac:dyDescent="0.25">
      <c r="D873" s="139"/>
    </row>
    <row r="874" spans="4:4" hidden="1" x14ac:dyDescent="0.25">
      <c r="D874" s="139"/>
    </row>
    <row r="875" spans="4:4" hidden="1" x14ac:dyDescent="0.25">
      <c r="D875" s="139"/>
    </row>
    <row r="876" spans="4:4" hidden="1" x14ac:dyDescent="0.25">
      <c r="D876" s="139"/>
    </row>
    <row r="877" spans="4:4" hidden="1" x14ac:dyDescent="0.25">
      <c r="D877" s="139"/>
    </row>
    <row r="878" spans="4:4" hidden="1" x14ac:dyDescent="0.25">
      <c r="D878" s="139"/>
    </row>
    <row r="879" spans="4:4" hidden="1" x14ac:dyDescent="0.25">
      <c r="D879" s="139"/>
    </row>
    <row r="880" spans="4:4" hidden="1" x14ac:dyDescent="0.25">
      <c r="D880" s="139"/>
    </row>
    <row r="881" spans="4:4" hidden="1" x14ac:dyDescent="0.25">
      <c r="D881" s="139"/>
    </row>
    <row r="882" spans="4:4" hidden="1" x14ac:dyDescent="0.25">
      <c r="D882" s="139"/>
    </row>
    <row r="883" spans="4:4" hidden="1" x14ac:dyDescent="0.25">
      <c r="D883" s="139"/>
    </row>
    <row r="884" spans="4:4" hidden="1" x14ac:dyDescent="0.25">
      <c r="D884" s="139"/>
    </row>
    <row r="885" spans="4:4" hidden="1" x14ac:dyDescent="0.25">
      <c r="D885" s="139"/>
    </row>
    <row r="886" spans="4:4" hidden="1" x14ac:dyDescent="0.25">
      <c r="D886" s="139"/>
    </row>
    <row r="887" spans="4:4" hidden="1" x14ac:dyDescent="0.25">
      <c r="D887" s="139"/>
    </row>
    <row r="888" spans="4:4" hidden="1" x14ac:dyDescent="0.25">
      <c r="D888" s="139"/>
    </row>
    <row r="889" spans="4:4" hidden="1" x14ac:dyDescent="0.25">
      <c r="D889" s="139"/>
    </row>
    <row r="890" spans="4:4" hidden="1" x14ac:dyDescent="0.25">
      <c r="D890" s="139"/>
    </row>
    <row r="891" spans="4:4" hidden="1" x14ac:dyDescent="0.25">
      <c r="D891" s="139"/>
    </row>
    <row r="892" spans="4:4" hidden="1" x14ac:dyDescent="0.25">
      <c r="D892" s="139"/>
    </row>
    <row r="893" spans="4:4" hidden="1" x14ac:dyDescent="0.25">
      <c r="D893" s="139"/>
    </row>
    <row r="894" spans="4:4" hidden="1" x14ac:dyDescent="0.25">
      <c r="D894" s="139"/>
    </row>
    <row r="895" spans="4:4" hidden="1" x14ac:dyDescent="0.25">
      <c r="D895" s="139"/>
    </row>
    <row r="896" spans="4:4" hidden="1" x14ac:dyDescent="0.25">
      <c r="D896" s="139"/>
    </row>
    <row r="897" spans="4:4" hidden="1" x14ac:dyDescent="0.25">
      <c r="D897" s="139"/>
    </row>
    <row r="898" spans="4:4" hidden="1" x14ac:dyDescent="0.25">
      <c r="D898" s="139"/>
    </row>
    <row r="899" spans="4:4" hidden="1" x14ac:dyDescent="0.25">
      <c r="D899" s="139"/>
    </row>
    <row r="900" spans="4:4" hidden="1" x14ac:dyDescent="0.25">
      <c r="D900" s="139"/>
    </row>
    <row r="901" spans="4:4" hidden="1" x14ac:dyDescent="0.25">
      <c r="D901" s="139"/>
    </row>
    <row r="902" spans="4:4" hidden="1" x14ac:dyDescent="0.25">
      <c r="D902" s="139"/>
    </row>
    <row r="903" spans="4:4" hidden="1" x14ac:dyDescent="0.25">
      <c r="D903" s="139"/>
    </row>
    <row r="904" spans="4:4" hidden="1" x14ac:dyDescent="0.25">
      <c r="D904" s="139"/>
    </row>
    <row r="905" spans="4:4" hidden="1" x14ac:dyDescent="0.25">
      <c r="D905" s="139"/>
    </row>
    <row r="906" spans="4:4" hidden="1" x14ac:dyDescent="0.25">
      <c r="D906" s="139"/>
    </row>
    <row r="907" spans="4:4" hidden="1" x14ac:dyDescent="0.25">
      <c r="D907" s="139"/>
    </row>
    <row r="908" spans="4:4" hidden="1" x14ac:dyDescent="0.25">
      <c r="D908" s="139"/>
    </row>
    <row r="909" spans="4:4" hidden="1" x14ac:dyDescent="0.25">
      <c r="D909" s="139"/>
    </row>
    <row r="910" spans="4:4" hidden="1" x14ac:dyDescent="0.25">
      <c r="D910" s="139"/>
    </row>
    <row r="911" spans="4:4" hidden="1" x14ac:dyDescent="0.25">
      <c r="D911" s="139"/>
    </row>
    <row r="912" spans="4:4" hidden="1" x14ac:dyDescent="0.25">
      <c r="D912" s="139"/>
    </row>
    <row r="913" spans="4:4" hidden="1" x14ac:dyDescent="0.25">
      <c r="D913" s="139"/>
    </row>
    <row r="914" spans="4:4" hidden="1" x14ac:dyDescent="0.25">
      <c r="D914" s="139"/>
    </row>
    <row r="915" spans="4:4" hidden="1" x14ac:dyDescent="0.25">
      <c r="D915" s="139"/>
    </row>
    <row r="916" spans="4:4" hidden="1" x14ac:dyDescent="0.25">
      <c r="D916" s="139"/>
    </row>
    <row r="917" spans="4:4" hidden="1" x14ac:dyDescent="0.25">
      <c r="D917" s="139"/>
    </row>
    <row r="918" spans="4:4" hidden="1" x14ac:dyDescent="0.25">
      <c r="D918" s="139"/>
    </row>
    <row r="919" spans="4:4" hidden="1" x14ac:dyDescent="0.25">
      <c r="D919" s="139"/>
    </row>
    <row r="920" spans="4:4" hidden="1" x14ac:dyDescent="0.25">
      <c r="D920" s="139"/>
    </row>
    <row r="921" spans="4:4" hidden="1" x14ac:dyDescent="0.25">
      <c r="D921" s="139"/>
    </row>
    <row r="922" spans="4:4" hidden="1" x14ac:dyDescent="0.25">
      <c r="D922" s="139"/>
    </row>
    <row r="923" spans="4:4" hidden="1" x14ac:dyDescent="0.25">
      <c r="D923" s="139"/>
    </row>
    <row r="924" spans="4:4" hidden="1" x14ac:dyDescent="0.25">
      <c r="D924" s="139"/>
    </row>
    <row r="925" spans="4:4" hidden="1" x14ac:dyDescent="0.25">
      <c r="D925" s="139"/>
    </row>
    <row r="926" spans="4:4" hidden="1" x14ac:dyDescent="0.25">
      <c r="D926" s="139"/>
    </row>
    <row r="927" spans="4:4" hidden="1" x14ac:dyDescent="0.25">
      <c r="D927" s="139"/>
    </row>
    <row r="928" spans="4:4" hidden="1" x14ac:dyDescent="0.25">
      <c r="D928" s="139"/>
    </row>
    <row r="929" spans="4:4" hidden="1" x14ac:dyDescent="0.25">
      <c r="D929" s="139"/>
    </row>
    <row r="930" spans="4:4" hidden="1" x14ac:dyDescent="0.25">
      <c r="D930" s="139"/>
    </row>
    <row r="931" spans="4:4" hidden="1" x14ac:dyDescent="0.25">
      <c r="D931" s="139"/>
    </row>
    <row r="932" spans="4:4" hidden="1" x14ac:dyDescent="0.25">
      <c r="D932" s="139"/>
    </row>
    <row r="933" spans="4:4" hidden="1" x14ac:dyDescent="0.25">
      <c r="D933" s="139"/>
    </row>
    <row r="934" spans="4:4" hidden="1" x14ac:dyDescent="0.25">
      <c r="D934" s="139"/>
    </row>
    <row r="935" spans="4:4" hidden="1" x14ac:dyDescent="0.25">
      <c r="D935" s="139"/>
    </row>
    <row r="936" spans="4:4" hidden="1" x14ac:dyDescent="0.25">
      <c r="D936" s="139"/>
    </row>
    <row r="937" spans="4:4" hidden="1" x14ac:dyDescent="0.25">
      <c r="D937" s="139"/>
    </row>
    <row r="938" spans="4:4" hidden="1" x14ac:dyDescent="0.25">
      <c r="D938" s="139"/>
    </row>
    <row r="939" spans="4:4" hidden="1" x14ac:dyDescent="0.25">
      <c r="D939" s="139"/>
    </row>
    <row r="940" spans="4:4" hidden="1" x14ac:dyDescent="0.25">
      <c r="D940" s="139"/>
    </row>
    <row r="941" spans="4:4" hidden="1" x14ac:dyDescent="0.25">
      <c r="D941" s="139"/>
    </row>
    <row r="942" spans="4:4" hidden="1" x14ac:dyDescent="0.25">
      <c r="D942" s="139"/>
    </row>
    <row r="943" spans="4:4" hidden="1" x14ac:dyDescent="0.25">
      <c r="D943" s="139"/>
    </row>
    <row r="944" spans="4:4" hidden="1" x14ac:dyDescent="0.25">
      <c r="D944" s="139"/>
    </row>
    <row r="945" spans="4:4" hidden="1" x14ac:dyDescent="0.25">
      <c r="D945" s="139"/>
    </row>
    <row r="946" spans="4:4" hidden="1" x14ac:dyDescent="0.25">
      <c r="D946" s="139"/>
    </row>
    <row r="947" spans="4:4" hidden="1" x14ac:dyDescent="0.25">
      <c r="D947" s="139"/>
    </row>
    <row r="948" spans="4:4" hidden="1" x14ac:dyDescent="0.25">
      <c r="D948" s="139"/>
    </row>
    <row r="949" spans="4:4" hidden="1" x14ac:dyDescent="0.25">
      <c r="D949" s="139"/>
    </row>
    <row r="950" spans="4:4" hidden="1" x14ac:dyDescent="0.25">
      <c r="D950" s="139"/>
    </row>
    <row r="951" spans="4:4" hidden="1" x14ac:dyDescent="0.25">
      <c r="D951" s="139"/>
    </row>
    <row r="952" spans="4:4" hidden="1" x14ac:dyDescent="0.25">
      <c r="D952" s="139"/>
    </row>
    <row r="953" spans="4:4" hidden="1" x14ac:dyDescent="0.25">
      <c r="D953" s="139"/>
    </row>
    <row r="954" spans="4:4" hidden="1" x14ac:dyDescent="0.25">
      <c r="D954" s="139"/>
    </row>
    <row r="955" spans="4:4" hidden="1" x14ac:dyDescent="0.25">
      <c r="D955" s="139"/>
    </row>
    <row r="956" spans="4:4" hidden="1" x14ac:dyDescent="0.25">
      <c r="D956" s="139"/>
    </row>
    <row r="957" spans="4:4" hidden="1" x14ac:dyDescent="0.25">
      <c r="D957" s="139"/>
    </row>
    <row r="958" spans="4:4" hidden="1" x14ac:dyDescent="0.25">
      <c r="D958" s="139"/>
    </row>
    <row r="959" spans="4:4" hidden="1" x14ac:dyDescent="0.25">
      <c r="D959" s="139"/>
    </row>
    <row r="960" spans="4:4" hidden="1" x14ac:dyDescent="0.25">
      <c r="D960" s="139"/>
    </row>
    <row r="961" spans="4:4" hidden="1" x14ac:dyDescent="0.25">
      <c r="D961" s="139"/>
    </row>
    <row r="962" spans="4:4" hidden="1" x14ac:dyDescent="0.25">
      <c r="D962" s="139"/>
    </row>
    <row r="963" spans="4:4" hidden="1" x14ac:dyDescent="0.25">
      <c r="D963" s="139"/>
    </row>
    <row r="964" spans="4:4" hidden="1" x14ac:dyDescent="0.25">
      <c r="D964" s="139"/>
    </row>
    <row r="965" spans="4:4" hidden="1" x14ac:dyDescent="0.25">
      <c r="D965" s="139"/>
    </row>
    <row r="966" spans="4:4" hidden="1" x14ac:dyDescent="0.25">
      <c r="D966" s="139"/>
    </row>
    <row r="967" spans="4:4" hidden="1" x14ac:dyDescent="0.25">
      <c r="D967" s="139"/>
    </row>
    <row r="968" spans="4:4" hidden="1" x14ac:dyDescent="0.25">
      <c r="D968" s="139"/>
    </row>
    <row r="969" spans="4:4" hidden="1" x14ac:dyDescent="0.25">
      <c r="D969" s="139"/>
    </row>
    <row r="970" spans="4:4" hidden="1" x14ac:dyDescent="0.25">
      <c r="D970" s="139"/>
    </row>
    <row r="971" spans="4:4" hidden="1" x14ac:dyDescent="0.25">
      <c r="D971" s="139"/>
    </row>
    <row r="972" spans="4:4" hidden="1" x14ac:dyDescent="0.25">
      <c r="D972" s="139"/>
    </row>
    <row r="973" spans="4:4" hidden="1" x14ac:dyDescent="0.25">
      <c r="D973" s="139"/>
    </row>
    <row r="974" spans="4:4" hidden="1" x14ac:dyDescent="0.25">
      <c r="D974" s="139"/>
    </row>
    <row r="975" spans="4:4" hidden="1" x14ac:dyDescent="0.25">
      <c r="D975" s="139"/>
    </row>
    <row r="976" spans="4:4" hidden="1" x14ac:dyDescent="0.25">
      <c r="D976" s="139"/>
    </row>
    <row r="977" spans="4:4" hidden="1" x14ac:dyDescent="0.25">
      <c r="D977" s="139"/>
    </row>
    <row r="978" spans="4:4" hidden="1" x14ac:dyDescent="0.25">
      <c r="D978" s="139"/>
    </row>
    <row r="979" spans="4:4" hidden="1" x14ac:dyDescent="0.25">
      <c r="D979" s="139"/>
    </row>
    <row r="980" spans="4:4" hidden="1" x14ac:dyDescent="0.25">
      <c r="D980" s="139"/>
    </row>
    <row r="981" spans="4:4" hidden="1" x14ac:dyDescent="0.25">
      <c r="D981" s="139"/>
    </row>
    <row r="982" spans="4:4" hidden="1" x14ac:dyDescent="0.25">
      <c r="D982" s="139"/>
    </row>
    <row r="983" spans="4:4" hidden="1" x14ac:dyDescent="0.25">
      <c r="D983" s="139"/>
    </row>
    <row r="984" spans="4:4" hidden="1" x14ac:dyDescent="0.25">
      <c r="D984" s="139"/>
    </row>
    <row r="985" spans="4:4" hidden="1" x14ac:dyDescent="0.25">
      <c r="D985" s="139"/>
    </row>
    <row r="986" spans="4:4" hidden="1" x14ac:dyDescent="0.25">
      <c r="D986" s="139"/>
    </row>
    <row r="987" spans="4:4" hidden="1" x14ac:dyDescent="0.25">
      <c r="D987" s="139"/>
    </row>
    <row r="988" spans="4:4" hidden="1" x14ac:dyDescent="0.25">
      <c r="D988" s="139"/>
    </row>
    <row r="989" spans="4:4" hidden="1" x14ac:dyDescent="0.25">
      <c r="D989" s="139"/>
    </row>
    <row r="990" spans="4:4" hidden="1" x14ac:dyDescent="0.25">
      <c r="D990" s="139"/>
    </row>
    <row r="991" spans="4:4" hidden="1" x14ac:dyDescent="0.25">
      <c r="D991" s="139"/>
    </row>
    <row r="992" spans="4:4" hidden="1" x14ac:dyDescent="0.25">
      <c r="D992" s="139"/>
    </row>
    <row r="993" spans="4:4" hidden="1" x14ac:dyDescent="0.25">
      <c r="D993" s="139"/>
    </row>
    <row r="994" spans="4:4" hidden="1" x14ac:dyDescent="0.25">
      <c r="D994" s="139"/>
    </row>
    <row r="995" spans="4:4" hidden="1" x14ac:dyDescent="0.25">
      <c r="D995" s="139"/>
    </row>
    <row r="996" spans="4:4" hidden="1" x14ac:dyDescent="0.25">
      <c r="D996" s="139"/>
    </row>
    <row r="997" spans="4:4" hidden="1" x14ac:dyDescent="0.25">
      <c r="D997" s="139"/>
    </row>
    <row r="998" spans="4:4" hidden="1" x14ac:dyDescent="0.25">
      <c r="D998" s="139"/>
    </row>
    <row r="999" spans="4:4" hidden="1" x14ac:dyDescent="0.25">
      <c r="D999" s="139"/>
    </row>
    <row r="1000" spans="4:4" hidden="1" x14ac:dyDescent="0.25">
      <c r="D1000" s="139"/>
    </row>
    <row r="1001" spans="4:4" hidden="1" x14ac:dyDescent="0.25">
      <c r="D1001" s="139"/>
    </row>
    <row r="1002" spans="4:4" hidden="1" x14ac:dyDescent="0.25">
      <c r="D1002" s="139"/>
    </row>
    <row r="1003" spans="4:4" hidden="1" x14ac:dyDescent="0.25">
      <c r="D1003" s="139"/>
    </row>
    <row r="1004" spans="4:4" hidden="1" x14ac:dyDescent="0.25">
      <c r="D1004" s="139"/>
    </row>
    <row r="1005" spans="4:4" hidden="1" x14ac:dyDescent="0.25">
      <c r="D1005" s="139"/>
    </row>
    <row r="1006" spans="4:4" hidden="1" x14ac:dyDescent="0.25">
      <c r="D1006" s="139"/>
    </row>
    <row r="1007" spans="4:4" hidden="1" x14ac:dyDescent="0.25">
      <c r="D1007" s="139"/>
    </row>
    <row r="1008" spans="4:4" hidden="1" x14ac:dyDescent="0.25">
      <c r="D1008" s="139"/>
    </row>
    <row r="1009" spans="4:4" hidden="1" x14ac:dyDescent="0.25">
      <c r="D1009" s="139"/>
    </row>
    <row r="1010" spans="4:4" hidden="1" x14ac:dyDescent="0.25">
      <c r="D1010" s="139"/>
    </row>
    <row r="1011" spans="4:4" hidden="1" x14ac:dyDescent="0.25">
      <c r="D1011" s="139"/>
    </row>
    <row r="1012" spans="4:4" hidden="1" x14ac:dyDescent="0.25">
      <c r="D1012" s="139"/>
    </row>
    <row r="1013" spans="4:4" hidden="1" x14ac:dyDescent="0.25">
      <c r="D1013" s="139"/>
    </row>
    <row r="1014" spans="4:4" hidden="1" x14ac:dyDescent="0.25">
      <c r="D1014" s="139"/>
    </row>
    <row r="1015" spans="4:4" hidden="1" x14ac:dyDescent="0.25">
      <c r="D1015" s="139"/>
    </row>
    <row r="1016" spans="4:4" hidden="1" x14ac:dyDescent="0.25">
      <c r="D1016" s="139"/>
    </row>
    <row r="1017" spans="4:4" hidden="1" x14ac:dyDescent="0.25">
      <c r="D1017" s="139"/>
    </row>
    <row r="1018" spans="4:4" hidden="1" x14ac:dyDescent="0.25">
      <c r="D1018" s="139"/>
    </row>
    <row r="1019" spans="4:4" hidden="1" x14ac:dyDescent="0.25">
      <c r="D1019" s="139"/>
    </row>
    <row r="1020" spans="4:4" hidden="1" x14ac:dyDescent="0.25">
      <c r="D1020" s="139"/>
    </row>
    <row r="1021" spans="4:4" hidden="1" x14ac:dyDescent="0.25">
      <c r="D1021" s="139"/>
    </row>
    <row r="1022" spans="4:4" hidden="1" x14ac:dyDescent="0.25">
      <c r="D1022" s="139"/>
    </row>
    <row r="1023" spans="4:4" hidden="1" x14ac:dyDescent="0.25">
      <c r="D1023" s="139"/>
    </row>
    <row r="1024" spans="4:4" hidden="1" x14ac:dyDescent="0.25">
      <c r="D1024" s="139"/>
    </row>
    <row r="1025" spans="4:4" hidden="1" x14ac:dyDescent="0.25">
      <c r="D1025" s="139"/>
    </row>
    <row r="1026" spans="4:4" hidden="1" x14ac:dyDescent="0.25">
      <c r="D1026" s="139"/>
    </row>
    <row r="1027" spans="4:4" hidden="1" x14ac:dyDescent="0.25">
      <c r="D1027" s="139"/>
    </row>
    <row r="1028" spans="4:4" hidden="1" x14ac:dyDescent="0.25">
      <c r="D1028" s="139"/>
    </row>
    <row r="1029" spans="4:4" hidden="1" x14ac:dyDescent="0.25">
      <c r="D1029" s="139"/>
    </row>
    <row r="1030" spans="4:4" hidden="1" x14ac:dyDescent="0.25">
      <c r="D1030" s="139"/>
    </row>
    <row r="1031" spans="4:4" hidden="1" x14ac:dyDescent="0.25">
      <c r="D1031" s="139"/>
    </row>
    <row r="1032" spans="4:4" hidden="1" x14ac:dyDescent="0.25">
      <c r="D1032" s="139"/>
    </row>
    <row r="1033" spans="4:4" hidden="1" x14ac:dyDescent="0.25">
      <c r="D1033" s="139"/>
    </row>
    <row r="1034" spans="4:4" hidden="1" x14ac:dyDescent="0.25">
      <c r="D1034" s="139"/>
    </row>
    <row r="1035" spans="4:4" hidden="1" x14ac:dyDescent="0.25">
      <c r="D1035" s="139"/>
    </row>
    <row r="1036" spans="4:4" hidden="1" x14ac:dyDescent="0.25">
      <c r="D1036" s="139"/>
    </row>
    <row r="1037" spans="4:4" hidden="1" x14ac:dyDescent="0.25">
      <c r="D1037" s="139"/>
    </row>
    <row r="1038" spans="4:4" hidden="1" x14ac:dyDescent="0.25">
      <c r="D1038" s="139"/>
    </row>
    <row r="1039" spans="4:4" hidden="1" x14ac:dyDescent="0.25">
      <c r="D1039" s="139"/>
    </row>
    <row r="1040" spans="4:4" hidden="1" x14ac:dyDescent="0.25">
      <c r="D1040" s="139"/>
    </row>
    <row r="1041" spans="4:4" hidden="1" x14ac:dyDescent="0.25">
      <c r="D1041" s="139"/>
    </row>
    <row r="1042" spans="4:4" hidden="1" x14ac:dyDescent="0.25">
      <c r="D1042" s="139"/>
    </row>
    <row r="1043" spans="4:4" hidden="1" x14ac:dyDescent="0.25">
      <c r="D1043" s="139"/>
    </row>
    <row r="1044" spans="4:4" hidden="1" x14ac:dyDescent="0.25">
      <c r="D1044" s="139"/>
    </row>
    <row r="1045" spans="4:4" hidden="1" x14ac:dyDescent="0.25">
      <c r="D1045" s="139"/>
    </row>
    <row r="1046" spans="4:4" hidden="1" x14ac:dyDescent="0.25">
      <c r="D1046" s="139"/>
    </row>
    <row r="1047" spans="4:4" hidden="1" x14ac:dyDescent="0.25">
      <c r="D1047" s="139"/>
    </row>
    <row r="1048" spans="4:4" hidden="1" x14ac:dyDescent="0.25">
      <c r="D1048" s="139"/>
    </row>
    <row r="1049" spans="4:4" hidden="1" x14ac:dyDescent="0.25">
      <c r="D1049" s="139"/>
    </row>
    <row r="1050" spans="4:4" hidden="1" x14ac:dyDescent="0.25">
      <c r="D1050" s="139"/>
    </row>
    <row r="1051" spans="4:4" hidden="1" x14ac:dyDescent="0.25">
      <c r="D1051" s="139"/>
    </row>
    <row r="1052" spans="4:4" hidden="1" x14ac:dyDescent="0.25">
      <c r="D1052" s="139"/>
    </row>
    <row r="1053" spans="4:4" hidden="1" x14ac:dyDescent="0.25">
      <c r="D1053" s="139"/>
    </row>
    <row r="1054" spans="4:4" hidden="1" x14ac:dyDescent="0.25">
      <c r="D1054" s="139"/>
    </row>
    <row r="1055" spans="4:4" hidden="1" x14ac:dyDescent="0.25">
      <c r="D1055" s="139"/>
    </row>
    <row r="1056" spans="4:4" hidden="1" x14ac:dyDescent="0.25">
      <c r="D1056" s="139"/>
    </row>
    <row r="1057" spans="4:4" hidden="1" x14ac:dyDescent="0.25">
      <c r="D1057" s="139"/>
    </row>
    <row r="1058" spans="4:4" hidden="1" x14ac:dyDescent="0.25">
      <c r="D1058" s="139"/>
    </row>
    <row r="1059" spans="4:4" hidden="1" x14ac:dyDescent="0.25">
      <c r="D1059" s="139"/>
    </row>
    <row r="1060" spans="4:4" hidden="1" x14ac:dyDescent="0.25">
      <c r="D1060" s="139"/>
    </row>
    <row r="1061" spans="4:4" hidden="1" x14ac:dyDescent="0.25">
      <c r="D1061" s="139"/>
    </row>
    <row r="1062" spans="4:4" hidden="1" x14ac:dyDescent="0.25">
      <c r="D1062" s="139"/>
    </row>
    <row r="1063" spans="4:4" hidden="1" x14ac:dyDescent="0.25">
      <c r="D1063" s="139"/>
    </row>
    <row r="1064" spans="4:4" hidden="1" x14ac:dyDescent="0.25">
      <c r="D1064" s="139"/>
    </row>
    <row r="1065" spans="4:4" hidden="1" x14ac:dyDescent="0.25">
      <c r="D1065" s="139"/>
    </row>
    <row r="1066" spans="4:4" hidden="1" x14ac:dyDescent="0.25">
      <c r="D1066" s="139"/>
    </row>
    <row r="1067" spans="4:4" hidden="1" x14ac:dyDescent="0.25">
      <c r="D1067" s="139"/>
    </row>
    <row r="1068" spans="4:4" hidden="1" x14ac:dyDescent="0.25">
      <c r="D1068" s="139"/>
    </row>
    <row r="1069" spans="4:4" hidden="1" x14ac:dyDescent="0.25">
      <c r="D1069" s="139"/>
    </row>
    <row r="1070" spans="4:4" hidden="1" x14ac:dyDescent="0.25">
      <c r="D1070" s="139"/>
    </row>
    <row r="1071" spans="4:4" hidden="1" x14ac:dyDescent="0.25">
      <c r="D1071" s="139"/>
    </row>
    <row r="1072" spans="4:4" hidden="1" x14ac:dyDescent="0.25">
      <c r="D1072" s="139"/>
    </row>
    <row r="1073" spans="4:4" hidden="1" x14ac:dyDescent="0.25">
      <c r="D1073" s="139"/>
    </row>
    <row r="1074" spans="4:4" hidden="1" x14ac:dyDescent="0.25">
      <c r="D1074" s="139"/>
    </row>
    <row r="1075" spans="4:4" hidden="1" x14ac:dyDescent="0.25">
      <c r="D1075" s="139"/>
    </row>
    <row r="1076" spans="4:4" hidden="1" x14ac:dyDescent="0.25">
      <c r="D1076" s="139"/>
    </row>
    <row r="1077" spans="4:4" hidden="1" x14ac:dyDescent="0.25">
      <c r="D1077" s="139"/>
    </row>
    <row r="1078" spans="4:4" hidden="1" x14ac:dyDescent="0.25">
      <c r="D1078" s="139"/>
    </row>
    <row r="1079" spans="4:4" hidden="1" x14ac:dyDescent="0.25">
      <c r="D1079" s="139"/>
    </row>
    <row r="1080" spans="4:4" hidden="1" x14ac:dyDescent="0.25">
      <c r="D1080" s="139"/>
    </row>
    <row r="1081" spans="4:4" hidden="1" x14ac:dyDescent="0.25">
      <c r="D1081" s="139"/>
    </row>
    <row r="1082" spans="4:4" hidden="1" x14ac:dyDescent="0.25">
      <c r="D1082" s="139"/>
    </row>
    <row r="1083" spans="4:4" hidden="1" x14ac:dyDescent="0.25">
      <c r="D1083" s="139"/>
    </row>
    <row r="1084" spans="4:4" hidden="1" x14ac:dyDescent="0.25">
      <c r="D1084" s="139"/>
    </row>
    <row r="1085" spans="4:4" hidden="1" x14ac:dyDescent="0.25">
      <c r="D1085" s="139"/>
    </row>
    <row r="1086" spans="4:4" hidden="1" x14ac:dyDescent="0.25">
      <c r="D1086" s="139"/>
    </row>
    <row r="1087" spans="4:4" hidden="1" x14ac:dyDescent="0.25">
      <c r="D1087" s="139"/>
    </row>
    <row r="1088" spans="4:4" hidden="1" x14ac:dyDescent="0.25">
      <c r="D1088" s="139"/>
    </row>
    <row r="1089" spans="4:4" hidden="1" x14ac:dyDescent="0.25">
      <c r="D1089" s="139"/>
    </row>
    <row r="1090" spans="4:4" hidden="1" x14ac:dyDescent="0.25">
      <c r="D1090" s="139"/>
    </row>
    <row r="1091" spans="4:4" hidden="1" x14ac:dyDescent="0.25">
      <c r="D1091" s="139"/>
    </row>
    <row r="1092" spans="4:4" hidden="1" x14ac:dyDescent="0.25">
      <c r="D1092" s="139"/>
    </row>
    <row r="1093" spans="4:4" hidden="1" x14ac:dyDescent="0.25">
      <c r="D1093" s="139"/>
    </row>
    <row r="1094" spans="4:4" hidden="1" x14ac:dyDescent="0.25">
      <c r="D1094" s="139"/>
    </row>
    <row r="1095" spans="4:4" hidden="1" x14ac:dyDescent="0.25">
      <c r="D1095" s="139"/>
    </row>
    <row r="1096" spans="4:4" hidden="1" x14ac:dyDescent="0.25">
      <c r="D1096" s="139"/>
    </row>
    <row r="1097" spans="4:4" hidden="1" x14ac:dyDescent="0.25">
      <c r="D1097" s="139"/>
    </row>
    <row r="1098" spans="4:4" hidden="1" x14ac:dyDescent="0.25">
      <c r="D1098" s="139"/>
    </row>
    <row r="1099" spans="4:4" hidden="1" x14ac:dyDescent="0.25">
      <c r="D1099" s="139"/>
    </row>
    <row r="1100" spans="4:4" hidden="1" x14ac:dyDescent="0.25">
      <c r="D1100" s="139"/>
    </row>
    <row r="1101" spans="4:4" hidden="1" x14ac:dyDescent="0.25">
      <c r="D1101" s="139"/>
    </row>
    <row r="1102" spans="4:4" hidden="1" x14ac:dyDescent="0.25">
      <c r="D1102" s="139"/>
    </row>
    <row r="1103" spans="4:4" hidden="1" x14ac:dyDescent="0.25">
      <c r="D1103" s="139"/>
    </row>
    <row r="1104" spans="4:4" hidden="1" x14ac:dyDescent="0.25">
      <c r="D1104" s="139"/>
    </row>
    <row r="1105" spans="4:4" hidden="1" x14ac:dyDescent="0.25">
      <c r="D1105" s="139"/>
    </row>
    <row r="1106" spans="4:4" hidden="1" x14ac:dyDescent="0.25">
      <c r="D1106" s="139"/>
    </row>
    <row r="1107" spans="4:4" hidden="1" x14ac:dyDescent="0.25">
      <c r="D1107" s="139"/>
    </row>
    <row r="1108" spans="4:4" hidden="1" x14ac:dyDescent="0.25">
      <c r="D1108" s="139"/>
    </row>
    <row r="1109" spans="4:4" hidden="1" x14ac:dyDescent="0.25">
      <c r="D1109" s="139"/>
    </row>
    <row r="1110" spans="4:4" hidden="1" x14ac:dyDescent="0.25">
      <c r="D1110" s="139"/>
    </row>
    <row r="1111" spans="4:4" hidden="1" x14ac:dyDescent="0.25">
      <c r="D1111" s="139"/>
    </row>
    <row r="1112" spans="4:4" hidden="1" x14ac:dyDescent="0.25">
      <c r="D1112" s="139"/>
    </row>
    <row r="1113" spans="4:4" hidden="1" x14ac:dyDescent="0.25">
      <c r="D1113" s="139"/>
    </row>
    <row r="1114" spans="4:4" hidden="1" x14ac:dyDescent="0.25">
      <c r="D1114" s="139"/>
    </row>
    <row r="1115" spans="4:4" hidden="1" x14ac:dyDescent="0.25">
      <c r="D1115" s="139"/>
    </row>
    <row r="1116" spans="4:4" hidden="1" x14ac:dyDescent="0.25">
      <c r="D1116" s="139"/>
    </row>
    <row r="1117" spans="4:4" hidden="1" x14ac:dyDescent="0.25">
      <c r="D1117" s="139"/>
    </row>
    <row r="1118" spans="4:4" hidden="1" x14ac:dyDescent="0.25">
      <c r="D1118" s="139"/>
    </row>
    <row r="1119" spans="4:4" hidden="1" x14ac:dyDescent="0.25">
      <c r="D1119" s="139"/>
    </row>
    <row r="1120" spans="4:4" hidden="1" x14ac:dyDescent="0.25">
      <c r="D1120" s="139"/>
    </row>
    <row r="1121" spans="4:4" hidden="1" x14ac:dyDescent="0.25">
      <c r="D1121" s="139"/>
    </row>
    <row r="1122" spans="4:4" hidden="1" x14ac:dyDescent="0.25">
      <c r="D1122" s="139"/>
    </row>
    <row r="1123" spans="4:4" hidden="1" x14ac:dyDescent="0.25">
      <c r="D1123" s="139"/>
    </row>
    <row r="1124" spans="4:4" hidden="1" x14ac:dyDescent="0.25">
      <c r="D1124" s="139"/>
    </row>
    <row r="1125" spans="4:4" hidden="1" x14ac:dyDescent="0.25">
      <c r="D1125" s="139"/>
    </row>
    <row r="1126" spans="4:4" hidden="1" x14ac:dyDescent="0.25">
      <c r="D1126" s="139"/>
    </row>
    <row r="1127" spans="4:4" hidden="1" x14ac:dyDescent="0.25">
      <c r="D1127" s="139"/>
    </row>
    <row r="1128" spans="4:4" hidden="1" x14ac:dyDescent="0.25">
      <c r="D1128" s="139"/>
    </row>
    <row r="1129" spans="4:4" hidden="1" x14ac:dyDescent="0.25">
      <c r="D1129" s="139"/>
    </row>
    <row r="1130" spans="4:4" hidden="1" x14ac:dyDescent="0.25">
      <c r="D1130" s="139"/>
    </row>
    <row r="1131" spans="4:4" hidden="1" x14ac:dyDescent="0.25">
      <c r="D1131" s="139"/>
    </row>
    <row r="1132" spans="4:4" hidden="1" x14ac:dyDescent="0.25">
      <c r="D1132" s="139"/>
    </row>
    <row r="1133" spans="4:4" hidden="1" x14ac:dyDescent="0.25">
      <c r="D1133" s="139"/>
    </row>
    <row r="1134" spans="4:4" hidden="1" x14ac:dyDescent="0.25">
      <c r="D1134" s="139"/>
    </row>
    <row r="1135" spans="4:4" hidden="1" x14ac:dyDescent="0.25">
      <c r="D1135" s="139"/>
    </row>
    <row r="1136" spans="4:4" hidden="1" x14ac:dyDescent="0.25">
      <c r="D1136" s="139"/>
    </row>
    <row r="1137" spans="4:4" hidden="1" x14ac:dyDescent="0.25">
      <c r="D1137" s="139"/>
    </row>
    <row r="1138" spans="4:4" hidden="1" x14ac:dyDescent="0.25">
      <c r="D1138" s="139"/>
    </row>
    <row r="1139" spans="4:4" hidden="1" x14ac:dyDescent="0.25">
      <c r="D1139" s="139"/>
    </row>
    <row r="1140" spans="4:4" hidden="1" x14ac:dyDescent="0.25">
      <c r="D1140" s="139"/>
    </row>
    <row r="1141" spans="4:4" hidden="1" x14ac:dyDescent="0.25">
      <c r="D1141" s="139"/>
    </row>
    <row r="1142" spans="4:4" hidden="1" x14ac:dyDescent="0.25">
      <c r="D1142" s="139"/>
    </row>
    <row r="1143" spans="4:4" hidden="1" x14ac:dyDescent="0.25">
      <c r="D1143" s="139"/>
    </row>
    <row r="1144" spans="4:4" hidden="1" x14ac:dyDescent="0.25">
      <c r="D1144" s="139"/>
    </row>
    <row r="1145" spans="4:4" hidden="1" x14ac:dyDescent="0.25">
      <c r="D1145" s="139"/>
    </row>
    <row r="1146" spans="4:4" hidden="1" x14ac:dyDescent="0.25">
      <c r="D1146" s="139"/>
    </row>
    <row r="1147" spans="4:4" hidden="1" x14ac:dyDescent="0.25">
      <c r="D1147" s="139"/>
    </row>
    <row r="1148" spans="4:4" hidden="1" x14ac:dyDescent="0.25">
      <c r="D1148" s="139"/>
    </row>
    <row r="1149" spans="4:4" hidden="1" x14ac:dyDescent="0.25">
      <c r="D1149" s="139"/>
    </row>
    <row r="1150" spans="4:4" hidden="1" x14ac:dyDescent="0.25">
      <c r="D1150" s="139"/>
    </row>
    <row r="1151" spans="4:4" hidden="1" x14ac:dyDescent="0.25">
      <c r="D1151" s="139"/>
    </row>
    <row r="1152" spans="4:4" hidden="1" x14ac:dyDescent="0.25">
      <c r="D1152" s="139"/>
    </row>
    <row r="1153" spans="4:4" hidden="1" x14ac:dyDescent="0.25">
      <c r="D1153" s="139"/>
    </row>
    <row r="1154" spans="4:4" hidden="1" x14ac:dyDescent="0.25">
      <c r="D1154" s="139"/>
    </row>
    <row r="1155" spans="4:4" hidden="1" x14ac:dyDescent="0.25">
      <c r="D1155" s="139"/>
    </row>
    <row r="1156" spans="4:4" hidden="1" x14ac:dyDescent="0.25">
      <c r="D1156" s="139"/>
    </row>
    <row r="1157" spans="4:4" hidden="1" x14ac:dyDescent="0.25">
      <c r="D1157" s="139"/>
    </row>
    <row r="1158" spans="4:4" hidden="1" x14ac:dyDescent="0.25">
      <c r="D1158" s="139"/>
    </row>
    <row r="1159" spans="4:4" hidden="1" x14ac:dyDescent="0.25">
      <c r="D1159" s="139"/>
    </row>
    <row r="1160" spans="4:4" hidden="1" x14ac:dyDescent="0.25">
      <c r="D1160" s="139"/>
    </row>
    <row r="1161" spans="4:4" hidden="1" x14ac:dyDescent="0.25">
      <c r="D1161" s="139"/>
    </row>
    <row r="1162" spans="4:4" hidden="1" x14ac:dyDescent="0.25">
      <c r="D1162" s="139"/>
    </row>
    <row r="1163" spans="4:4" hidden="1" x14ac:dyDescent="0.25">
      <c r="D1163" s="139"/>
    </row>
    <row r="1164" spans="4:4" hidden="1" x14ac:dyDescent="0.25">
      <c r="D1164" s="139"/>
    </row>
    <row r="1165" spans="4:4" hidden="1" x14ac:dyDescent="0.25">
      <c r="D1165" s="139"/>
    </row>
    <row r="1166" spans="4:4" hidden="1" x14ac:dyDescent="0.25">
      <c r="D1166" s="139"/>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79" priority="88" operator="greaterThan">
      <formula>0</formula>
    </cfRule>
    <cfRule type="cellIs" dxfId="678" priority="89" operator="lessThan">
      <formula>0</formula>
    </cfRule>
  </conditionalFormatting>
  <conditionalFormatting sqref="E21:E586">
    <cfRule type="containsText" dxfId="677" priority="86" operator="containsText" text="Despesa">
      <formula>NOT(ISERROR(SEARCH("Despesa",E21)))</formula>
    </cfRule>
    <cfRule type="containsText" dxfId="676" priority="87" operator="containsText" text="Receita">
      <formula>NOT(ISERROR(SEARCH("Receita",E21)))</formula>
    </cfRule>
  </conditionalFormatting>
  <conditionalFormatting sqref="Q7:Q8">
    <cfRule type="cellIs" dxfId="675" priority="71" operator="greaterThan">
      <formula>0</formula>
    </cfRule>
  </conditionalFormatting>
  <conditionalFormatting sqref="Q9:Q10">
    <cfRule type="cellIs" dxfId="674" priority="70" operator="greaterThan">
      <formula>0</formula>
    </cfRule>
  </conditionalFormatting>
  <conditionalFormatting sqref="Q11:Q12">
    <cfRule type="cellIs" dxfId="673" priority="68" operator="greaterThan">
      <formula>0</formula>
    </cfRule>
    <cfRule type="cellIs" dxfId="672" priority="69" operator="lessThan">
      <formula>0</formula>
    </cfRule>
  </conditionalFormatting>
  <conditionalFormatting sqref="Q13:Q14">
    <cfRule type="cellIs" dxfId="671" priority="66" operator="lessThan">
      <formula>0</formula>
    </cfRule>
    <cfRule type="cellIs" dxfId="670" priority="67" operator="greaterThan">
      <formula>0</formula>
    </cfRule>
  </conditionalFormatting>
  <conditionalFormatting sqref="E21:E586">
    <cfRule type="expression" dxfId="669" priority="102" stopIfTrue="1">
      <formula>NOT(ISERROR(SEARCH("Investimentos",E21)))</formula>
    </cfRule>
  </conditionalFormatting>
  <conditionalFormatting sqref="Q5:Q6">
    <cfRule type="cellIs" dxfId="668" priority="45" operator="greaterThan">
      <formula>0</formula>
    </cfRule>
  </conditionalFormatting>
  <conditionalFormatting sqref="E5:E586">
    <cfRule type="containsText" dxfId="667" priority="1" operator="containsText" text="INVESTIMENTOS">
      <formula>NOT(ISERROR(SEARCH("INVESTIMENTOS",E5)))</formula>
    </cfRule>
    <cfRule type="containsText" dxfId="666" priority="2" operator="containsText" text="DESPESAS DE MARKETING">
      <formula>NOT(ISERROR(SEARCH("DESPESAS DE MARKETING",E5)))</formula>
    </cfRule>
    <cfRule type="containsText" dxfId="665" priority="3" operator="containsText" text="DESPESAS NÃO OPERACIONAIS">
      <formula>NOT(ISERROR(SEARCH("DESPESAS NÃO OPERACIONAIS",E5)))</formula>
    </cfRule>
    <cfRule type="containsText" dxfId="664" priority="4" operator="containsText" text="DESPESAS COM RH">
      <formula>NOT(ISERROR(SEARCH("DESPESAS COM RH",E5)))</formula>
    </cfRule>
    <cfRule type="containsText" dxfId="663" priority="5" operator="containsText" text="DESPESAS COM SERVIÇOS">
      <formula>NOT(ISERROR(SEARCH("DESPESAS COM SERVIÇOS",E5)))</formula>
    </cfRule>
    <cfRule type="containsText" dxfId="662" priority="6" operator="containsText" text="DESPESAS COM PRODUTOS">
      <formula>NOT(ISERROR(SEARCH("DESPESAS COM PRODUTOS",E5)))</formula>
    </cfRule>
    <cfRule type="containsText" dxfId="661" priority="7" operator="containsText" text="IMPOSTOS">
      <formula>NOT(ISERROR(SEARCH("IMPOSTOS",E5)))</formula>
    </cfRule>
    <cfRule type="containsText" dxfId="660" priority="43" operator="containsText" text="Despesa">
      <formula>NOT(ISERROR(SEARCH("Despesa",E5)))</formula>
    </cfRule>
    <cfRule type="containsText" dxfId="659" priority="44" operator="containsText" text="Receita">
      <formula>NOT(ISERROR(SEARCH("Receita",E5)))</formula>
    </cfRule>
  </conditionalFormatting>
  <conditionalFormatting sqref="E5:E586">
    <cfRule type="expression" dxfId="658" priority="116" stopIfTrue="1">
      <formula>NOT(ISERROR(SEARCH("Investimentos",E5)))</formula>
    </cfRule>
  </conditionalFormatting>
  <conditionalFormatting sqref="E20">
    <cfRule type="containsText" dxfId="657" priority="37" operator="containsText" text="Despesa">
      <formula>NOT(ISERROR(SEARCH("Despesa",E20)))</formula>
    </cfRule>
    <cfRule type="containsText" dxfId="656" priority="38" operator="containsText" text="Receita">
      <formula>NOT(ISERROR(SEARCH("Receita",E20)))</formula>
    </cfRule>
  </conditionalFormatting>
  <conditionalFormatting sqref="E20">
    <cfRule type="expression" dxfId="655" priority="123" stopIfTrue="1">
      <formula>NOT(ISERROR(SEARCH("Investimentos",E20)))</formula>
    </cfRule>
  </conditionalFormatting>
  <conditionalFormatting sqref="M22:M586 L21:L586">
    <cfRule type="containsText" dxfId="654" priority="31" operator="containsText" text="Não Pago">
      <formula>NOT(ISERROR(SEARCH("Não Pago",L21)))</formula>
    </cfRule>
    <cfRule type="containsText" dxfId="653" priority="32" operator="containsText" text="Pago">
      <formula>NOT(ISERROR(SEARCH("Pago",L21)))</formula>
    </cfRule>
  </conditionalFormatting>
  <conditionalFormatting sqref="M21">
    <cfRule type="containsText" dxfId="652" priority="27" operator="containsText" text="Não Pago">
      <formula>NOT(ISERROR(SEARCH("Não Pago",M21)))</formula>
    </cfRule>
    <cfRule type="containsText" dxfId="651" priority="28" operator="containsText" text="Pago">
      <formula>NOT(ISERROR(SEARCH("Pago",M21)))</formula>
    </cfRule>
  </conditionalFormatting>
  <conditionalFormatting sqref="M5:M19">
    <cfRule type="containsText" dxfId="650" priority="25" operator="containsText" text="Não Pago">
      <formula>NOT(ISERROR(SEARCH("Não Pago",M5)))</formula>
    </cfRule>
    <cfRule type="containsText" dxfId="649" priority="26" operator="containsText" text="Pago">
      <formula>NOT(ISERROR(SEARCH("Pago",M5)))</formula>
    </cfRule>
  </conditionalFormatting>
  <conditionalFormatting sqref="M20">
    <cfRule type="containsText" dxfId="648" priority="23" operator="containsText" text="Não Pago">
      <formula>NOT(ISERROR(SEARCH("Não Pago",M20)))</formula>
    </cfRule>
    <cfRule type="containsText" dxfId="647" priority="24" operator="containsText" text="Pago">
      <formula>NOT(ISERROR(SEARCH("Pago",M20)))</formula>
    </cfRule>
  </conditionalFormatting>
  <conditionalFormatting sqref="L5:L586">
    <cfRule type="containsText" dxfId="646" priority="17" operator="containsText" text="Não Pago">
      <formula>NOT(ISERROR(SEARCH("Não Pago",L5)))</formula>
    </cfRule>
    <cfRule type="containsText" dxfId="645" priority="18" operator="containsText" text="Pago">
      <formula>NOT(ISERROR(SEARCH("Pago",L5)))</formula>
    </cfRule>
  </conditionalFormatting>
  <conditionalFormatting sqref="L20">
    <cfRule type="containsText" dxfId="644" priority="15" operator="containsText" text="Não Pago">
      <formula>NOT(ISERROR(SEARCH("Não Pago",L20)))</formula>
    </cfRule>
    <cfRule type="containsText" dxfId="643" priority="16" operator="containsText" text="Pago">
      <formula>NOT(ISERROR(SEARCH("Pago",L20)))</formula>
    </cfRule>
  </conditionalFormatting>
  <conditionalFormatting sqref="L5:L586">
    <cfRule type="cellIs" dxfId="642" priority="14" operator="equal">
      <formula>"Realizado"</formula>
    </cfRule>
  </conditionalFormatting>
  <conditionalFormatting sqref="L22">
    <cfRule type="containsText" dxfId="641" priority="12" operator="containsText" text="Não Pago">
      <formula>NOT(ISERROR(SEARCH("Não Pago",L22)))</formula>
    </cfRule>
    <cfRule type="containsText" dxfId="640" priority="13" operator="containsText" text="Pago">
      <formula>NOT(ISERROR(SEARCH("Pago",L22)))</formula>
    </cfRule>
  </conditionalFormatting>
  <conditionalFormatting sqref="L27">
    <cfRule type="containsText" dxfId="639" priority="10" operator="containsText" text="Não Pago">
      <formula>NOT(ISERROR(SEARCH("Não Pago",L27)))</formula>
    </cfRule>
    <cfRule type="containsText" dxfId="638" priority="11" operator="containsText" text="Pago">
      <formula>NOT(ISERROR(SEARCH("Pago",L27)))</formula>
    </cfRule>
  </conditionalFormatting>
  <conditionalFormatting sqref="L34">
    <cfRule type="containsText" dxfId="637" priority="8" operator="containsText" text="Não Pago">
      <formula>NOT(ISERROR(SEARCH("Não Pago",L34)))</formula>
    </cfRule>
    <cfRule type="containsText" dxfId="636"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B5" activePane="bottomRight" state="frozen"/>
      <selection activeCell="D13" sqref="D13"/>
      <selection pane="topRight" activeCell="D13" sqref="D13"/>
      <selection pane="bottomLeft" activeCell="D13" sqref="D13"/>
      <selection pane="bottomRight" activeCell="C5" sqref="C5"/>
    </sheetView>
  </sheetViews>
  <sheetFormatPr defaultColWidth="0" defaultRowHeight="15" zeroHeight="1" x14ac:dyDescent="0.25"/>
  <cols>
    <col min="1" max="1" width="9.85546875" style="218" hidden="1" customWidth="1"/>
    <col min="2" max="2" width="2"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24" style="110" bestFit="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137">
        <v>1</v>
      </c>
      <c r="D5" s="139">
        <v>42767</v>
      </c>
      <c r="E5" s="43" t="s">
        <v>97</v>
      </c>
      <c r="F5" s="199" t="s">
        <v>450</v>
      </c>
      <c r="G5" s="43" t="s">
        <v>403</v>
      </c>
      <c r="H5" s="139" t="s">
        <v>349</v>
      </c>
      <c r="I5" s="139"/>
      <c r="J5" s="238">
        <v>0</v>
      </c>
      <c r="K5" s="238">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277389.24000000046</v>
      </c>
      <c r="P5" s="273" t="s">
        <v>132</v>
      </c>
      <c r="Q5" s="274">
        <f>Jan!Q13</f>
        <v>287590.16000000044</v>
      </c>
      <c r="R5" s="42"/>
      <c r="S5" s="242" t="str">
        <f>IF(W5="DESPESAS COM RH","Despesa",IF(W5="DESPESAS OPERACIONAIS","Despesa",IF(W5="DESPESAS DE MARKETING","Despesa",IF(W5="IMPOSTOS","Despesa",IF(W5="INVESTIMENTOS","Despesa","")))))</f>
        <v>Despesa</v>
      </c>
      <c r="T5" s="243" t="str">
        <f>IF(W5="DESPESAS COM PRODUTOS","Despesa",IF(W5="DESPESAS COM SERVIÇOS","Despesa",IF(W5="DESPESAS NÃO OPERACIONAIS","Despesa","")))</f>
        <v/>
      </c>
      <c r="U5" s="243" t="str">
        <f>IF(W5="RECEITAS COM PRODUTO","Receita",IF(W5="RECEITAS COM SERVIÇOS","Receita",IF(W5="RECEITAS NÃO OPERACIONAIS","Receita","")))</f>
        <v/>
      </c>
      <c r="V5" s="243" t="str">
        <f>IF(S5&lt;&gt;"",S5,IF(T5&lt;&gt;"",T5,IF(U5&lt;&gt;"",U5,"")))</f>
        <v>Despesa</v>
      </c>
      <c r="W5" s="244" t="str">
        <f>VLOOKUP(E5,'Configurações Básicas'!$E$12:$E$66,1,FALSE)</f>
        <v>DESPESAS COM RH</v>
      </c>
    </row>
    <row r="6" spans="1:24" ht="19.5" customHeight="1" thickTop="1" thickBot="1" x14ac:dyDescent="0.3">
      <c r="A6" s="214"/>
      <c r="C6" s="137">
        <v>1</v>
      </c>
      <c r="D6" s="139">
        <v>42767</v>
      </c>
      <c r="E6" s="43" t="s">
        <v>319</v>
      </c>
      <c r="F6" s="199" t="s">
        <v>451</v>
      </c>
      <c r="G6" s="43" t="s">
        <v>378</v>
      </c>
      <c r="H6" s="43" t="s">
        <v>348</v>
      </c>
      <c r="I6" s="43"/>
      <c r="J6" s="238">
        <v>0</v>
      </c>
      <c r="K6" s="238">
        <v>137.94999999999999</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277251.29000000044</v>
      </c>
      <c r="P6" s="273"/>
      <c r="Q6" s="274"/>
      <c r="R6" s="42"/>
      <c r="S6" s="242" t="str">
        <f>IF(W6="DESPESAS COM RH","Despesa",IF(W6="DESPESAS OPERACIONAIS","Despesa",IF(W6="DESPESAS DE MARKETING","Despesa",IF(W6="IMPOSTOS","Despesa",IF(W6="INVESTIMENTOS","Despesa","")))))</f>
        <v>Despesa</v>
      </c>
      <c r="T6" s="243" t="str">
        <f>IF(W6="DESPESAS COM PRODUTOS","Despesa",IF(W6="DESPESAS COM SERVIÇOS","Despesa",IF(W6="DESPESAS NÃO OPERACIONAIS","Despesa","")))</f>
        <v/>
      </c>
      <c r="U6" s="243" t="str">
        <f t="shared" ref="U6:U69" si="0">IF(W6="RECEITAS COM PRODUTO","Receita",IF(W6="RECEITAS COM SERVIÇOS","Receita",IF(W6="RECEITAS NÃO OPERACIONAIS","Receita","")))</f>
        <v/>
      </c>
      <c r="V6" s="243" t="str">
        <f>IF(S6&lt;&gt;"",S6,IF(T6&lt;&gt;"",T6,IF(U6&lt;&gt;"",U6,"")))</f>
        <v>Despesa</v>
      </c>
      <c r="W6" s="244" t="str">
        <f>VLOOKUP(E6,'Configurações Básicas'!$E$12:$E$66,1,FALSE)</f>
        <v>DESPESAS OPERACIONAIS</v>
      </c>
      <c r="X6" s="243"/>
    </row>
    <row r="7" spans="1:24" ht="19.5" customHeight="1" thickTop="1" thickBot="1" x14ac:dyDescent="0.3">
      <c r="A7" s="214"/>
      <c r="C7" s="137">
        <v>1</v>
      </c>
      <c r="D7" s="139">
        <v>42767</v>
      </c>
      <c r="E7" s="43" t="s">
        <v>319</v>
      </c>
      <c r="F7" s="137" t="s">
        <v>455</v>
      </c>
      <c r="G7" s="43" t="s">
        <v>380</v>
      </c>
      <c r="H7" s="139" t="s">
        <v>348</v>
      </c>
      <c r="I7" s="139"/>
      <c r="J7" s="238">
        <v>0</v>
      </c>
      <c r="K7" s="238">
        <v>2.1</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277249.19000000047</v>
      </c>
      <c r="P7" s="263" t="s">
        <v>24</v>
      </c>
      <c r="Q7" s="266">
        <f>SUMIFS($J$5:$J$586,$E$5:$E$586,'PC Receitas'!P4,$L$5:$L$586,"Pago")+SUMIFS($J$5:$J$586,$E$5:$E$586,'PC Receitas'!P5,$L$5:$L$586,"Pago")+SUMIFS($J$5:$J$586,$E$5:$E$586,'PC Receitas'!P6,$L$5:$L$586,"Pago")</f>
        <v>0</v>
      </c>
      <c r="R7" s="17"/>
      <c r="S7" s="242" t="str">
        <f t="shared" ref="S7:S70" si="1">IF(W7="DESPESAS COM RH","Despesa",IF(W7="DESPESAS OPERACIONAIS","Despesa",IF(W7="DESPESAS DE MARKETING","Despesa",IF(W7="IMPOSTOS","Despesa",IF(W7="INVESTIMENTOS","Despesa","")))))</f>
        <v>Despesa</v>
      </c>
      <c r="T7" s="243" t="str">
        <f t="shared" ref="T7:T70" si="2">IF(W7="DESPESAS COM PRODUTOS","Despesa",IF(W7="DESPESAS COM SERVIÇOS","Despesa",IF(W7="DESPESAS NÃO OPERACIONAIS","Despesa","")))</f>
        <v/>
      </c>
      <c r="U7" s="243" t="str">
        <f t="shared" si="0"/>
        <v/>
      </c>
      <c r="V7" s="243" t="str">
        <f t="shared" ref="V7:V70" si="3">IF(S7&lt;&gt;"",S7,IF(T7&lt;&gt;"",T7,IF(U7&lt;&gt;"",U7,"")))</f>
        <v>Despesa</v>
      </c>
      <c r="W7" s="244" t="str">
        <f>VLOOKUP(E7,'Configurações Básicas'!$E$12:$E$66,1,FALSE)</f>
        <v>DESPESAS OPERACIONAIS</v>
      </c>
    </row>
    <row r="8" spans="1:24" ht="19.5" customHeight="1" thickTop="1" thickBot="1" x14ac:dyDescent="0.3">
      <c r="A8" s="214"/>
      <c r="C8" s="137">
        <v>2</v>
      </c>
      <c r="D8" s="139">
        <v>42768</v>
      </c>
      <c r="E8" s="43" t="s">
        <v>319</v>
      </c>
      <c r="F8" s="199" t="s">
        <v>452</v>
      </c>
      <c r="G8" s="43" t="s">
        <v>379</v>
      </c>
      <c r="H8" s="43" t="s">
        <v>348</v>
      </c>
      <c r="I8" s="43"/>
      <c r="J8" s="238">
        <v>0</v>
      </c>
      <c r="K8" s="238">
        <v>234.58</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277014.61000000045</v>
      </c>
      <c r="P8" s="263"/>
      <c r="Q8" s="267"/>
      <c r="R8" s="17"/>
      <c r="S8" s="242" t="str">
        <f t="shared" si="1"/>
        <v>Despesa</v>
      </c>
      <c r="T8" s="243" t="str">
        <f t="shared" si="2"/>
        <v/>
      </c>
      <c r="U8" s="243" t="str">
        <f t="shared" si="0"/>
        <v/>
      </c>
      <c r="V8" s="243" t="str">
        <f t="shared" si="3"/>
        <v>Despesa</v>
      </c>
      <c r="W8" s="244" t="str">
        <f>VLOOKUP(E8,'Configurações Básicas'!$E$12:$E$66,1,FALSE)</f>
        <v>DESPESAS OPERACIONAIS</v>
      </c>
    </row>
    <row r="9" spans="1:24" ht="19.5" customHeight="1" thickTop="1" thickBot="1" x14ac:dyDescent="0.3">
      <c r="A9" s="214"/>
      <c r="C9" s="137">
        <v>2</v>
      </c>
      <c r="D9" s="139">
        <v>42768</v>
      </c>
      <c r="E9" s="43" t="s">
        <v>319</v>
      </c>
      <c r="F9" s="199" t="s">
        <v>453</v>
      </c>
      <c r="G9" s="43" t="s">
        <v>379</v>
      </c>
      <c r="H9" s="43" t="s">
        <v>348</v>
      </c>
      <c r="I9" s="43"/>
      <c r="J9" s="238">
        <v>0</v>
      </c>
      <c r="K9" s="238">
        <v>390.93</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276623.68000000046</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2480.2399999999998</v>
      </c>
      <c r="R9" s="17"/>
      <c r="S9" s="242" t="str">
        <f t="shared" si="1"/>
        <v>Despesa</v>
      </c>
      <c r="T9" s="243" t="str">
        <f t="shared" si="2"/>
        <v/>
      </c>
      <c r="U9" s="243" t="str">
        <f t="shared" si="0"/>
        <v/>
      </c>
      <c r="V9" s="243" t="str">
        <f t="shared" si="3"/>
        <v>Despesa</v>
      </c>
      <c r="W9" s="244" t="str">
        <f>VLOOKUP(E9,'Configurações Básicas'!$E$12:$E$66,1,FALSE)</f>
        <v>DESPESAS OPERACIONAIS</v>
      </c>
    </row>
    <row r="10" spans="1:24" ht="19.5" customHeight="1" thickTop="1" thickBot="1" x14ac:dyDescent="0.3">
      <c r="A10" s="214"/>
      <c r="C10" s="137">
        <v>2</v>
      </c>
      <c r="D10" s="139">
        <v>42768</v>
      </c>
      <c r="E10" s="43" t="s">
        <v>316</v>
      </c>
      <c r="F10" s="199" t="s">
        <v>454</v>
      </c>
      <c r="G10" s="43" t="s">
        <v>398</v>
      </c>
      <c r="H10" s="43" t="s">
        <v>350</v>
      </c>
      <c r="I10" s="43"/>
      <c r="J10" s="238">
        <v>0</v>
      </c>
      <c r="K10" s="238">
        <v>2480.2399999999998</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274143.44000000047</v>
      </c>
      <c r="P10" s="263"/>
      <c r="Q10" s="265"/>
      <c r="R10" s="17"/>
      <c r="S10" s="242" t="str">
        <f t="shared" si="1"/>
        <v>Despesa</v>
      </c>
      <c r="T10" s="243" t="str">
        <f t="shared" si="2"/>
        <v/>
      </c>
      <c r="U10" s="243" t="str">
        <f t="shared" si="0"/>
        <v/>
      </c>
      <c r="V10" s="243" t="str">
        <f t="shared" si="3"/>
        <v>Despesa</v>
      </c>
      <c r="W10" s="244" t="str">
        <f>VLOOKUP(E10,'Configurações Básicas'!$E$12:$E$66,1,FALSE)</f>
        <v>IMPOSTOS</v>
      </c>
    </row>
    <row r="11" spans="1:24" ht="19.5" customHeight="1" thickTop="1" thickBot="1" x14ac:dyDescent="0.3">
      <c r="A11" s="214"/>
      <c r="C11" s="137">
        <v>2</v>
      </c>
      <c r="D11" s="139">
        <v>42768</v>
      </c>
      <c r="E11" s="43" t="s">
        <v>319</v>
      </c>
      <c r="F11" s="199" t="s">
        <v>456</v>
      </c>
      <c r="G11" s="43" t="s">
        <v>380</v>
      </c>
      <c r="H11" s="43" t="s">
        <v>348</v>
      </c>
      <c r="I11" s="43"/>
      <c r="J11" s="238">
        <v>0</v>
      </c>
      <c r="K11" s="238">
        <v>2.1</v>
      </c>
      <c r="L11" s="44" t="s">
        <v>325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274141.34000000049</v>
      </c>
      <c r="P11" s="263" t="s">
        <v>27</v>
      </c>
      <c r="Q11" s="264">
        <f>Q7-Q9</f>
        <v>-2480.2399999999998</v>
      </c>
      <c r="R11" s="17"/>
      <c r="S11" s="242" t="str">
        <f t="shared" si="1"/>
        <v>Despesa</v>
      </c>
      <c r="T11" s="243" t="str">
        <f t="shared" si="2"/>
        <v/>
      </c>
      <c r="U11" s="243" t="str">
        <f t="shared" si="0"/>
        <v/>
      </c>
      <c r="V11" s="243" t="str">
        <f t="shared" si="3"/>
        <v>Despesa</v>
      </c>
      <c r="W11" s="244" t="str">
        <f>VLOOKUP(E11,'Configurações Básicas'!$E$12:$E$66,1,FALSE)</f>
        <v>DESPESAS OPERACIONAIS</v>
      </c>
    </row>
    <row r="12" spans="1:24" ht="19.5" customHeight="1" thickTop="1" thickBot="1" x14ac:dyDescent="0.3">
      <c r="A12" s="214"/>
      <c r="C12" s="137">
        <v>2</v>
      </c>
      <c r="D12" s="139">
        <v>42768</v>
      </c>
      <c r="E12" s="43" t="s">
        <v>319</v>
      </c>
      <c r="F12" s="199" t="s">
        <v>458</v>
      </c>
      <c r="G12" s="43" t="s">
        <v>380</v>
      </c>
      <c r="H12" s="43" t="s">
        <v>348</v>
      </c>
      <c r="I12" s="43"/>
      <c r="J12" s="238">
        <v>0</v>
      </c>
      <c r="K12" s="238">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274139.24000000051</v>
      </c>
      <c r="P12" s="263"/>
      <c r="Q12" s="265"/>
      <c r="R12" s="17"/>
      <c r="S12" s="242" t="str">
        <f t="shared" si="1"/>
        <v>Despesa</v>
      </c>
      <c r="T12" s="243" t="str">
        <f t="shared" si="2"/>
        <v/>
      </c>
      <c r="U12" s="243" t="str">
        <f t="shared" si="0"/>
        <v/>
      </c>
      <c r="V12" s="243" t="str">
        <f t="shared" si="3"/>
        <v>Despesa</v>
      </c>
      <c r="W12" s="244" t="str">
        <f>VLOOKUP(E12,'Configurações Básicas'!$E$12:$E$66,1,FALSE)</f>
        <v>DESPESAS OPERACIONAIS</v>
      </c>
    </row>
    <row r="13" spans="1:24" ht="19.5" customHeight="1" thickTop="1" thickBot="1" x14ac:dyDescent="0.3">
      <c r="A13" s="214"/>
      <c r="C13" s="137">
        <v>2</v>
      </c>
      <c r="D13" s="139">
        <v>42768</v>
      </c>
      <c r="E13" s="43" t="s">
        <v>319</v>
      </c>
      <c r="F13" s="137">
        <v>14521</v>
      </c>
      <c r="G13" s="43" t="s">
        <v>380</v>
      </c>
      <c r="H13" s="43" t="s">
        <v>348</v>
      </c>
      <c r="I13" s="43"/>
      <c r="J13" s="238">
        <v>0</v>
      </c>
      <c r="K13" s="238">
        <v>2.1</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274137.14000000054</v>
      </c>
      <c r="P13" s="263" t="s">
        <v>46</v>
      </c>
      <c r="Q13" s="264">
        <f>N586</f>
        <v>252733.6000000007</v>
      </c>
      <c r="R13" s="17"/>
      <c r="S13" s="242" t="str">
        <f t="shared" si="1"/>
        <v>Despesa</v>
      </c>
      <c r="T13" s="243" t="str">
        <f t="shared" si="2"/>
        <v/>
      </c>
      <c r="U13" s="243" t="str">
        <f t="shared" si="0"/>
        <v/>
      </c>
      <c r="V13" s="243" t="str">
        <f t="shared" si="3"/>
        <v>Despesa</v>
      </c>
      <c r="W13" s="244" t="str">
        <f>VLOOKUP(E13,'Configurações Básicas'!$E$12:$E$66,1,FALSE)</f>
        <v>DESPESAS OPERACIONAIS</v>
      </c>
    </row>
    <row r="14" spans="1:24" ht="19.5" customHeight="1" thickTop="1" thickBot="1" x14ac:dyDescent="0.3">
      <c r="A14" s="214"/>
      <c r="C14" s="137">
        <v>2</v>
      </c>
      <c r="D14" s="139">
        <v>42768</v>
      </c>
      <c r="E14" s="43" t="s">
        <v>319</v>
      </c>
      <c r="F14" s="137">
        <v>14524</v>
      </c>
      <c r="G14" s="43" t="s">
        <v>380</v>
      </c>
      <c r="H14" s="43" t="s">
        <v>348</v>
      </c>
      <c r="I14" s="43"/>
      <c r="J14" s="238">
        <v>0</v>
      </c>
      <c r="K14" s="238">
        <v>2.1</v>
      </c>
      <c r="L14" s="44" t="s">
        <v>325</v>
      </c>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274135.04000000056</v>
      </c>
      <c r="P14" s="263"/>
      <c r="Q14" s="268"/>
      <c r="R14" s="17"/>
      <c r="S14" s="242" t="str">
        <f t="shared" si="1"/>
        <v>Despesa</v>
      </c>
      <c r="T14" s="243" t="str">
        <f t="shared" si="2"/>
        <v/>
      </c>
      <c r="U14" s="243" t="str">
        <f t="shared" si="0"/>
        <v/>
      </c>
      <c r="V14" s="243" t="str">
        <f t="shared" si="3"/>
        <v>Despesa</v>
      </c>
      <c r="W14" s="244" t="str">
        <f>VLOOKUP(E14,'Configurações Básicas'!$E$12:$E$66,1,FALSE)</f>
        <v>DESPESAS OPERACIONAIS</v>
      </c>
    </row>
    <row r="15" spans="1:24" ht="19.5" customHeight="1" thickTop="1" thickBot="1" x14ac:dyDescent="0.3">
      <c r="A15" s="214"/>
      <c r="C15" s="137">
        <v>3</v>
      </c>
      <c r="D15" s="139">
        <v>42769</v>
      </c>
      <c r="E15" s="43" t="s">
        <v>97</v>
      </c>
      <c r="F15" s="137" t="s">
        <v>462</v>
      </c>
      <c r="G15" s="43" t="s">
        <v>381</v>
      </c>
      <c r="H15" s="43" t="s">
        <v>349</v>
      </c>
      <c r="I15" s="43"/>
      <c r="J15" s="238">
        <v>0</v>
      </c>
      <c r="K15" s="238">
        <v>57</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274078.04000000056</v>
      </c>
      <c r="S15" s="242" t="str">
        <f t="shared" si="1"/>
        <v>Despesa</v>
      </c>
      <c r="T15" s="243" t="str">
        <f t="shared" si="2"/>
        <v/>
      </c>
      <c r="U15" s="243" t="str">
        <f t="shared" si="0"/>
        <v/>
      </c>
      <c r="V15" s="243" t="str">
        <f t="shared" si="3"/>
        <v>Despesa</v>
      </c>
      <c r="W15" s="244" t="str">
        <f>VLOOKUP(E15,'Configurações Básicas'!$E$12:$E$66,1,FALSE)</f>
        <v>DESPESAS COM RH</v>
      </c>
    </row>
    <row r="16" spans="1:24" ht="19.5" customHeight="1" thickTop="1" thickBot="1" x14ac:dyDescent="0.3">
      <c r="A16" s="214"/>
      <c r="C16" s="137">
        <v>3</v>
      </c>
      <c r="D16" s="139">
        <v>42769</v>
      </c>
      <c r="E16" s="43" t="s">
        <v>97</v>
      </c>
      <c r="F16" s="137" t="s">
        <v>464</v>
      </c>
      <c r="G16" s="43" t="s">
        <v>381</v>
      </c>
      <c r="H16" s="43" t="s">
        <v>349</v>
      </c>
      <c r="I16" s="43"/>
      <c r="J16" s="238">
        <v>0</v>
      </c>
      <c r="K16" s="238">
        <v>893.15</v>
      </c>
      <c r="L16" s="44" t="s">
        <v>325</v>
      </c>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273184.89000000054</v>
      </c>
      <c r="P16" s="109" t="str">
        <f>'PC Receitas'!P4</f>
        <v>Receitas_com_Serviços</v>
      </c>
      <c r="S16" s="242" t="str">
        <f t="shared" si="1"/>
        <v>Despesa</v>
      </c>
      <c r="T16" s="243" t="str">
        <f t="shared" si="2"/>
        <v/>
      </c>
      <c r="U16" s="243" t="str">
        <f t="shared" si="0"/>
        <v/>
      </c>
      <c r="V16" s="243" t="str">
        <f t="shared" si="3"/>
        <v>Despesa</v>
      </c>
      <c r="W16" s="244" t="str">
        <f>VLOOKUP(E16,'Configurações Básicas'!$E$12:$E$66,1,FALSE)</f>
        <v>DESPESAS COM RH</v>
      </c>
    </row>
    <row r="17" spans="1:23" ht="19.5" customHeight="1" thickTop="1" thickBot="1" x14ac:dyDescent="0.3">
      <c r="A17" s="214"/>
      <c r="C17" s="137">
        <v>3</v>
      </c>
      <c r="D17" s="139">
        <v>42769</v>
      </c>
      <c r="E17" s="43" t="s">
        <v>97</v>
      </c>
      <c r="F17" s="137" t="s">
        <v>465</v>
      </c>
      <c r="G17" s="43" t="s">
        <v>381</v>
      </c>
      <c r="H17" s="43" t="s">
        <v>349</v>
      </c>
      <c r="I17" s="43"/>
      <c r="J17" s="238">
        <v>0</v>
      </c>
      <c r="K17" s="238">
        <v>1318.05</v>
      </c>
      <c r="L17" s="44" t="s">
        <v>325</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271866.84000000055</v>
      </c>
      <c r="P17" s="109" t="str">
        <f>'PC Receitas'!P5</f>
        <v>Receitas_Não_Operacionais</v>
      </c>
      <c r="S17" s="242" t="str">
        <f t="shared" si="1"/>
        <v>Despesa</v>
      </c>
      <c r="T17" s="243" t="str">
        <f t="shared" si="2"/>
        <v/>
      </c>
      <c r="U17" s="243" t="str">
        <f t="shared" si="0"/>
        <v/>
      </c>
      <c r="V17" s="243" t="str">
        <f t="shared" si="3"/>
        <v>Despesa</v>
      </c>
      <c r="W17" s="244" t="str">
        <f>VLOOKUP(E17,'Configurações Básicas'!$E$12:$E$66,1,FALSE)</f>
        <v>DESPESAS COM RH</v>
      </c>
    </row>
    <row r="18" spans="1:23" ht="19.5" customHeight="1" thickTop="1" thickBot="1" x14ac:dyDescent="0.3">
      <c r="A18" s="214"/>
      <c r="C18" s="137">
        <v>3</v>
      </c>
      <c r="D18" s="139">
        <v>42769</v>
      </c>
      <c r="E18" s="43" t="s">
        <v>97</v>
      </c>
      <c r="F18" s="137" t="s">
        <v>466</v>
      </c>
      <c r="G18" s="43" t="s">
        <v>381</v>
      </c>
      <c r="H18" s="43" t="s">
        <v>349</v>
      </c>
      <c r="I18" s="43"/>
      <c r="J18" s="238">
        <v>0</v>
      </c>
      <c r="K18" s="238">
        <v>1166.5999999999999</v>
      </c>
      <c r="L18" s="44" t="s">
        <v>325</v>
      </c>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270700.24000000057</v>
      </c>
      <c r="P18" s="109" t="str">
        <f>'PC Receitas'!P6</f>
        <v>Despesas_com_Produtos</v>
      </c>
      <c r="S18" s="242" t="str">
        <f t="shared" si="1"/>
        <v>Despesa</v>
      </c>
      <c r="T18" s="243" t="str">
        <f t="shared" si="2"/>
        <v/>
      </c>
      <c r="U18" s="243" t="str">
        <f t="shared" si="0"/>
        <v/>
      </c>
      <c r="V18" s="243" t="str">
        <f t="shared" si="3"/>
        <v>Despesa</v>
      </c>
      <c r="W18" s="244" t="str">
        <f>VLOOKUP(E18,'Configurações Básicas'!$E$12:$E$66,1,FALSE)</f>
        <v>DESPESAS COM RH</v>
      </c>
    </row>
    <row r="19" spans="1:23" ht="19.5" customHeight="1" thickTop="1" thickBot="1" x14ac:dyDescent="0.3">
      <c r="A19" s="214"/>
      <c r="C19" s="137">
        <v>3</v>
      </c>
      <c r="D19" s="139">
        <v>42769</v>
      </c>
      <c r="E19" s="43" t="s">
        <v>319</v>
      </c>
      <c r="F19" s="137">
        <v>14489</v>
      </c>
      <c r="G19" s="43" t="s">
        <v>380</v>
      </c>
      <c r="H19" s="43" t="s">
        <v>348</v>
      </c>
      <c r="I19" s="43"/>
      <c r="J19" s="238">
        <v>0</v>
      </c>
      <c r="K19" s="238">
        <v>2.1</v>
      </c>
      <c r="L19" s="44" t="s">
        <v>325</v>
      </c>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270698.1400000006</v>
      </c>
      <c r="P19" s="109" t="str">
        <f>'PC Receitas'!P7</f>
        <v>Despesas_com_Serviços</v>
      </c>
      <c r="S19" s="242" t="str">
        <f t="shared" si="1"/>
        <v>Despesa</v>
      </c>
      <c r="T19" s="243" t="str">
        <f t="shared" si="2"/>
        <v/>
      </c>
      <c r="U19" s="243" t="str">
        <f t="shared" si="0"/>
        <v/>
      </c>
      <c r="V19" s="243" t="str">
        <f t="shared" si="3"/>
        <v>Despesa</v>
      </c>
      <c r="W19" s="244" t="str">
        <f>VLOOKUP(E19,'Configurações Básicas'!$E$12:$E$66,1,FALSE)</f>
        <v>DESPESAS OPERACIONAIS</v>
      </c>
    </row>
    <row r="20" spans="1:23" ht="19.5" customHeight="1" thickTop="1" thickBot="1" x14ac:dyDescent="0.3">
      <c r="A20" s="214"/>
      <c r="C20" s="137">
        <v>3</v>
      </c>
      <c r="D20" s="139">
        <v>42769</v>
      </c>
      <c r="E20" s="43" t="s">
        <v>319</v>
      </c>
      <c r="F20" s="137" t="s">
        <v>472</v>
      </c>
      <c r="G20" s="43" t="s">
        <v>384</v>
      </c>
      <c r="H20" s="43" t="s">
        <v>350</v>
      </c>
      <c r="I20" s="43"/>
      <c r="J20" s="238">
        <v>0</v>
      </c>
      <c r="K20" s="238">
        <v>30</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270668.1400000006</v>
      </c>
      <c r="P20" s="109" t="str">
        <f>'PC Receitas'!P8</f>
        <v>Despesas_Não_Operacionais</v>
      </c>
      <c r="S20" s="242" t="str">
        <f t="shared" si="1"/>
        <v>Despesa</v>
      </c>
      <c r="T20" s="243" t="str">
        <f t="shared" si="2"/>
        <v/>
      </c>
      <c r="U20" s="243" t="str">
        <f t="shared" si="0"/>
        <v/>
      </c>
      <c r="V20" s="243" t="str">
        <f t="shared" si="3"/>
        <v>Despesa</v>
      </c>
      <c r="W20" s="244" t="str">
        <f>VLOOKUP(E20,'Configurações Básicas'!$E$12:$E$66,1,FALSE)</f>
        <v>DESPESAS OPERACIONAIS</v>
      </c>
    </row>
    <row r="21" spans="1:23" ht="19.5" customHeight="1" thickTop="1" thickBot="1" x14ac:dyDescent="0.3">
      <c r="A21" s="214"/>
      <c r="C21" s="137">
        <v>4</v>
      </c>
      <c r="D21" s="139">
        <v>42770</v>
      </c>
      <c r="E21" s="43" t="s">
        <v>318</v>
      </c>
      <c r="F21" s="199" t="s">
        <v>469</v>
      </c>
      <c r="G21" s="43" t="s">
        <v>383</v>
      </c>
      <c r="H21" s="43" t="s">
        <v>349</v>
      </c>
      <c r="I21" s="43"/>
      <c r="J21" s="238">
        <v>0</v>
      </c>
      <c r="K21" s="238">
        <v>84</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270584.1400000006</v>
      </c>
      <c r="P21" s="109" t="str">
        <f>'PC Receitas'!P9</f>
        <v>Despesas_com_RH</v>
      </c>
      <c r="S21" s="242" t="str">
        <f t="shared" si="1"/>
        <v/>
      </c>
      <c r="T21" s="243" t="str">
        <f t="shared" si="2"/>
        <v>Despesa</v>
      </c>
      <c r="U21" s="243" t="str">
        <f t="shared" si="0"/>
        <v/>
      </c>
      <c r="V21" s="243" t="str">
        <f t="shared" si="3"/>
        <v>Despesa</v>
      </c>
      <c r="W21" s="244" t="str">
        <f>VLOOKUP(E21,'Configurações Básicas'!$E$12:$E$66,1,FALSE)</f>
        <v>DESPESAS COM PRODUTOS</v>
      </c>
    </row>
    <row r="22" spans="1:23" ht="19.5" customHeight="1" thickTop="1" thickBot="1" x14ac:dyDescent="0.3">
      <c r="A22" s="214"/>
      <c r="C22" s="137">
        <v>4</v>
      </c>
      <c r="D22" s="139">
        <v>42770</v>
      </c>
      <c r="E22" s="43" t="s">
        <v>319</v>
      </c>
      <c r="F22" s="137">
        <v>14533</v>
      </c>
      <c r="G22" s="43" t="s">
        <v>380</v>
      </c>
      <c r="H22" s="43" t="s">
        <v>349</v>
      </c>
      <c r="I22" s="43"/>
      <c r="J22" s="238">
        <v>0</v>
      </c>
      <c r="K22" s="238">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270582.04000000062</v>
      </c>
      <c r="P22" s="109" t="str">
        <f>'PC Receitas'!P10</f>
        <v>Despesas_Operacionais</v>
      </c>
      <c r="S22" s="242" t="str">
        <f t="shared" si="1"/>
        <v>Despesa</v>
      </c>
      <c r="T22" s="243" t="str">
        <f t="shared" si="2"/>
        <v/>
      </c>
      <c r="U22" s="243" t="str">
        <f t="shared" si="0"/>
        <v/>
      </c>
      <c r="V22" s="243" t="str">
        <f t="shared" si="3"/>
        <v>Despesa</v>
      </c>
      <c r="W22" s="244" t="str">
        <f>VLOOKUP(E22,'Configurações Básicas'!$E$12:$E$66,1,FALSE)</f>
        <v>DESPESAS OPERACIONAIS</v>
      </c>
    </row>
    <row r="23" spans="1:23" ht="19.5" customHeight="1" thickTop="1" thickBot="1" x14ac:dyDescent="0.3">
      <c r="A23" s="214"/>
      <c r="C23" s="137">
        <v>5</v>
      </c>
      <c r="D23" s="139">
        <v>42771</v>
      </c>
      <c r="E23" s="43" t="s">
        <v>97</v>
      </c>
      <c r="F23" s="199" t="s">
        <v>460</v>
      </c>
      <c r="G23" s="43" t="s">
        <v>381</v>
      </c>
      <c r="H23" s="43" t="s">
        <v>349</v>
      </c>
      <c r="I23" s="43"/>
      <c r="J23" s="238">
        <v>0</v>
      </c>
      <c r="K23" s="238">
        <v>1893.95</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268688.09000000061</v>
      </c>
      <c r="P23" s="109" t="str">
        <f>'PC Receitas'!P11</f>
        <v>Despesas_com_Marketing</v>
      </c>
      <c r="S23" s="242" t="str">
        <f t="shared" si="1"/>
        <v>Despesa</v>
      </c>
      <c r="T23" s="243" t="str">
        <f t="shared" si="2"/>
        <v/>
      </c>
      <c r="U23" s="243" t="str">
        <f t="shared" si="0"/>
        <v/>
      </c>
      <c r="V23" s="243" t="str">
        <f t="shared" si="3"/>
        <v>Despesa</v>
      </c>
      <c r="W23" s="244" t="str">
        <f>VLOOKUP(E23,'Configurações Básicas'!$E$12:$E$66,1,FALSE)</f>
        <v>DESPESAS COM RH</v>
      </c>
    </row>
    <row r="24" spans="1:23" ht="19.5" customHeight="1" thickTop="1" thickBot="1" x14ac:dyDescent="0.3">
      <c r="A24" s="214"/>
      <c r="C24" s="137">
        <v>5</v>
      </c>
      <c r="D24" s="139">
        <v>42771</v>
      </c>
      <c r="E24" s="43" t="s">
        <v>97</v>
      </c>
      <c r="F24" s="137" t="s">
        <v>461</v>
      </c>
      <c r="G24" s="43" t="s">
        <v>381</v>
      </c>
      <c r="H24" s="43" t="s">
        <v>349</v>
      </c>
      <c r="I24" s="43"/>
      <c r="J24" s="238">
        <v>0</v>
      </c>
      <c r="K24" s="238">
        <v>1600.15</v>
      </c>
      <c r="L24" s="44" t="s">
        <v>325</v>
      </c>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267087.94000000058</v>
      </c>
      <c r="P24" s="109" t="str">
        <f>'PC Receitas'!P12</f>
        <v>Impostos</v>
      </c>
      <c r="S24" s="242" t="str">
        <f t="shared" si="1"/>
        <v>Despesa</v>
      </c>
      <c r="T24" s="243" t="str">
        <f t="shared" si="2"/>
        <v/>
      </c>
      <c r="U24" s="243" t="str">
        <f t="shared" si="0"/>
        <v/>
      </c>
      <c r="V24" s="243" t="str">
        <f t="shared" si="3"/>
        <v>Despesa</v>
      </c>
      <c r="W24" s="244" t="str">
        <f>VLOOKUP(E24,'Configurações Básicas'!$E$12:$E$66,1,FALSE)</f>
        <v>DESPESAS COM RH</v>
      </c>
    </row>
    <row r="25" spans="1:23" ht="19.5" customHeight="1" thickTop="1" thickBot="1" x14ac:dyDescent="0.3">
      <c r="A25" s="214"/>
      <c r="C25" s="137">
        <v>5</v>
      </c>
      <c r="D25" s="139">
        <v>42771</v>
      </c>
      <c r="E25" s="43" t="s">
        <v>97</v>
      </c>
      <c r="F25" s="137" t="s">
        <v>463</v>
      </c>
      <c r="G25" s="43" t="s">
        <v>381</v>
      </c>
      <c r="H25" s="43" t="s">
        <v>349</v>
      </c>
      <c r="I25" s="43"/>
      <c r="J25" s="238">
        <v>0</v>
      </c>
      <c r="K25" s="238">
        <v>1719.65</v>
      </c>
      <c r="L25" s="44" t="s">
        <v>325</v>
      </c>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265368.29000000056</v>
      </c>
      <c r="P25" s="109" t="str">
        <f>'PC Receitas'!P13</f>
        <v>Investimentos</v>
      </c>
      <c r="S25" s="242" t="str">
        <f t="shared" si="1"/>
        <v>Despesa</v>
      </c>
      <c r="T25" s="243" t="str">
        <f t="shared" si="2"/>
        <v/>
      </c>
      <c r="U25" s="243" t="str">
        <f t="shared" si="0"/>
        <v/>
      </c>
      <c r="V25" s="243" t="str">
        <f t="shared" si="3"/>
        <v>Despesa</v>
      </c>
      <c r="W25" s="244" t="str">
        <f>VLOOKUP(E25,'Configurações Básicas'!$E$12:$E$66,1,FALSE)</f>
        <v>DESPESAS COM RH</v>
      </c>
    </row>
    <row r="26" spans="1:23" ht="19.5" customHeight="1" thickTop="1" thickBot="1" x14ac:dyDescent="0.3">
      <c r="A26" s="214"/>
      <c r="C26" s="137">
        <v>5</v>
      </c>
      <c r="D26" s="139">
        <v>42771</v>
      </c>
      <c r="E26" s="43" t="s">
        <v>97</v>
      </c>
      <c r="F26" s="137" t="s">
        <v>467</v>
      </c>
      <c r="G26" s="43" t="s">
        <v>381</v>
      </c>
      <c r="H26" s="43" t="s">
        <v>349</v>
      </c>
      <c r="I26" s="43"/>
      <c r="J26" s="238">
        <v>0</v>
      </c>
      <c r="K26" s="238">
        <v>894.2</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264474.09000000055</v>
      </c>
      <c r="P26" s="109">
        <f>'PC Receitas'!P14</f>
        <v>0</v>
      </c>
      <c r="S26" s="242" t="str">
        <f t="shared" si="1"/>
        <v>Despesa</v>
      </c>
      <c r="T26" s="243" t="str">
        <f t="shared" si="2"/>
        <v/>
      </c>
      <c r="U26" s="243" t="str">
        <f t="shared" si="0"/>
        <v/>
      </c>
      <c r="V26" s="243" t="str">
        <f t="shared" si="3"/>
        <v>Despesa</v>
      </c>
      <c r="W26" s="244" t="str">
        <f>VLOOKUP(E26,'Configurações Básicas'!$E$12:$E$66,1,FALSE)</f>
        <v>DESPESAS COM RH</v>
      </c>
    </row>
    <row r="27" spans="1:23" ht="19.5" customHeight="1" thickTop="1" thickBot="1" x14ac:dyDescent="0.3">
      <c r="A27" s="214"/>
      <c r="C27" s="137">
        <v>5</v>
      </c>
      <c r="D27" s="139">
        <v>42771</v>
      </c>
      <c r="E27" s="43" t="s">
        <v>97</v>
      </c>
      <c r="F27" s="137" t="s">
        <v>468</v>
      </c>
      <c r="G27" s="43" t="s">
        <v>381</v>
      </c>
      <c r="H27" s="43" t="s">
        <v>349</v>
      </c>
      <c r="I27" s="43"/>
      <c r="J27" s="238">
        <v>0</v>
      </c>
      <c r="K27" s="238">
        <v>1378.1</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263095.99000000057</v>
      </c>
      <c r="S27" s="242" t="str">
        <f t="shared" si="1"/>
        <v>Despesa</v>
      </c>
      <c r="T27" s="243" t="str">
        <f t="shared" si="2"/>
        <v/>
      </c>
      <c r="U27" s="243" t="str">
        <f t="shared" si="0"/>
        <v/>
      </c>
      <c r="V27" s="243" t="str">
        <f t="shared" si="3"/>
        <v>Despesa</v>
      </c>
      <c r="W27" s="244" t="str">
        <f>VLOOKUP(E27,'Configurações Básicas'!$E$12:$E$66,1,FALSE)</f>
        <v>DESPESAS COM RH</v>
      </c>
    </row>
    <row r="28" spans="1:23" ht="19.5" customHeight="1" thickTop="1" thickBot="1" x14ac:dyDescent="0.3">
      <c r="A28" s="214"/>
      <c r="C28" s="137">
        <v>5</v>
      </c>
      <c r="D28" s="139">
        <v>42771</v>
      </c>
      <c r="E28" s="43" t="s">
        <v>319</v>
      </c>
      <c r="F28" s="137">
        <v>14540</v>
      </c>
      <c r="G28" s="43" t="s">
        <v>380</v>
      </c>
      <c r="H28" s="43" t="s">
        <v>348</v>
      </c>
      <c r="I28" s="43"/>
      <c r="J28" s="238">
        <v>0</v>
      </c>
      <c r="K28" s="238">
        <v>2.1</v>
      </c>
      <c r="L28" s="44" t="s">
        <v>325</v>
      </c>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263093.8900000006</v>
      </c>
      <c r="S28" s="242" t="str">
        <f t="shared" si="1"/>
        <v>Despesa</v>
      </c>
      <c r="T28" s="243" t="str">
        <f t="shared" si="2"/>
        <v/>
      </c>
      <c r="U28" s="243" t="str">
        <f t="shared" si="0"/>
        <v/>
      </c>
      <c r="V28" s="243" t="str">
        <f t="shared" si="3"/>
        <v>Despesa</v>
      </c>
      <c r="W28" s="244" t="str">
        <f>VLOOKUP(E28,'Configurações Básicas'!$E$12:$E$66,1,FALSE)</f>
        <v>DESPESAS OPERACIONAIS</v>
      </c>
    </row>
    <row r="29" spans="1:23" ht="19.5" customHeight="1" thickTop="1" thickBot="1" x14ac:dyDescent="0.3">
      <c r="A29" s="214"/>
      <c r="C29" s="137">
        <v>5</v>
      </c>
      <c r="D29" s="139">
        <v>42771</v>
      </c>
      <c r="E29" s="43" t="s">
        <v>97</v>
      </c>
      <c r="F29" s="199" t="s">
        <v>473</v>
      </c>
      <c r="G29" s="43" t="s">
        <v>381</v>
      </c>
      <c r="H29" s="43" t="s">
        <v>348</v>
      </c>
      <c r="I29" s="43"/>
      <c r="J29" s="238">
        <v>0</v>
      </c>
      <c r="K29" s="238">
        <v>398.09</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262695.80000000057</v>
      </c>
      <c r="S29" s="242" t="str">
        <f t="shared" si="1"/>
        <v>Despesa</v>
      </c>
      <c r="T29" s="243" t="str">
        <f t="shared" si="2"/>
        <v/>
      </c>
      <c r="U29" s="243" t="str">
        <f t="shared" si="0"/>
        <v/>
      </c>
      <c r="V29" s="243" t="str">
        <f t="shared" si="3"/>
        <v>Despesa</v>
      </c>
      <c r="W29" s="244" t="str">
        <f>VLOOKUP(E29,'Configurações Básicas'!$E$12:$E$66,1,FALSE)</f>
        <v>DESPESAS COM RH</v>
      </c>
    </row>
    <row r="30" spans="1:23" ht="19.5" customHeight="1" thickTop="1" thickBot="1" x14ac:dyDescent="0.3">
      <c r="A30" s="214"/>
      <c r="C30" s="137">
        <v>5</v>
      </c>
      <c r="D30" s="139">
        <v>42771</v>
      </c>
      <c r="E30" s="43" t="s">
        <v>319</v>
      </c>
      <c r="F30" s="137">
        <v>14528</v>
      </c>
      <c r="G30" s="43" t="s">
        <v>380</v>
      </c>
      <c r="H30" s="43" t="s">
        <v>348</v>
      </c>
      <c r="I30" s="43"/>
      <c r="J30" s="238">
        <v>0</v>
      </c>
      <c r="K30" s="238">
        <v>2.1</v>
      </c>
      <c r="L30" s="44" t="s">
        <v>325</v>
      </c>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262693.70000000059</v>
      </c>
      <c r="S30" s="242" t="str">
        <f t="shared" si="1"/>
        <v>Despesa</v>
      </c>
      <c r="T30" s="243" t="str">
        <f t="shared" si="2"/>
        <v/>
      </c>
      <c r="U30" s="243" t="str">
        <f t="shared" si="0"/>
        <v/>
      </c>
      <c r="V30" s="243" t="str">
        <f t="shared" si="3"/>
        <v>Despesa</v>
      </c>
      <c r="W30" s="244" t="str">
        <f>VLOOKUP(E30,'Configurações Básicas'!$E$12:$E$66,1,FALSE)</f>
        <v>DESPESAS OPERACIONAIS</v>
      </c>
    </row>
    <row r="31" spans="1:23" ht="19.5" customHeight="1" thickTop="1" thickBot="1" x14ac:dyDescent="0.3">
      <c r="A31" s="214"/>
      <c r="C31" s="137">
        <v>5</v>
      </c>
      <c r="D31" s="139">
        <v>42771</v>
      </c>
      <c r="E31" s="43" t="s">
        <v>319</v>
      </c>
      <c r="F31" s="137">
        <v>14531</v>
      </c>
      <c r="G31" s="43" t="s">
        <v>380</v>
      </c>
      <c r="H31" s="43" t="s">
        <v>348</v>
      </c>
      <c r="I31" s="43"/>
      <c r="J31" s="238">
        <v>0</v>
      </c>
      <c r="K31" s="238">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262691.60000000062</v>
      </c>
      <c r="S31" s="242" t="str">
        <f t="shared" si="1"/>
        <v>Despesa</v>
      </c>
      <c r="T31" s="243" t="str">
        <f t="shared" si="2"/>
        <v/>
      </c>
      <c r="U31" s="243" t="str">
        <f t="shared" si="0"/>
        <v/>
      </c>
      <c r="V31" s="243" t="str">
        <f t="shared" si="3"/>
        <v>Despesa</v>
      </c>
      <c r="W31" s="244" t="str">
        <f>VLOOKUP(E31,'Configurações Básicas'!$E$12:$E$66,1,FALSE)</f>
        <v>DESPESAS OPERACIONAIS</v>
      </c>
    </row>
    <row r="32" spans="1:23" ht="19.5" customHeight="1" thickTop="1" thickBot="1" x14ac:dyDescent="0.3">
      <c r="A32" s="214"/>
      <c r="C32" s="137">
        <v>5</v>
      </c>
      <c r="D32" s="139">
        <v>42771</v>
      </c>
      <c r="E32" s="43" t="s">
        <v>319</v>
      </c>
      <c r="F32" s="137">
        <v>14534</v>
      </c>
      <c r="G32" s="43" t="s">
        <v>380</v>
      </c>
      <c r="H32" s="139" t="s">
        <v>348</v>
      </c>
      <c r="I32" s="139"/>
      <c r="J32" s="238">
        <v>0</v>
      </c>
      <c r="K32" s="238">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262689.50000000064</v>
      </c>
      <c r="S32" s="242" t="str">
        <f t="shared" si="1"/>
        <v>Despesa</v>
      </c>
      <c r="T32" s="243" t="str">
        <f t="shared" si="2"/>
        <v/>
      </c>
      <c r="U32" s="243" t="str">
        <f t="shared" si="0"/>
        <v/>
      </c>
      <c r="V32" s="243" t="str">
        <f t="shared" si="3"/>
        <v>Despesa</v>
      </c>
      <c r="W32" s="244" t="str">
        <f>VLOOKUP(E32,'Configurações Básicas'!$E$12:$E$66,1,FALSE)</f>
        <v>DESPESAS OPERACIONAIS</v>
      </c>
    </row>
    <row r="33" spans="1:23" ht="19.5" customHeight="1" thickTop="1" thickBot="1" x14ac:dyDescent="0.3">
      <c r="A33" s="214"/>
      <c r="C33" s="137">
        <v>5</v>
      </c>
      <c r="D33" s="139">
        <v>42771</v>
      </c>
      <c r="E33" s="43" t="s">
        <v>319</v>
      </c>
      <c r="F33" s="137">
        <v>14544</v>
      </c>
      <c r="G33" s="43" t="s">
        <v>380</v>
      </c>
      <c r="H33" s="139" t="s">
        <v>348</v>
      </c>
      <c r="I33" s="139"/>
      <c r="J33" s="238">
        <v>0</v>
      </c>
      <c r="K33" s="238">
        <v>2.1</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262687.40000000066</v>
      </c>
      <c r="S33" s="242" t="str">
        <f t="shared" si="1"/>
        <v>Despesa</v>
      </c>
      <c r="T33" s="243" t="str">
        <f t="shared" si="2"/>
        <v/>
      </c>
      <c r="U33" s="243" t="str">
        <f t="shared" si="0"/>
        <v/>
      </c>
      <c r="V33" s="243" t="str">
        <f t="shared" si="3"/>
        <v>Despesa</v>
      </c>
      <c r="W33" s="244" t="str">
        <f>VLOOKUP(E33,'Configurações Básicas'!$E$12:$E$66,1,FALSE)</f>
        <v>DESPESAS OPERACIONAIS</v>
      </c>
    </row>
    <row r="34" spans="1:23" ht="19.5" customHeight="1" thickTop="1" thickBot="1" x14ac:dyDescent="0.3">
      <c r="A34" s="214"/>
      <c r="C34" s="137">
        <v>5</v>
      </c>
      <c r="D34" s="139">
        <v>42771</v>
      </c>
      <c r="E34" s="43" t="s">
        <v>319</v>
      </c>
      <c r="F34" s="137" t="s">
        <v>475</v>
      </c>
      <c r="G34" s="43" t="s">
        <v>380</v>
      </c>
      <c r="H34" s="43" t="s">
        <v>348</v>
      </c>
      <c r="I34" s="43"/>
      <c r="J34" s="238">
        <v>0</v>
      </c>
      <c r="K34" s="238">
        <v>2.1</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262685.30000000069</v>
      </c>
      <c r="S34" s="242" t="str">
        <f t="shared" si="1"/>
        <v>Despesa</v>
      </c>
      <c r="T34" s="243" t="str">
        <f t="shared" si="2"/>
        <v/>
      </c>
      <c r="U34" s="243" t="str">
        <f t="shared" si="0"/>
        <v/>
      </c>
      <c r="V34" s="243" t="str">
        <f t="shared" si="3"/>
        <v>Despesa</v>
      </c>
      <c r="W34" s="244" t="str">
        <f>VLOOKUP(E34,'Configurações Básicas'!$E$12:$E$66,1,FALSE)</f>
        <v>DESPESAS OPERACIONAIS</v>
      </c>
    </row>
    <row r="35" spans="1:23" ht="19.5" customHeight="1" thickTop="1" thickBot="1" x14ac:dyDescent="0.3">
      <c r="A35" s="214"/>
      <c r="C35" s="137">
        <v>5</v>
      </c>
      <c r="D35" s="139">
        <v>42771</v>
      </c>
      <c r="E35" s="43" t="s">
        <v>319</v>
      </c>
      <c r="F35" s="137">
        <v>14467</v>
      </c>
      <c r="G35" s="43" t="s">
        <v>380</v>
      </c>
      <c r="H35" s="139" t="s">
        <v>348</v>
      </c>
      <c r="I35" s="139"/>
      <c r="J35" s="238">
        <v>0</v>
      </c>
      <c r="K35" s="238">
        <v>2.1</v>
      </c>
      <c r="L35" s="44" t="s">
        <v>325</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262683.20000000071</v>
      </c>
      <c r="S35" s="242" t="str">
        <f t="shared" si="1"/>
        <v>Despesa</v>
      </c>
      <c r="T35" s="243" t="str">
        <f t="shared" si="2"/>
        <v/>
      </c>
      <c r="U35" s="243" t="str">
        <f t="shared" si="0"/>
        <v/>
      </c>
      <c r="V35" s="243" t="str">
        <f t="shared" si="3"/>
        <v>Despesa</v>
      </c>
      <c r="W35" s="244" t="str">
        <f>VLOOKUP(E35,'Configurações Básicas'!$E$12:$E$66,1,FALSE)</f>
        <v>DESPESAS OPERACIONAIS</v>
      </c>
    </row>
    <row r="36" spans="1:23" ht="19.5" customHeight="1" thickTop="1" thickBot="1" x14ac:dyDescent="0.3">
      <c r="A36" s="214"/>
      <c r="C36" s="137">
        <v>5</v>
      </c>
      <c r="D36" s="139">
        <v>42740</v>
      </c>
      <c r="E36" s="43" t="s">
        <v>319</v>
      </c>
      <c r="F36" s="137" t="s">
        <v>476</v>
      </c>
      <c r="G36" s="43" t="s">
        <v>380</v>
      </c>
      <c r="H36" s="43" t="s">
        <v>348</v>
      </c>
      <c r="I36" s="43"/>
      <c r="J36" s="238">
        <v>0</v>
      </c>
      <c r="K36" s="238">
        <v>2.1</v>
      </c>
      <c r="L36" s="44" t="s">
        <v>325</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262681.10000000073</v>
      </c>
      <c r="S36" s="242" t="str">
        <f t="shared" si="1"/>
        <v>Despesa</v>
      </c>
      <c r="T36" s="243" t="str">
        <f t="shared" si="2"/>
        <v/>
      </c>
      <c r="U36" s="243" t="str">
        <f t="shared" si="0"/>
        <v/>
      </c>
      <c r="V36" s="243" t="str">
        <f t="shared" si="3"/>
        <v>Despesa</v>
      </c>
      <c r="W36" s="244" t="str">
        <f>VLOOKUP(E36,'Configurações Básicas'!$E$12:$E$66,1,FALSE)</f>
        <v>DESPESAS OPERACIONAIS</v>
      </c>
    </row>
    <row r="37" spans="1:23" ht="19.5" customHeight="1" thickTop="1" thickBot="1" x14ac:dyDescent="0.3">
      <c r="A37" s="214"/>
      <c r="C37" s="137">
        <v>6</v>
      </c>
      <c r="D37" s="139">
        <v>42772</v>
      </c>
      <c r="E37" s="43" t="s">
        <v>318</v>
      </c>
      <c r="F37" s="137">
        <v>20404</v>
      </c>
      <c r="G37" s="43" t="s">
        <v>383</v>
      </c>
      <c r="H37" s="43" t="s">
        <v>350</v>
      </c>
      <c r="I37" s="43"/>
      <c r="J37" s="238">
        <v>0</v>
      </c>
      <c r="K37" s="238">
        <v>8211.0499999999993</v>
      </c>
      <c r="L37" s="44" t="s">
        <v>325</v>
      </c>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254470.05000000075</v>
      </c>
      <c r="S37" s="242" t="str">
        <f t="shared" si="1"/>
        <v/>
      </c>
      <c r="T37" s="243" t="str">
        <f t="shared" si="2"/>
        <v>Despesa</v>
      </c>
      <c r="U37" s="243" t="str">
        <f t="shared" si="0"/>
        <v/>
      </c>
      <c r="V37" s="243" t="str">
        <f t="shared" si="3"/>
        <v>Despesa</v>
      </c>
      <c r="W37" s="244" t="str">
        <f>VLOOKUP(E37,'Configurações Básicas'!$E$12:$E$66,1,FALSE)</f>
        <v>DESPESAS COM PRODUTOS</v>
      </c>
    </row>
    <row r="38" spans="1:23" ht="19.5" customHeight="1" thickTop="1" thickBot="1" x14ac:dyDescent="0.3">
      <c r="A38" s="214"/>
      <c r="C38" s="137">
        <v>6</v>
      </c>
      <c r="D38" s="139">
        <v>42772</v>
      </c>
      <c r="E38" s="43" t="s">
        <v>319</v>
      </c>
      <c r="F38" s="137">
        <v>775091</v>
      </c>
      <c r="G38" s="43" t="s">
        <v>385</v>
      </c>
      <c r="H38" s="43" t="s">
        <v>350</v>
      </c>
      <c r="I38" s="43"/>
      <c r="J38" s="238">
        <v>0</v>
      </c>
      <c r="K38" s="238">
        <v>369.15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254100.90000000075</v>
      </c>
      <c r="S38" s="242" t="str">
        <f t="shared" si="1"/>
        <v>Despesa</v>
      </c>
      <c r="T38" s="243" t="str">
        <f t="shared" si="2"/>
        <v/>
      </c>
      <c r="U38" s="243" t="str">
        <f t="shared" si="0"/>
        <v/>
      </c>
      <c r="V38" s="243" t="str">
        <f t="shared" si="3"/>
        <v>Despesa</v>
      </c>
      <c r="W38" s="244" t="str">
        <f>VLOOKUP(E38,'Configurações Básicas'!$E$12:$E$66,1,FALSE)</f>
        <v>DESPESAS OPERACIONAIS</v>
      </c>
    </row>
    <row r="39" spans="1:23" ht="19.5" customHeight="1" thickTop="1" thickBot="1" x14ac:dyDescent="0.3">
      <c r="A39" s="214"/>
      <c r="C39" s="137">
        <v>6</v>
      </c>
      <c r="D39" s="139">
        <v>42772</v>
      </c>
      <c r="E39" s="43" t="s">
        <v>319</v>
      </c>
      <c r="F39" s="199">
        <v>14650</v>
      </c>
      <c r="G39" s="43" t="s">
        <v>380</v>
      </c>
      <c r="H39" s="43" t="s">
        <v>348</v>
      </c>
      <c r="I39" s="43"/>
      <c r="J39" s="238">
        <v>0</v>
      </c>
      <c r="K39" s="238">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254098.80000000075</v>
      </c>
      <c r="S39" s="242" t="str">
        <f t="shared" si="1"/>
        <v>Despesa</v>
      </c>
      <c r="T39" s="243" t="str">
        <f t="shared" si="2"/>
        <v/>
      </c>
      <c r="U39" s="243" t="str">
        <f t="shared" si="0"/>
        <v/>
      </c>
      <c r="V39" s="243" t="str">
        <f t="shared" si="3"/>
        <v>Despesa</v>
      </c>
      <c r="W39" s="244" t="str">
        <f>VLOOKUP(E39,'Configurações Básicas'!$E$12:$E$66,1,FALSE)</f>
        <v>DESPESAS OPERACIONAIS</v>
      </c>
    </row>
    <row r="40" spans="1:23" ht="19.5" customHeight="1" thickTop="1" thickBot="1" x14ac:dyDescent="0.3">
      <c r="A40" s="214"/>
      <c r="C40" s="137">
        <v>7</v>
      </c>
      <c r="D40" s="139">
        <v>42773</v>
      </c>
      <c r="E40" s="43" t="s">
        <v>97</v>
      </c>
      <c r="F40" s="137" t="s">
        <v>470</v>
      </c>
      <c r="G40" s="43" t="s">
        <v>324</v>
      </c>
      <c r="H40" s="43" t="s">
        <v>348</v>
      </c>
      <c r="I40" s="43"/>
      <c r="J40" s="238">
        <v>0</v>
      </c>
      <c r="K40" s="238">
        <v>1350.5</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252748.30000000075</v>
      </c>
      <c r="S40" s="242" t="str">
        <f t="shared" si="1"/>
        <v>Despesa</v>
      </c>
      <c r="T40" s="243" t="str">
        <f t="shared" si="2"/>
        <v/>
      </c>
      <c r="U40" s="243" t="str">
        <f t="shared" si="0"/>
        <v/>
      </c>
      <c r="V40" s="243" t="str">
        <f t="shared" si="3"/>
        <v>Despesa</v>
      </c>
      <c r="W40" s="244" t="str">
        <f>VLOOKUP(E40,'Configurações Básicas'!$E$12:$E$66,1,FALSE)</f>
        <v>DESPESAS COM RH</v>
      </c>
    </row>
    <row r="41" spans="1:23" ht="19.5" customHeight="1" thickTop="1" thickBot="1" x14ac:dyDescent="0.3">
      <c r="A41" s="214"/>
      <c r="C41" s="137">
        <v>12</v>
      </c>
      <c r="D41" s="139">
        <v>42778</v>
      </c>
      <c r="E41" s="43" t="s">
        <v>319</v>
      </c>
      <c r="F41" s="137">
        <v>14613</v>
      </c>
      <c r="G41" s="43" t="s">
        <v>380</v>
      </c>
      <c r="H41" s="43" t="s">
        <v>348</v>
      </c>
      <c r="I41" s="43"/>
      <c r="J41" s="238">
        <v>0</v>
      </c>
      <c r="K41" s="238">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252746.20000000074</v>
      </c>
      <c r="S41" s="242" t="str">
        <f t="shared" si="1"/>
        <v>Despesa</v>
      </c>
      <c r="T41" s="243" t="str">
        <f t="shared" si="2"/>
        <v/>
      </c>
      <c r="U41" s="243" t="str">
        <f t="shared" si="0"/>
        <v/>
      </c>
      <c r="V41" s="243" t="str">
        <f t="shared" si="3"/>
        <v>Despesa</v>
      </c>
      <c r="W41" s="244" t="str">
        <f>VLOOKUP(E41,'Configurações Básicas'!$E$12:$E$66,1,FALSE)</f>
        <v>DESPESAS OPERACIONAIS</v>
      </c>
    </row>
    <row r="42" spans="1:23" ht="19.5" customHeight="1" thickTop="1" thickBot="1" x14ac:dyDescent="0.3">
      <c r="A42" s="214"/>
      <c r="C42" s="137">
        <v>27</v>
      </c>
      <c r="D42" s="139">
        <v>42793</v>
      </c>
      <c r="E42" s="43" t="s">
        <v>319</v>
      </c>
      <c r="F42" s="137">
        <v>14494</v>
      </c>
      <c r="G42" s="43" t="s">
        <v>380</v>
      </c>
      <c r="H42" s="43" t="s">
        <v>348</v>
      </c>
      <c r="I42" s="43"/>
      <c r="J42" s="238">
        <v>0</v>
      </c>
      <c r="K42" s="238">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252744.10000000073</v>
      </c>
      <c r="S42" s="242" t="str">
        <f t="shared" si="1"/>
        <v>Despesa</v>
      </c>
      <c r="T42" s="243" t="str">
        <f t="shared" si="2"/>
        <v/>
      </c>
      <c r="U42" s="243" t="str">
        <f t="shared" si="0"/>
        <v/>
      </c>
      <c r="V42" s="243" t="str">
        <f t="shared" si="3"/>
        <v>Despesa</v>
      </c>
      <c r="W42" s="244" t="str">
        <f>VLOOKUP(E42,'Configurações Básicas'!$E$12:$E$66,1,FALSE)</f>
        <v>DESPESAS OPERACIONAIS</v>
      </c>
    </row>
    <row r="43" spans="1:23" ht="19.5" customHeight="1" thickTop="1" thickBot="1" x14ac:dyDescent="0.3">
      <c r="A43" s="214"/>
      <c r="C43" s="137">
        <v>28</v>
      </c>
      <c r="D43" s="139">
        <v>42794</v>
      </c>
      <c r="E43" s="43" t="s">
        <v>319</v>
      </c>
      <c r="F43" s="199" t="s">
        <v>457</v>
      </c>
      <c r="G43" s="43" t="s">
        <v>380</v>
      </c>
      <c r="H43" s="43" t="s">
        <v>348</v>
      </c>
      <c r="I43" s="43"/>
      <c r="J43" s="238">
        <v>0</v>
      </c>
      <c r="K43" s="238">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252742.00000000073</v>
      </c>
      <c r="S43" s="242" t="str">
        <f t="shared" si="1"/>
        <v>Despesa</v>
      </c>
      <c r="T43" s="243" t="str">
        <f t="shared" si="2"/>
        <v/>
      </c>
      <c r="U43" s="243" t="str">
        <f t="shared" si="0"/>
        <v/>
      </c>
      <c r="V43" s="243" t="str">
        <f t="shared" si="3"/>
        <v>Despesa</v>
      </c>
      <c r="W43" s="244" t="str">
        <f>VLOOKUP(E43,'Configurações Básicas'!$E$12:$E$66,1,FALSE)</f>
        <v>DESPESAS OPERACIONAIS</v>
      </c>
    </row>
    <row r="44" spans="1:23" ht="19.5" customHeight="1" thickTop="1" thickBot="1" x14ac:dyDescent="0.3">
      <c r="A44" s="214"/>
      <c r="C44" s="137">
        <v>28</v>
      </c>
      <c r="D44" s="139">
        <v>42794</v>
      </c>
      <c r="E44" s="43" t="s">
        <v>319</v>
      </c>
      <c r="F44" s="199">
        <v>14517</v>
      </c>
      <c r="G44" s="43" t="s">
        <v>380</v>
      </c>
      <c r="H44" s="43" t="s">
        <v>348</v>
      </c>
      <c r="I44" s="43"/>
      <c r="J44" s="238">
        <v>0</v>
      </c>
      <c r="K44" s="238">
        <v>2.1</v>
      </c>
      <c r="L44" s="44" t="s">
        <v>325</v>
      </c>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252739.90000000072</v>
      </c>
      <c r="S44" s="242" t="str">
        <f t="shared" si="1"/>
        <v>Despesa</v>
      </c>
      <c r="T44" s="243" t="str">
        <f t="shared" si="2"/>
        <v/>
      </c>
      <c r="U44" s="243" t="str">
        <f t="shared" si="0"/>
        <v/>
      </c>
      <c r="V44" s="243" t="str">
        <f t="shared" si="3"/>
        <v>Despesa</v>
      </c>
      <c r="W44" s="244" t="str">
        <f>VLOOKUP(E44,'Configurações Básicas'!$E$12:$E$66,1,FALSE)</f>
        <v>DESPESAS OPERACIONAIS</v>
      </c>
    </row>
    <row r="45" spans="1:23" ht="19.5" customHeight="1" thickTop="1" thickBot="1" x14ac:dyDescent="0.3">
      <c r="A45" s="214"/>
      <c r="C45" s="137">
        <v>28</v>
      </c>
      <c r="D45" s="139">
        <v>42794</v>
      </c>
      <c r="E45" s="43" t="s">
        <v>319</v>
      </c>
      <c r="F45" s="199" t="s">
        <v>459</v>
      </c>
      <c r="G45" s="43" t="s">
        <v>380</v>
      </c>
      <c r="H45" s="43" t="s">
        <v>348</v>
      </c>
      <c r="I45" s="43"/>
      <c r="J45" s="238">
        <v>0</v>
      </c>
      <c r="K45" s="238">
        <v>2.1</v>
      </c>
      <c r="L45" s="44" t="s">
        <v>325</v>
      </c>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252737.80000000072</v>
      </c>
      <c r="S45" s="242" t="str">
        <f t="shared" si="1"/>
        <v>Despesa</v>
      </c>
      <c r="T45" s="243" t="str">
        <f t="shared" si="2"/>
        <v/>
      </c>
      <c r="U45" s="243" t="str">
        <f t="shared" si="0"/>
        <v/>
      </c>
      <c r="V45" s="243" t="str">
        <f t="shared" si="3"/>
        <v>Despesa</v>
      </c>
      <c r="W45" s="244" t="str">
        <f>VLOOKUP(E45,'Configurações Básicas'!$E$12:$E$66,1,FALSE)</f>
        <v>DESPESAS OPERACIONAIS</v>
      </c>
    </row>
    <row r="46" spans="1:23" ht="19.5" customHeight="1" thickTop="1" thickBot="1" x14ac:dyDescent="0.3">
      <c r="A46" s="214"/>
      <c r="C46" s="137">
        <v>28</v>
      </c>
      <c r="D46" s="139">
        <v>42794</v>
      </c>
      <c r="E46" s="43" t="s">
        <v>319</v>
      </c>
      <c r="F46" s="199">
        <v>14515</v>
      </c>
      <c r="G46" s="43" t="s">
        <v>380</v>
      </c>
      <c r="H46" s="43" t="s">
        <v>348</v>
      </c>
      <c r="I46" s="43"/>
      <c r="J46" s="238">
        <v>0</v>
      </c>
      <c r="K46" s="238">
        <v>2.1</v>
      </c>
      <c r="L46" s="44" t="s">
        <v>325</v>
      </c>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252735.70000000071</v>
      </c>
      <c r="S46" s="242" t="str">
        <f t="shared" si="1"/>
        <v>Despesa</v>
      </c>
      <c r="T46" s="243" t="str">
        <f t="shared" si="2"/>
        <v/>
      </c>
      <c r="U46" s="243" t="str">
        <f t="shared" si="0"/>
        <v/>
      </c>
      <c r="V46" s="243" t="str">
        <f t="shared" si="3"/>
        <v>Despesa</v>
      </c>
      <c r="W46" s="244" t="str">
        <f>VLOOKUP(E46,'Configurações Básicas'!$E$12:$E$66,1,FALSE)</f>
        <v>DESPESAS OPERACIONAIS</v>
      </c>
    </row>
    <row r="47" spans="1:23" ht="19.5" customHeight="1" thickTop="1" thickBot="1" x14ac:dyDescent="0.3">
      <c r="A47" s="214"/>
      <c r="C47" s="137">
        <v>28</v>
      </c>
      <c r="D47" s="139">
        <v>42794</v>
      </c>
      <c r="E47" s="43" t="s">
        <v>319</v>
      </c>
      <c r="F47" s="137">
        <v>14649</v>
      </c>
      <c r="G47" s="43" t="s">
        <v>380</v>
      </c>
      <c r="H47" s="43" t="s">
        <v>348</v>
      </c>
      <c r="I47" s="43"/>
      <c r="J47" s="238">
        <v>0</v>
      </c>
      <c r="K47" s="238">
        <v>2.1</v>
      </c>
      <c r="L47" s="44" t="s">
        <v>325</v>
      </c>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252733.6000000007</v>
      </c>
      <c r="S47" s="242" t="str">
        <f t="shared" si="1"/>
        <v>Despesa</v>
      </c>
      <c r="T47" s="243" t="str">
        <f t="shared" si="2"/>
        <v/>
      </c>
      <c r="U47" s="243" t="str">
        <f t="shared" si="0"/>
        <v/>
      </c>
      <c r="V47" s="243" t="str">
        <f t="shared" si="3"/>
        <v>Despesa</v>
      </c>
      <c r="W47" s="244" t="str">
        <f>VLOOKUP(E47,'Configurações Básicas'!$E$12:$E$66,1,FALSE)</f>
        <v>DESPESAS OPERACIONAIS</v>
      </c>
    </row>
    <row r="48" spans="1:23" ht="19.5" customHeight="1" thickTop="1" thickBot="1" x14ac:dyDescent="0.3">
      <c r="A48" s="214"/>
      <c r="C48" s="43"/>
      <c r="D48" s="43"/>
      <c r="E48" s="43"/>
      <c r="F48" s="137"/>
      <c r="G48" s="23"/>
      <c r="H48" s="23"/>
      <c r="I48" s="23"/>
      <c r="J48" s="238"/>
      <c r="K48" s="238"/>
      <c r="L48" s="44" t="s">
        <v>325</v>
      </c>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252733.6000000007</v>
      </c>
      <c r="S48" s="242" t="e">
        <f t="shared" si="1"/>
        <v>#N/A</v>
      </c>
      <c r="T48" s="243" t="e">
        <f t="shared" si="2"/>
        <v>#N/A</v>
      </c>
      <c r="U48" s="243" t="e">
        <f t="shared" si="0"/>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38"/>
      <c r="K49" s="238"/>
      <c r="L49" s="44" t="s">
        <v>325</v>
      </c>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252733.6000000007</v>
      </c>
      <c r="S49" s="242" t="e">
        <f t="shared" si="1"/>
        <v>#N/A</v>
      </c>
      <c r="T49" s="243" t="e">
        <f t="shared" si="2"/>
        <v>#N/A</v>
      </c>
      <c r="U49" s="243" t="e">
        <f t="shared" si="0"/>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38"/>
      <c r="K50" s="238"/>
      <c r="L50" s="44" t="s">
        <v>449</v>
      </c>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252733.6000000007</v>
      </c>
      <c r="S50" s="242" t="e">
        <f t="shared" si="1"/>
        <v>#N/A</v>
      </c>
      <c r="T50" s="243" t="e">
        <f t="shared" si="2"/>
        <v>#N/A</v>
      </c>
      <c r="U50" s="243" t="e">
        <f t="shared" si="0"/>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38"/>
      <c r="K51" s="238"/>
      <c r="L51" s="44" t="s">
        <v>449</v>
      </c>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252733.6000000007</v>
      </c>
      <c r="S51" s="242" t="e">
        <f t="shared" si="1"/>
        <v>#N/A</v>
      </c>
      <c r="T51" s="243" t="e">
        <f t="shared" si="2"/>
        <v>#N/A</v>
      </c>
      <c r="U51" s="243" t="e">
        <f t="shared" si="0"/>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38"/>
      <c r="K52" s="238"/>
      <c r="L52" s="44" t="s">
        <v>449</v>
      </c>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252733.6000000007</v>
      </c>
      <c r="S52" s="242" t="e">
        <f t="shared" si="1"/>
        <v>#N/A</v>
      </c>
      <c r="T52" s="243" t="e">
        <f t="shared" si="2"/>
        <v>#N/A</v>
      </c>
      <c r="U52" s="243" t="e">
        <f t="shared" si="0"/>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38"/>
      <c r="K53" s="238"/>
      <c r="L53" s="44" t="s">
        <v>449</v>
      </c>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252733.6000000007</v>
      </c>
      <c r="S53" s="242" t="e">
        <f t="shared" si="1"/>
        <v>#N/A</v>
      </c>
      <c r="T53" s="243" t="e">
        <f t="shared" si="2"/>
        <v>#N/A</v>
      </c>
      <c r="U53" s="243" t="e">
        <f t="shared" si="0"/>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38"/>
      <c r="K54" s="238"/>
      <c r="L54" s="44" t="s">
        <v>325</v>
      </c>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252733.6000000007</v>
      </c>
      <c r="S54" s="242" t="e">
        <f t="shared" si="1"/>
        <v>#N/A</v>
      </c>
      <c r="T54" s="243" t="e">
        <f t="shared" si="2"/>
        <v>#N/A</v>
      </c>
      <c r="U54" s="243" t="e">
        <f t="shared" si="0"/>
        <v>#N/A</v>
      </c>
      <c r="V54" s="243" t="e">
        <f t="shared" si="3"/>
        <v>#N/A</v>
      </c>
      <c r="W54" s="244" t="e">
        <f>VLOOKUP(E54,'Configurações Básicas'!$E$12:$E$66,1,FALSE)</f>
        <v>#N/A</v>
      </c>
    </row>
    <row r="55" spans="1:23" ht="19.5" customHeight="1" thickTop="1" thickBot="1" x14ac:dyDescent="0.3">
      <c r="A55" s="214"/>
      <c r="C55" s="43"/>
      <c r="D55" s="43"/>
      <c r="E55" s="43"/>
      <c r="F55" s="137"/>
      <c r="G55" s="23"/>
      <c r="H55" s="23"/>
      <c r="I55" s="23"/>
      <c r="J55" s="238"/>
      <c r="K55" s="238"/>
      <c r="L55" s="44" t="s">
        <v>325</v>
      </c>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252733.6000000007</v>
      </c>
      <c r="S55" s="242" t="e">
        <f t="shared" si="1"/>
        <v>#N/A</v>
      </c>
      <c r="T55" s="243" t="e">
        <f t="shared" si="2"/>
        <v>#N/A</v>
      </c>
      <c r="U55" s="243" t="e">
        <f t="shared" si="0"/>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38"/>
      <c r="K56" s="238"/>
      <c r="L56" s="44" t="s">
        <v>325</v>
      </c>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252733.6000000007</v>
      </c>
      <c r="S56" s="242" t="e">
        <f t="shared" si="1"/>
        <v>#N/A</v>
      </c>
      <c r="T56" s="243" t="e">
        <f t="shared" si="2"/>
        <v>#N/A</v>
      </c>
      <c r="U56" s="243" t="e">
        <f t="shared" si="0"/>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38"/>
      <c r="K57" s="238"/>
      <c r="L57" s="44" t="s">
        <v>325</v>
      </c>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252733.6000000007</v>
      </c>
      <c r="S57" s="242" t="e">
        <f t="shared" si="1"/>
        <v>#N/A</v>
      </c>
      <c r="T57" s="243" t="e">
        <f t="shared" si="2"/>
        <v>#N/A</v>
      </c>
      <c r="U57" s="243" t="e">
        <f t="shared" si="0"/>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38"/>
      <c r="K58" s="238"/>
      <c r="L58" s="44" t="s">
        <v>325</v>
      </c>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252733.6000000007</v>
      </c>
      <c r="S58" s="242" t="e">
        <f t="shared" si="1"/>
        <v>#N/A</v>
      </c>
      <c r="T58" s="243" t="e">
        <f t="shared" si="2"/>
        <v>#N/A</v>
      </c>
      <c r="U58" s="243" t="e">
        <f t="shared" si="0"/>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38"/>
      <c r="K59" s="238"/>
      <c r="L59" s="44" t="s">
        <v>325</v>
      </c>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252733.6000000007</v>
      </c>
      <c r="S59" s="242" t="e">
        <f t="shared" si="1"/>
        <v>#N/A</v>
      </c>
      <c r="T59" s="243" t="e">
        <f t="shared" si="2"/>
        <v>#N/A</v>
      </c>
      <c r="U59" s="243" t="e">
        <f t="shared" si="0"/>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38"/>
      <c r="K60" s="238"/>
      <c r="L60" s="44" t="s">
        <v>325</v>
      </c>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252733.6000000007</v>
      </c>
      <c r="S60" s="242" t="e">
        <f t="shared" si="1"/>
        <v>#N/A</v>
      </c>
      <c r="T60" s="243" t="e">
        <f t="shared" si="2"/>
        <v>#N/A</v>
      </c>
      <c r="U60" s="243" t="e">
        <f t="shared" si="0"/>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38"/>
      <c r="K61" s="238"/>
      <c r="L61" s="44" t="s">
        <v>449</v>
      </c>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252733.6000000007</v>
      </c>
      <c r="S61" s="242" t="e">
        <f t="shared" si="1"/>
        <v>#N/A</v>
      </c>
      <c r="T61" s="243" t="e">
        <f t="shared" si="2"/>
        <v>#N/A</v>
      </c>
      <c r="U61" s="243" t="e">
        <f t="shared" si="0"/>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38"/>
      <c r="K62" s="238"/>
      <c r="L62" s="44" t="s">
        <v>449</v>
      </c>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252733.6000000007</v>
      </c>
      <c r="S62" s="242" t="e">
        <f t="shared" si="1"/>
        <v>#N/A</v>
      </c>
      <c r="T62" s="243" t="e">
        <f t="shared" si="2"/>
        <v>#N/A</v>
      </c>
      <c r="U62" s="243" t="e">
        <f t="shared" si="0"/>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38"/>
      <c r="K63" s="238"/>
      <c r="L63" s="44" t="s">
        <v>449</v>
      </c>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252733.6000000007</v>
      </c>
      <c r="S63" s="242" t="e">
        <f t="shared" si="1"/>
        <v>#N/A</v>
      </c>
      <c r="T63" s="243" t="e">
        <f t="shared" si="2"/>
        <v>#N/A</v>
      </c>
      <c r="U63" s="243" t="e">
        <f t="shared" si="0"/>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38"/>
      <c r="K64" s="238"/>
      <c r="L64" s="44" t="s">
        <v>449</v>
      </c>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252733.6000000007</v>
      </c>
      <c r="S64" s="242" t="e">
        <f t="shared" si="1"/>
        <v>#N/A</v>
      </c>
      <c r="T64" s="243" t="e">
        <f t="shared" si="2"/>
        <v>#N/A</v>
      </c>
      <c r="U64" s="243" t="e">
        <f t="shared" si="0"/>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38"/>
      <c r="K65" s="238"/>
      <c r="L65" s="44" t="s">
        <v>449</v>
      </c>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252733.6000000007</v>
      </c>
      <c r="S65" s="242" t="e">
        <f t="shared" si="1"/>
        <v>#N/A</v>
      </c>
      <c r="T65" s="243" t="e">
        <f t="shared" si="2"/>
        <v>#N/A</v>
      </c>
      <c r="U65" s="243" t="e">
        <f t="shared" si="0"/>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38"/>
      <c r="K66" s="238"/>
      <c r="L66" s="44" t="s">
        <v>449</v>
      </c>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252733.6000000007</v>
      </c>
      <c r="S66" s="242" t="e">
        <f t="shared" si="1"/>
        <v>#N/A</v>
      </c>
      <c r="T66" s="243" t="e">
        <f t="shared" si="2"/>
        <v>#N/A</v>
      </c>
      <c r="U66" s="243" t="e">
        <f t="shared" si="0"/>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38"/>
      <c r="K67" s="238"/>
      <c r="L67" s="44" t="s">
        <v>449</v>
      </c>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252733.6000000007</v>
      </c>
      <c r="S67" s="242" t="e">
        <f t="shared" si="1"/>
        <v>#N/A</v>
      </c>
      <c r="T67" s="243" t="e">
        <f t="shared" si="2"/>
        <v>#N/A</v>
      </c>
      <c r="U67" s="243" t="e">
        <f t="shared" si="0"/>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38"/>
      <c r="K68" s="238"/>
      <c r="L68" s="44" t="s">
        <v>325</v>
      </c>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252733.6000000007</v>
      </c>
      <c r="S68" s="242" t="e">
        <f t="shared" si="1"/>
        <v>#N/A</v>
      </c>
      <c r="T68" s="243" t="e">
        <f t="shared" si="2"/>
        <v>#N/A</v>
      </c>
      <c r="U68" s="243" t="e">
        <f t="shared" si="0"/>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38"/>
      <c r="K69" s="238"/>
      <c r="L69" s="44" t="s">
        <v>325</v>
      </c>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252733.6000000007</v>
      </c>
      <c r="S69" s="242" t="e">
        <f t="shared" si="1"/>
        <v>#N/A</v>
      </c>
      <c r="T69" s="243" t="e">
        <f t="shared" si="2"/>
        <v>#N/A</v>
      </c>
      <c r="U69" s="243" t="e">
        <f t="shared" si="0"/>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38"/>
      <c r="K70" s="238"/>
      <c r="L70" s="44" t="s">
        <v>325</v>
      </c>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252733.6000000007</v>
      </c>
      <c r="S70" s="242" t="e">
        <f t="shared" si="1"/>
        <v>#N/A</v>
      </c>
      <c r="T70" s="243" t="e">
        <f t="shared" si="2"/>
        <v>#N/A</v>
      </c>
      <c r="U70" s="243" t="e">
        <f t="shared" ref="U70:U133" si="4">IF(W70="RECEITAS COM PRODUTO","Receita",IF(W70="RECEITAS COM SERVIÇOS","Receita",IF(W70="RECEITAS NÃO OPERACIONAIS","Receita","")))</f>
        <v>#N/A</v>
      </c>
      <c r="V70" s="243" t="e">
        <f t="shared" si="3"/>
        <v>#N/A</v>
      </c>
      <c r="W70" s="244" t="e">
        <f>VLOOKUP(E70,'Configurações Básicas'!$E$12:$E$66,1,FALSE)</f>
        <v>#N/A</v>
      </c>
    </row>
    <row r="71" spans="1:23" ht="19.5" customHeight="1" thickTop="1" thickBot="1" x14ac:dyDescent="0.3">
      <c r="A71" s="214"/>
      <c r="C71" s="43"/>
      <c r="D71" s="43"/>
      <c r="E71" s="43"/>
      <c r="F71" s="137"/>
      <c r="G71" s="23"/>
      <c r="H71" s="23"/>
      <c r="I71" s="23"/>
      <c r="J71" s="238"/>
      <c r="K71" s="238"/>
      <c r="L71" s="44" t="s">
        <v>325</v>
      </c>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252733.6000000007</v>
      </c>
      <c r="S71" s="242" t="e">
        <f t="shared" ref="S71:S134" si="5">IF(W71="DESPESAS COM RH","Despesa",IF(W71="DESPESAS OPERACIONAIS","Despesa",IF(W71="DESPESAS DE MARKETING","Despesa",IF(W71="IMPOSTOS","Despesa",IF(W71="INVESTIMENTOS","Despesa","")))))</f>
        <v>#N/A</v>
      </c>
      <c r="T71" s="243" t="e">
        <f t="shared" ref="T71:T134" si="6">IF(W71="DESPESAS COM PRODUTOS","Despesa",IF(W71="DESPESAS COM SERVIÇOS","Despesa",IF(W71="DESPESAS NÃO OPERACIONAIS","Despesa","")))</f>
        <v>#N/A</v>
      </c>
      <c r="U71" s="243" t="e">
        <f t="shared" si="4"/>
        <v>#N/A</v>
      </c>
      <c r="V71" s="243" t="e">
        <f t="shared" ref="V71:V134" si="7">IF(S71&lt;&gt;"",S71,IF(T71&lt;&gt;"",T71,IF(U71&lt;&gt;"",U71,"")))</f>
        <v>#N/A</v>
      </c>
      <c r="W71" s="244" t="e">
        <f>VLOOKUP(E71,'Configurações Básicas'!$E$12:$E$66,1,FALSE)</f>
        <v>#N/A</v>
      </c>
    </row>
    <row r="72" spans="1:23" ht="19.5" customHeight="1" thickTop="1" thickBot="1" x14ac:dyDescent="0.3">
      <c r="A72" s="214"/>
      <c r="C72" s="43"/>
      <c r="D72" s="43"/>
      <c r="E72" s="43"/>
      <c r="F72" s="137"/>
      <c r="G72" s="43"/>
      <c r="H72" s="43"/>
      <c r="I72" s="43"/>
      <c r="J72" s="238"/>
      <c r="K72" s="238"/>
      <c r="L72" s="44" t="s">
        <v>325</v>
      </c>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252733.6000000007</v>
      </c>
      <c r="S72" s="242" t="e">
        <f t="shared" si="5"/>
        <v>#N/A</v>
      </c>
      <c r="T72" s="243" t="e">
        <f t="shared" si="6"/>
        <v>#N/A</v>
      </c>
      <c r="U72" s="243" t="e">
        <f t="shared" si="4"/>
        <v>#N/A</v>
      </c>
      <c r="V72" s="243" t="e">
        <f t="shared" si="7"/>
        <v>#N/A</v>
      </c>
      <c r="W72" s="244" t="e">
        <f>VLOOKUP(E72,'Configurações Básicas'!$E$12:$E$66,1,FALSE)</f>
        <v>#N/A</v>
      </c>
    </row>
    <row r="73" spans="1:23" ht="19.5" customHeight="1" thickTop="1" thickBot="1" x14ac:dyDescent="0.3">
      <c r="A73" s="214"/>
      <c r="C73" s="43"/>
      <c r="D73" s="43"/>
      <c r="E73" s="43"/>
      <c r="F73" s="137"/>
      <c r="G73" s="23"/>
      <c r="H73" s="23"/>
      <c r="I73" s="23"/>
      <c r="J73" s="238"/>
      <c r="K73" s="238"/>
      <c r="L73" s="44" t="s">
        <v>325</v>
      </c>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252733.6000000007</v>
      </c>
      <c r="S73" s="242" t="e">
        <f t="shared" si="5"/>
        <v>#N/A</v>
      </c>
      <c r="T73" s="243" t="e">
        <f t="shared" si="6"/>
        <v>#N/A</v>
      </c>
      <c r="U73" s="243" t="e">
        <f t="shared" si="4"/>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38"/>
      <c r="K74" s="238"/>
      <c r="L74" s="44" t="s">
        <v>325</v>
      </c>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252733.6000000007</v>
      </c>
      <c r="S74" s="242" t="e">
        <f t="shared" si="5"/>
        <v>#N/A</v>
      </c>
      <c r="T74" s="243" t="e">
        <f t="shared" si="6"/>
        <v>#N/A</v>
      </c>
      <c r="U74" s="243" t="e">
        <f t="shared" si="4"/>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38"/>
      <c r="K75" s="238"/>
      <c r="L75" s="44" t="s">
        <v>325</v>
      </c>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252733.6000000007</v>
      </c>
      <c r="S75" s="242" t="e">
        <f t="shared" si="5"/>
        <v>#N/A</v>
      </c>
      <c r="T75" s="243" t="e">
        <f t="shared" si="6"/>
        <v>#N/A</v>
      </c>
      <c r="U75" s="243" t="e">
        <f t="shared" si="4"/>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38"/>
      <c r="K76" s="238"/>
      <c r="L76" s="44" t="s">
        <v>325</v>
      </c>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252733.6000000007</v>
      </c>
      <c r="S76" s="242" t="e">
        <f t="shared" si="5"/>
        <v>#N/A</v>
      </c>
      <c r="T76" s="243" t="e">
        <f t="shared" si="6"/>
        <v>#N/A</v>
      </c>
      <c r="U76" s="243" t="e">
        <f t="shared" si="4"/>
        <v>#N/A</v>
      </c>
      <c r="V76" s="243" t="e">
        <f t="shared" si="7"/>
        <v>#N/A</v>
      </c>
      <c r="W76" s="244" t="e">
        <f>VLOOKUP(E76,'Configurações Básicas'!$E$12:$E$66,1,FALSE)</f>
        <v>#N/A</v>
      </c>
    </row>
    <row r="77" spans="1:23" ht="19.5" customHeight="1" thickTop="1" thickBot="1" x14ac:dyDescent="0.3">
      <c r="A77" s="214"/>
      <c r="C77" s="43"/>
      <c r="D77" s="43"/>
      <c r="E77" s="43"/>
      <c r="F77" s="137"/>
      <c r="G77" s="23"/>
      <c r="H77" s="23"/>
      <c r="I77" s="23"/>
      <c r="J77" s="238"/>
      <c r="K77" s="238"/>
      <c r="L77" s="44" t="s">
        <v>325</v>
      </c>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252733.6000000007</v>
      </c>
      <c r="S77" s="242" t="e">
        <f t="shared" si="5"/>
        <v>#N/A</v>
      </c>
      <c r="T77" s="243" t="e">
        <f t="shared" si="6"/>
        <v>#N/A</v>
      </c>
      <c r="U77" s="243" t="e">
        <f t="shared" si="4"/>
        <v>#N/A</v>
      </c>
      <c r="V77" s="243" t="e">
        <f t="shared" si="7"/>
        <v>#N/A</v>
      </c>
      <c r="W77" s="244" t="e">
        <f>VLOOKUP(E77,'Configurações Básicas'!$E$12:$E$66,1,FALSE)</f>
        <v>#N/A</v>
      </c>
    </row>
    <row r="78" spans="1:23" ht="19.5" customHeight="1" thickTop="1" thickBot="1" x14ac:dyDescent="0.3">
      <c r="A78" s="214"/>
      <c r="C78" s="43"/>
      <c r="D78" s="139"/>
      <c r="E78" s="43"/>
      <c r="F78" s="137"/>
      <c r="G78" s="43"/>
      <c r="H78" s="43"/>
      <c r="I78" s="43"/>
      <c r="J78" s="238"/>
      <c r="K78" s="238"/>
      <c r="L78" s="44" t="s">
        <v>325</v>
      </c>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252733.6000000007</v>
      </c>
      <c r="S78" s="242" t="e">
        <f t="shared" si="5"/>
        <v>#N/A</v>
      </c>
      <c r="T78" s="243" t="e">
        <f t="shared" si="6"/>
        <v>#N/A</v>
      </c>
      <c r="U78" s="243" t="e">
        <f t="shared" si="4"/>
        <v>#N/A</v>
      </c>
      <c r="V78" s="243" t="e">
        <f t="shared" si="7"/>
        <v>#N/A</v>
      </c>
      <c r="W78" s="244" t="e">
        <f>VLOOKUP(E78,'Configurações Básicas'!$E$12:$E$66,1,FALSE)</f>
        <v>#N/A</v>
      </c>
    </row>
    <row r="79" spans="1:23" ht="19.5" customHeight="1" thickTop="1" thickBot="1" x14ac:dyDescent="0.3">
      <c r="A79" s="214"/>
      <c r="C79" s="43"/>
      <c r="D79" s="139"/>
      <c r="E79" s="43"/>
      <c r="F79" s="137"/>
      <c r="G79" s="43"/>
      <c r="H79" s="43"/>
      <c r="I79" s="43"/>
      <c r="J79" s="238"/>
      <c r="K79" s="238"/>
      <c r="L79" s="44" t="s">
        <v>325</v>
      </c>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252733.6000000007</v>
      </c>
      <c r="S79" s="242" t="e">
        <f t="shared" si="5"/>
        <v>#N/A</v>
      </c>
      <c r="T79" s="243" t="e">
        <f t="shared" si="6"/>
        <v>#N/A</v>
      </c>
      <c r="U79" s="243" t="e">
        <f t="shared" si="4"/>
        <v>#N/A</v>
      </c>
      <c r="V79" s="243" t="e">
        <f t="shared" si="7"/>
        <v>#N/A</v>
      </c>
      <c r="W79" s="244" t="e">
        <f>VLOOKUP(E79,'Configurações Básicas'!$E$12:$E$66,1,FALSE)</f>
        <v>#N/A</v>
      </c>
    </row>
    <row r="80" spans="1:23" ht="19.5" customHeight="1" thickTop="1" thickBot="1" x14ac:dyDescent="0.3">
      <c r="A80" s="214"/>
      <c r="C80" s="43"/>
      <c r="D80" s="139"/>
      <c r="E80" s="43"/>
      <c r="F80" s="137"/>
      <c r="G80" s="43"/>
      <c r="H80" s="43"/>
      <c r="I80" s="43"/>
      <c r="J80" s="238"/>
      <c r="K80" s="238"/>
      <c r="L80" s="44" t="s">
        <v>325</v>
      </c>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252733.6000000007</v>
      </c>
      <c r="S80" s="242" t="e">
        <f t="shared" si="5"/>
        <v>#N/A</v>
      </c>
      <c r="T80" s="243" t="e">
        <f t="shared" si="6"/>
        <v>#N/A</v>
      </c>
      <c r="U80" s="243" t="e">
        <f t="shared" si="4"/>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38"/>
      <c r="K81" s="238"/>
      <c r="L81" s="44" t="s">
        <v>325</v>
      </c>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252733.6000000007</v>
      </c>
      <c r="S81" s="242" t="e">
        <f t="shared" si="5"/>
        <v>#N/A</v>
      </c>
      <c r="T81" s="243" t="e">
        <f t="shared" si="6"/>
        <v>#N/A</v>
      </c>
      <c r="U81" s="243" t="e">
        <f t="shared" si="4"/>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38"/>
      <c r="K82" s="238"/>
      <c r="L82" s="44" t="s">
        <v>325</v>
      </c>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252733.6000000007</v>
      </c>
      <c r="S82" s="242" t="e">
        <f t="shared" si="5"/>
        <v>#N/A</v>
      </c>
      <c r="T82" s="243" t="e">
        <f t="shared" si="6"/>
        <v>#N/A</v>
      </c>
      <c r="U82" s="243" t="e">
        <f t="shared" si="4"/>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38"/>
      <c r="K83" s="238"/>
      <c r="L83" s="44" t="s">
        <v>325</v>
      </c>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252733.6000000007</v>
      </c>
      <c r="S83" s="242" t="e">
        <f t="shared" si="5"/>
        <v>#N/A</v>
      </c>
      <c r="T83" s="243" t="e">
        <f t="shared" si="6"/>
        <v>#N/A</v>
      </c>
      <c r="U83" s="243" t="e">
        <f t="shared" si="4"/>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38"/>
      <c r="K84" s="238"/>
      <c r="L84" s="44" t="s">
        <v>325</v>
      </c>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252733.6000000007</v>
      </c>
      <c r="S84" s="242" t="e">
        <f t="shared" si="5"/>
        <v>#N/A</v>
      </c>
      <c r="T84" s="243" t="e">
        <f t="shared" si="6"/>
        <v>#N/A</v>
      </c>
      <c r="U84" s="243" t="e">
        <f t="shared" si="4"/>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38"/>
      <c r="K85" s="238"/>
      <c r="L85" s="44" t="s">
        <v>325</v>
      </c>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252733.6000000007</v>
      </c>
      <c r="S85" s="242" t="e">
        <f t="shared" si="5"/>
        <v>#N/A</v>
      </c>
      <c r="T85" s="243" t="e">
        <f t="shared" si="6"/>
        <v>#N/A</v>
      </c>
      <c r="U85" s="243" t="e">
        <f t="shared" si="4"/>
        <v>#N/A</v>
      </c>
      <c r="V85" s="243" t="e">
        <f t="shared" si="7"/>
        <v>#N/A</v>
      </c>
      <c r="W85" s="244" t="e">
        <f>VLOOKUP(E85,'Configurações Básicas'!$E$12:$E$66,1,FALSE)</f>
        <v>#N/A</v>
      </c>
    </row>
    <row r="86" spans="1:23" ht="19.5" customHeight="1" thickTop="1" thickBot="1" x14ac:dyDescent="0.3">
      <c r="A86" s="214"/>
      <c r="C86" s="43"/>
      <c r="D86" s="43"/>
      <c r="E86" s="43"/>
      <c r="F86" s="137"/>
      <c r="G86" s="23"/>
      <c r="H86" s="23"/>
      <c r="I86" s="23"/>
      <c r="J86" s="238"/>
      <c r="K86" s="238"/>
      <c r="L86" s="44" t="s">
        <v>325</v>
      </c>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252733.6000000007</v>
      </c>
      <c r="S86" s="242" t="e">
        <f t="shared" si="5"/>
        <v>#N/A</v>
      </c>
      <c r="T86" s="243" t="e">
        <f t="shared" si="6"/>
        <v>#N/A</v>
      </c>
      <c r="U86" s="243" t="e">
        <f t="shared" si="4"/>
        <v>#N/A</v>
      </c>
      <c r="V86" s="243" t="e">
        <f t="shared" si="7"/>
        <v>#N/A</v>
      </c>
      <c r="W86" s="244" t="e">
        <f>VLOOKUP(E86,'Configurações Básicas'!$E$12:$E$66,1,FALSE)</f>
        <v>#N/A</v>
      </c>
    </row>
    <row r="87" spans="1:23" ht="19.5" customHeight="1" thickTop="1" thickBot="1" x14ac:dyDescent="0.3">
      <c r="A87" s="214"/>
      <c r="C87" s="43"/>
      <c r="D87" s="43"/>
      <c r="E87" s="43"/>
      <c r="F87" s="137"/>
      <c r="G87" s="23"/>
      <c r="H87" s="23"/>
      <c r="I87" s="23"/>
      <c r="J87" s="238"/>
      <c r="K87" s="238"/>
      <c r="L87" s="44" t="s">
        <v>325</v>
      </c>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252733.6000000007</v>
      </c>
      <c r="S87" s="242" t="e">
        <f t="shared" si="5"/>
        <v>#N/A</v>
      </c>
      <c r="T87" s="243" t="e">
        <f t="shared" si="6"/>
        <v>#N/A</v>
      </c>
      <c r="U87" s="243" t="e">
        <f t="shared" si="4"/>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38"/>
      <c r="K88" s="238"/>
      <c r="L88" s="44" t="s">
        <v>325</v>
      </c>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252733.6000000007</v>
      </c>
      <c r="S88" s="242" t="e">
        <f t="shared" si="5"/>
        <v>#N/A</v>
      </c>
      <c r="T88" s="243" t="e">
        <f t="shared" si="6"/>
        <v>#N/A</v>
      </c>
      <c r="U88" s="243" t="e">
        <f t="shared" si="4"/>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38"/>
      <c r="K89" s="238"/>
      <c r="L89" s="44" t="s">
        <v>325</v>
      </c>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252733.6000000007</v>
      </c>
      <c r="S89" s="242" t="e">
        <f t="shared" si="5"/>
        <v>#N/A</v>
      </c>
      <c r="T89" s="243" t="e">
        <f t="shared" si="6"/>
        <v>#N/A</v>
      </c>
      <c r="U89" s="243" t="e">
        <f t="shared" si="4"/>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38"/>
      <c r="K90" s="238"/>
      <c r="L90" s="44" t="s">
        <v>325</v>
      </c>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252733.6000000007</v>
      </c>
      <c r="S90" s="242" t="e">
        <f t="shared" si="5"/>
        <v>#N/A</v>
      </c>
      <c r="T90" s="243" t="e">
        <f t="shared" si="6"/>
        <v>#N/A</v>
      </c>
      <c r="U90" s="243" t="e">
        <f t="shared" si="4"/>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38"/>
      <c r="K91" s="238"/>
      <c r="L91" s="44" t="s">
        <v>325</v>
      </c>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252733.6000000007</v>
      </c>
      <c r="S91" s="242" t="e">
        <f t="shared" si="5"/>
        <v>#N/A</v>
      </c>
      <c r="T91" s="243" t="e">
        <f t="shared" si="6"/>
        <v>#N/A</v>
      </c>
      <c r="U91" s="243" t="e">
        <f t="shared" si="4"/>
        <v>#N/A</v>
      </c>
      <c r="V91" s="243" t="e">
        <f t="shared" si="7"/>
        <v>#N/A</v>
      </c>
      <c r="W91" s="244" t="e">
        <f>VLOOKUP(E91,'Configurações Básicas'!$E$12:$E$66,1,FALSE)</f>
        <v>#N/A</v>
      </c>
    </row>
    <row r="92" spans="1:23" ht="19.5" customHeight="1" thickTop="1" thickBot="1" x14ac:dyDescent="0.3">
      <c r="A92" s="214"/>
      <c r="C92" s="43"/>
      <c r="D92" s="43"/>
      <c r="E92" s="43"/>
      <c r="F92" s="137"/>
      <c r="G92" s="23"/>
      <c r="H92" s="23"/>
      <c r="I92" s="23"/>
      <c r="J92" s="238"/>
      <c r="K92" s="238"/>
      <c r="L92" s="44" t="s">
        <v>325</v>
      </c>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252733.6000000007</v>
      </c>
      <c r="S92" s="242" t="e">
        <f t="shared" si="5"/>
        <v>#N/A</v>
      </c>
      <c r="T92" s="243" t="e">
        <f t="shared" si="6"/>
        <v>#N/A</v>
      </c>
      <c r="U92" s="243" t="e">
        <f t="shared" si="4"/>
        <v>#N/A</v>
      </c>
      <c r="V92" s="243" t="e">
        <f t="shared" si="7"/>
        <v>#N/A</v>
      </c>
      <c r="W92" s="244" t="e">
        <f>VLOOKUP(E92,'Configurações Básicas'!$E$12:$E$66,1,FALSE)</f>
        <v>#N/A</v>
      </c>
    </row>
    <row r="93" spans="1:23" ht="19.5" customHeight="1" thickTop="1" thickBot="1" x14ac:dyDescent="0.3">
      <c r="A93" s="214"/>
      <c r="C93" s="43"/>
      <c r="D93" s="43"/>
      <c r="E93" s="43"/>
      <c r="F93" s="137"/>
      <c r="G93" s="23"/>
      <c r="H93" s="23"/>
      <c r="I93" s="23"/>
      <c r="J93" s="238"/>
      <c r="K93" s="238"/>
      <c r="L93" s="44" t="s">
        <v>325</v>
      </c>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252733.6000000007</v>
      </c>
      <c r="S93" s="242" t="e">
        <f t="shared" si="5"/>
        <v>#N/A</v>
      </c>
      <c r="T93" s="243" t="e">
        <f t="shared" si="6"/>
        <v>#N/A</v>
      </c>
      <c r="U93" s="243" t="e">
        <f t="shared" si="4"/>
        <v>#N/A</v>
      </c>
      <c r="V93" s="243" t="e">
        <f t="shared" si="7"/>
        <v>#N/A</v>
      </c>
      <c r="W93" s="244" t="e">
        <f>VLOOKUP(E93,'Configurações Básicas'!$E$12:$E$66,1,FALSE)</f>
        <v>#N/A</v>
      </c>
    </row>
    <row r="94" spans="1:23" ht="19.5" customHeight="1" thickTop="1" thickBot="1" x14ac:dyDescent="0.3">
      <c r="A94" s="214"/>
      <c r="C94" s="43"/>
      <c r="D94" s="43"/>
      <c r="E94" s="43"/>
      <c r="F94" s="137"/>
      <c r="G94" s="23"/>
      <c r="H94" s="23"/>
      <c r="I94" s="23"/>
      <c r="J94" s="238"/>
      <c r="K94" s="238"/>
      <c r="L94" s="44" t="s">
        <v>325</v>
      </c>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252733.6000000007</v>
      </c>
      <c r="S94" s="242" t="e">
        <f t="shared" si="5"/>
        <v>#N/A</v>
      </c>
      <c r="T94" s="243" t="e">
        <f t="shared" si="6"/>
        <v>#N/A</v>
      </c>
      <c r="U94" s="243" t="e">
        <f t="shared" si="4"/>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38"/>
      <c r="K95" s="238"/>
      <c r="L95" s="44" t="s">
        <v>449</v>
      </c>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252733.6000000007</v>
      </c>
      <c r="S95" s="242" t="e">
        <f t="shared" si="5"/>
        <v>#N/A</v>
      </c>
      <c r="T95" s="243" t="e">
        <f t="shared" si="6"/>
        <v>#N/A</v>
      </c>
      <c r="U95" s="243" t="e">
        <f t="shared" si="4"/>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38"/>
      <c r="K96" s="238"/>
      <c r="L96" s="44" t="s">
        <v>449</v>
      </c>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252733.6000000007</v>
      </c>
      <c r="S96" s="242" t="e">
        <f t="shared" si="5"/>
        <v>#N/A</v>
      </c>
      <c r="T96" s="243" t="e">
        <f t="shared" si="6"/>
        <v>#N/A</v>
      </c>
      <c r="U96" s="243" t="e">
        <f t="shared" si="4"/>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38"/>
      <c r="K97" s="238"/>
      <c r="L97" s="44" t="s">
        <v>449</v>
      </c>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252733.6000000007</v>
      </c>
      <c r="S97" s="242" t="e">
        <f t="shared" si="5"/>
        <v>#N/A</v>
      </c>
      <c r="T97" s="243" t="e">
        <f t="shared" si="6"/>
        <v>#N/A</v>
      </c>
      <c r="U97" s="243" t="e">
        <f t="shared" si="4"/>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38"/>
      <c r="K98" s="238"/>
      <c r="L98" s="44" t="s">
        <v>449</v>
      </c>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252733.6000000007</v>
      </c>
      <c r="S98" s="242" t="e">
        <f t="shared" si="5"/>
        <v>#N/A</v>
      </c>
      <c r="T98" s="243" t="e">
        <f t="shared" si="6"/>
        <v>#N/A</v>
      </c>
      <c r="U98" s="243" t="e">
        <f t="shared" si="4"/>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38"/>
      <c r="K99" s="238"/>
      <c r="L99" s="44" t="s">
        <v>449</v>
      </c>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252733.6000000007</v>
      </c>
      <c r="S99" s="242" t="e">
        <f t="shared" si="5"/>
        <v>#N/A</v>
      </c>
      <c r="T99" s="243" t="e">
        <f t="shared" si="6"/>
        <v>#N/A</v>
      </c>
      <c r="U99" s="243" t="e">
        <f t="shared" si="4"/>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44" t="s">
        <v>449</v>
      </c>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252733.6000000007</v>
      </c>
      <c r="S100" s="242" t="e">
        <f t="shared" si="5"/>
        <v>#N/A</v>
      </c>
      <c r="T100" s="243" t="e">
        <f t="shared" si="6"/>
        <v>#N/A</v>
      </c>
      <c r="U100" s="243" t="e">
        <f t="shared" si="4"/>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44" t="s">
        <v>449</v>
      </c>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252733.6000000007</v>
      </c>
      <c r="S101" s="242" t="e">
        <f t="shared" si="5"/>
        <v>#N/A</v>
      </c>
      <c r="T101" s="243" t="e">
        <f t="shared" si="6"/>
        <v>#N/A</v>
      </c>
      <c r="U101" s="243" t="e">
        <f t="shared" si="4"/>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44" t="s">
        <v>449</v>
      </c>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252733.6000000007</v>
      </c>
      <c r="S102" s="242" t="e">
        <f t="shared" si="5"/>
        <v>#N/A</v>
      </c>
      <c r="T102" s="243" t="e">
        <f t="shared" si="6"/>
        <v>#N/A</v>
      </c>
      <c r="U102" s="243" t="e">
        <f t="shared" si="4"/>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44" t="s">
        <v>449</v>
      </c>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252733.6000000007</v>
      </c>
      <c r="S103" s="242" t="e">
        <f t="shared" si="5"/>
        <v>#N/A</v>
      </c>
      <c r="T103" s="243" t="e">
        <f t="shared" si="6"/>
        <v>#N/A</v>
      </c>
      <c r="U103" s="243" t="e">
        <f t="shared" si="4"/>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44" t="s">
        <v>449</v>
      </c>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252733.6000000007</v>
      </c>
      <c r="S104" s="242" t="e">
        <f t="shared" si="5"/>
        <v>#N/A</v>
      </c>
      <c r="T104" s="243" t="e">
        <f t="shared" si="6"/>
        <v>#N/A</v>
      </c>
      <c r="U104" s="243" t="e">
        <f t="shared" si="4"/>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44" t="s">
        <v>449</v>
      </c>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252733.6000000007</v>
      </c>
      <c r="S105" s="242" t="e">
        <f t="shared" si="5"/>
        <v>#N/A</v>
      </c>
      <c r="T105" s="243" t="e">
        <f t="shared" si="6"/>
        <v>#N/A</v>
      </c>
      <c r="U105" s="243" t="e">
        <f t="shared" si="4"/>
        <v>#N/A</v>
      </c>
      <c r="V105" s="243" t="e">
        <f t="shared" si="7"/>
        <v>#N/A</v>
      </c>
      <c r="W105" s="244" t="e">
        <f>VLOOKUP(E105,'Configurações Básicas'!$E$12:$E$66,1,FALSE)</f>
        <v>#N/A</v>
      </c>
    </row>
    <row r="106" spans="1:23" ht="19.5" customHeight="1" thickTop="1" thickBot="1" x14ac:dyDescent="0.3">
      <c r="A106" s="214"/>
      <c r="C106" s="43"/>
      <c r="D106" s="43"/>
      <c r="E106" s="43"/>
      <c r="F106" s="137"/>
      <c r="G106" s="23"/>
      <c r="H106" s="23"/>
      <c r="I106" s="23"/>
      <c r="J106" s="238"/>
      <c r="K106" s="238"/>
      <c r="L106" s="44" t="s">
        <v>325</v>
      </c>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252733.6000000007</v>
      </c>
      <c r="S106" s="242" t="e">
        <f t="shared" si="5"/>
        <v>#N/A</v>
      </c>
      <c r="T106" s="243" t="e">
        <f t="shared" si="6"/>
        <v>#N/A</v>
      </c>
      <c r="U106" s="243" t="e">
        <f t="shared" si="4"/>
        <v>#N/A</v>
      </c>
      <c r="V106" s="243" t="e">
        <f t="shared" si="7"/>
        <v>#N/A</v>
      </c>
      <c r="W106" s="244" t="e">
        <f>VLOOKUP(E106,'Configurações Básicas'!$E$12:$E$66,1,FALSE)</f>
        <v>#N/A</v>
      </c>
    </row>
    <row r="107" spans="1:23" ht="19.5" customHeight="1" thickTop="1" thickBot="1" x14ac:dyDescent="0.3">
      <c r="A107" s="214"/>
      <c r="C107" s="43"/>
      <c r="D107" s="43"/>
      <c r="E107" s="43"/>
      <c r="F107" s="137"/>
      <c r="G107" s="23"/>
      <c r="H107" s="23"/>
      <c r="I107" s="23"/>
      <c r="J107" s="238"/>
      <c r="K107" s="238"/>
      <c r="L107" s="44" t="s">
        <v>325</v>
      </c>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252733.6000000007</v>
      </c>
      <c r="S107" s="242" t="e">
        <f t="shared" si="5"/>
        <v>#N/A</v>
      </c>
      <c r="T107" s="243" t="e">
        <f t="shared" si="6"/>
        <v>#N/A</v>
      </c>
      <c r="U107" s="243" t="e">
        <f t="shared" si="4"/>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44" t="s">
        <v>325</v>
      </c>
      <c r="M108" s="12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252733.6000000007</v>
      </c>
      <c r="S108" s="242" t="e">
        <f t="shared" si="5"/>
        <v>#N/A</v>
      </c>
      <c r="T108" s="243" t="e">
        <f t="shared" si="6"/>
        <v>#N/A</v>
      </c>
      <c r="U108" s="243" t="e">
        <f t="shared" si="4"/>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44" t="s">
        <v>325</v>
      </c>
      <c r="M109" s="12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252733.6000000007</v>
      </c>
      <c r="S109" s="242" t="e">
        <f t="shared" si="5"/>
        <v>#N/A</v>
      </c>
      <c r="T109" s="243" t="e">
        <f t="shared" si="6"/>
        <v>#N/A</v>
      </c>
      <c r="U109" s="243" t="e">
        <f t="shared" si="4"/>
        <v>#N/A</v>
      </c>
      <c r="V109" s="243" t="e">
        <f t="shared" si="7"/>
        <v>#N/A</v>
      </c>
      <c r="W109" s="244" t="e">
        <f>VLOOKUP(E109,'Configurações Básicas'!$E$12:$E$66,1,FALSE)</f>
        <v>#N/A</v>
      </c>
    </row>
    <row r="110" spans="1:23" ht="19.5" customHeight="1" thickTop="1" thickBot="1" x14ac:dyDescent="0.3">
      <c r="A110" s="214"/>
      <c r="C110" s="43"/>
      <c r="D110" s="43"/>
      <c r="E110" s="43"/>
      <c r="F110" s="137"/>
      <c r="G110" s="23"/>
      <c r="H110" s="23"/>
      <c r="I110" s="23"/>
      <c r="J110" s="238"/>
      <c r="K110" s="238"/>
      <c r="L110" s="44" t="s">
        <v>325</v>
      </c>
      <c r="M110" s="12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252733.6000000007</v>
      </c>
      <c r="S110" s="242" t="e">
        <f t="shared" si="5"/>
        <v>#N/A</v>
      </c>
      <c r="T110" s="243" t="e">
        <f t="shared" si="6"/>
        <v>#N/A</v>
      </c>
      <c r="U110" s="243" t="e">
        <f t="shared" si="4"/>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44" t="s">
        <v>325</v>
      </c>
      <c r="M111" s="12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252733.6000000007</v>
      </c>
      <c r="S111" s="242" t="e">
        <f t="shared" si="5"/>
        <v>#N/A</v>
      </c>
      <c r="T111" s="243" t="e">
        <f t="shared" si="6"/>
        <v>#N/A</v>
      </c>
      <c r="U111" s="243" t="e">
        <f t="shared" si="4"/>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44" t="s">
        <v>325</v>
      </c>
      <c r="M112" s="12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252733.6000000007</v>
      </c>
      <c r="S112" s="242" t="e">
        <f t="shared" si="5"/>
        <v>#N/A</v>
      </c>
      <c r="T112" s="243" t="e">
        <f t="shared" si="6"/>
        <v>#N/A</v>
      </c>
      <c r="U112" s="243" t="e">
        <f t="shared" si="4"/>
        <v>#N/A</v>
      </c>
      <c r="V112" s="243" t="e">
        <f t="shared" si="7"/>
        <v>#N/A</v>
      </c>
      <c r="W112" s="244" t="e">
        <f>VLOOKUP(E112,'Configurações Básicas'!$E$12:$E$66,1,FALSE)</f>
        <v>#N/A</v>
      </c>
    </row>
    <row r="113" spans="1:23" ht="19.5" customHeight="1" thickTop="1" thickBot="1" x14ac:dyDescent="0.3">
      <c r="A113" s="214"/>
      <c r="C113" s="43"/>
      <c r="D113" s="43"/>
      <c r="E113" s="43"/>
      <c r="F113" s="137"/>
      <c r="G113" s="23"/>
      <c r="H113" s="23"/>
      <c r="I113" s="23"/>
      <c r="J113" s="238"/>
      <c r="K113" s="238"/>
      <c r="L113" s="44" t="s">
        <v>325</v>
      </c>
      <c r="M113" s="12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252733.6000000007</v>
      </c>
      <c r="S113" s="242" t="e">
        <f t="shared" si="5"/>
        <v>#N/A</v>
      </c>
      <c r="T113" s="243" t="e">
        <f t="shared" si="6"/>
        <v>#N/A</v>
      </c>
      <c r="U113" s="243" t="e">
        <f t="shared" si="4"/>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44" t="s">
        <v>325</v>
      </c>
      <c r="M114" s="12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252733.6000000007</v>
      </c>
      <c r="S114" s="242" t="e">
        <f t="shared" si="5"/>
        <v>#N/A</v>
      </c>
      <c r="T114" s="243" t="e">
        <f t="shared" si="6"/>
        <v>#N/A</v>
      </c>
      <c r="U114" s="243" t="e">
        <f t="shared" si="4"/>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44" t="s">
        <v>325</v>
      </c>
      <c r="M115" s="12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252733.6000000007</v>
      </c>
      <c r="S115" s="242" t="e">
        <f t="shared" si="5"/>
        <v>#N/A</v>
      </c>
      <c r="T115" s="243" t="e">
        <f t="shared" si="6"/>
        <v>#N/A</v>
      </c>
      <c r="U115" s="243" t="e">
        <f t="shared" si="4"/>
        <v>#N/A</v>
      </c>
      <c r="V115" s="243" t="e">
        <f t="shared" si="7"/>
        <v>#N/A</v>
      </c>
      <c r="W115" s="244" t="e">
        <f>VLOOKUP(E115,'Configurações Básicas'!$E$12:$E$66,1,FALSE)</f>
        <v>#N/A</v>
      </c>
    </row>
    <row r="116" spans="1:23" ht="19.5" customHeight="1" thickTop="1" thickBot="1" x14ac:dyDescent="0.3">
      <c r="A116" s="214"/>
      <c r="C116" s="43"/>
      <c r="D116" s="43"/>
      <c r="E116" s="43"/>
      <c r="F116" s="137"/>
      <c r="G116" s="23"/>
      <c r="H116" s="23"/>
      <c r="I116" s="23"/>
      <c r="J116" s="238"/>
      <c r="K116" s="238"/>
      <c r="L116" s="44" t="s">
        <v>325</v>
      </c>
      <c r="M116" s="12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252733.6000000007</v>
      </c>
      <c r="S116" s="242" t="e">
        <f t="shared" si="5"/>
        <v>#N/A</v>
      </c>
      <c r="T116" s="243" t="e">
        <f t="shared" si="6"/>
        <v>#N/A</v>
      </c>
      <c r="U116" s="243" t="e">
        <f t="shared" si="4"/>
        <v>#N/A</v>
      </c>
      <c r="V116" s="243" t="e">
        <f t="shared" si="7"/>
        <v>#N/A</v>
      </c>
      <c r="W116" s="244" t="e">
        <f>VLOOKUP(E116,'Configurações Básicas'!$E$12:$E$66,1,FALSE)</f>
        <v>#N/A</v>
      </c>
    </row>
    <row r="117" spans="1:23" ht="19.5" customHeight="1" thickTop="1" thickBot="1" x14ac:dyDescent="0.3">
      <c r="A117" s="214"/>
      <c r="C117" s="43"/>
      <c r="D117" s="43"/>
      <c r="E117" s="43"/>
      <c r="F117" s="137"/>
      <c r="G117" s="23"/>
      <c r="H117" s="23"/>
      <c r="I117" s="23"/>
      <c r="J117" s="238"/>
      <c r="K117" s="238"/>
      <c r="L117" s="44" t="s">
        <v>325</v>
      </c>
      <c r="M117" s="12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252733.6000000007</v>
      </c>
      <c r="S117" s="242" t="e">
        <f t="shared" si="5"/>
        <v>#N/A</v>
      </c>
      <c r="T117" s="243" t="e">
        <f t="shared" si="6"/>
        <v>#N/A</v>
      </c>
      <c r="U117" s="243" t="e">
        <f t="shared" si="4"/>
        <v>#N/A</v>
      </c>
      <c r="V117" s="243" t="e">
        <f t="shared" si="7"/>
        <v>#N/A</v>
      </c>
      <c r="W117" s="244" t="e">
        <f>VLOOKUP(E117,'Configurações Básicas'!$E$12:$E$66,1,FALSE)</f>
        <v>#N/A</v>
      </c>
    </row>
    <row r="118" spans="1:23" ht="19.5" customHeight="1" thickTop="1" thickBot="1" x14ac:dyDescent="0.3">
      <c r="A118" s="214"/>
      <c r="C118" s="43"/>
      <c r="D118" s="43"/>
      <c r="E118" s="43"/>
      <c r="F118" s="137"/>
      <c r="G118" s="23"/>
      <c r="H118" s="23"/>
      <c r="I118" s="23"/>
      <c r="J118" s="238"/>
      <c r="K118" s="238"/>
      <c r="L118" s="44" t="s">
        <v>325</v>
      </c>
      <c r="M118" s="12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252733.6000000007</v>
      </c>
      <c r="S118" s="242" t="e">
        <f t="shared" si="5"/>
        <v>#N/A</v>
      </c>
      <c r="T118" s="243" t="e">
        <f t="shared" si="6"/>
        <v>#N/A</v>
      </c>
      <c r="U118" s="243" t="e">
        <f t="shared" si="4"/>
        <v>#N/A</v>
      </c>
      <c r="V118" s="243" t="e">
        <f t="shared" si="7"/>
        <v>#N/A</v>
      </c>
      <c r="W118" s="244" t="e">
        <f>VLOOKUP(E118,'Configurações Básicas'!$E$12:$E$66,1,FALSE)</f>
        <v>#N/A</v>
      </c>
    </row>
    <row r="119" spans="1:23" ht="19.5" customHeight="1" thickTop="1" thickBot="1" x14ac:dyDescent="0.3">
      <c r="A119" s="214"/>
      <c r="C119" s="43"/>
      <c r="D119" s="43"/>
      <c r="E119" s="43"/>
      <c r="F119" s="137"/>
      <c r="G119" s="23"/>
      <c r="H119" s="23"/>
      <c r="I119" s="23"/>
      <c r="J119" s="238"/>
      <c r="K119" s="238"/>
      <c r="L119" s="44" t="s">
        <v>325</v>
      </c>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252733.6000000007</v>
      </c>
      <c r="S119" s="242" t="e">
        <f t="shared" si="5"/>
        <v>#N/A</v>
      </c>
      <c r="T119" s="243" t="e">
        <f t="shared" si="6"/>
        <v>#N/A</v>
      </c>
      <c r="U119" s="243" t="e">
        <f t="shared" si="4"/>
        <v>#N/A</v>
      </c>
      <c r="V119" s="243" t="e">
        <f t="shared" si="7"/>
        <v>#N/A</v>
      </c>
      <c r="W119" s="244" t="e">
        <f>VLOOKUP(E119,'Configurações Básicas'!$E$12:$E$66,1,FALSE)</f>
        <v>#N/A</v>
      </c>
    </row>
    <row r="120" spans="1:23" ht="19.5" customHeight="1" thickTop="1" thickBot="1" x14ac:dyDescent="0.3">
      <c r="A120" s="214"/>
      <c r="C120" s="43"/>
      <c r="D120" s="43"/>
      <c r="E120" s="43"/>
      <c r="F120" s="137"/>
      <c r="G120" s="23"/>
      <c r="H120" s="23"/>
      <c r="I120" s="23"/>
      <c r="J120" s="238"/>
      <c r="K120" s="238"/>
      <c r="L120" s="44" t="s">
        <v>325</v>
      </c>
      <c r="M120" s="12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252733.6000000007</v>
      </c>
      <c r="S120" s="242" t="e">
        <f t="shared" si="5"/>
        <v>#N/A</v>
      </c>
      <c r="T120" s="243" t="e">
        <f t="shared" si="6"/>
        <v>#N/A</v>
      </c>
      <c r="U120" s="243" t="e">
        <f t="shared" si="4"/>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t="s">
        <v>325</v>
      </c>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252733.6000000007</v>
      </c>
      <c r="S121" s="242" t="e">
        <f t="shared" si="5"/>
        <v>#N/A</v>
      </c>
      <c r="T121" s="243" t="e">
        <f t="shared" si="6"/>
        <v>#N/A</v>
      </c>
      <c r="U121" s="243" t="e">
        <f t="shared" si="4"/>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t="s">
        <v>325</v>
      </c>
      <c r="M122" s="12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252733.6000000007</v>
      </c>
      <c r="S122" s="242" t="e">
        <f t="shared" si="5"/>
        <v>#N/A</v>
      </c>
      <c r="T122" s="243" t="e">
        <f t="shared" si="6"/>
        <v>#N/A</v>
      </c>
      <c r="U122" s="243" t="e">
        <f t="shared" si="4"/>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t="s">
        <v>325</v>
      </c>
      <c r="M123" s="12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252733.6000000007</v>
      </c>
      <c r="S123" s="242" t="e">
        <f t="shared" si="5"/>
        <v>#N/A</v>
      </c>
      <c r="T123" s="243" t="e">
        <f t="shared" si="6"/>
        <v>#N/A</v>
      </c>
      <c r="U123" s="243" t="e">
        <f t="shared" si="4"/>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t="s">
        <v>325</v>
      </c>
      <c r="M124" s="12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252733.6000000007</v>
      </c>
      <c r="S124" s="242" t="e">
        <f t="shared" si="5"/>
        <v>#N/A</v>
      </c>
      <c r="T124" s="243" t="e">
        <f t="shared" si="6"/>
        <v>#N/A</v>
      </c>
      <c r="U124" s="243" t="e">
        <f t="shared" si="4"/>
        <v>#N/A</v>
      </c>
      <c r="V124" s="243" t="e">
        <f t="shared" si="7"/>
        <v>#N/A</v>
      </c>
      <c r="W124" s="244" t="e">
        <f>VLOOKUP(E124,'Configurações Básicas'!$E$12:$E$66,1,FALSE)</f>
        <v>#N/A</v>
      </c>
    </row>
    <row r="125" spans="1:23" ht="19.5" customHeight="1" thickTop="1" thickBot="1" x14ac:dyDescent="0.3">
      <c r="A125" s="214"/>
      <c r="C125" s="43"/>
      <c r="D125" s="43"/>
      <c r="E125" s="43"/>
      <c r="F125" s="137"/>
      <c r="G125" s="23"/>
      <c r="H125" s="23"/>
      <c r="I125" s="23"/>
      <c r="J125" s="238"/>
      <c r="K125" s="238"/>
      <c r="L125" s="44" t="s">
        <v>325</v>
      </c>
      <c r="M125" s="12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252733.6000000007</v>
      </c>
      <c r="S125" s="242" t="e">
        <f t="shared" si="5"/>
        <v>#N/A</v>
      </c>
      <c r="T125" s="243" t="e">
        <f t="shared" si="6"/>
        <v>#N/A</v>
      </c>
      <c r="U125" s="243" t="e">
        <f t="shared" si="4"/>
        <v>#N/A</v>
      </c>
      <c r="V125" s="243" t="e">
        <f t="shared" si="7"/>
        <v>#N/A</v>
      </c>
      <c r="W125" s="244" t="e">
        <f>VLOOKUP(E125,'Configurações Básicas'!$E$12:$E$66,1,FALSE)</f>
        <v>#N/A</v>
      </c>
    </row>
    <row r="126" spans="1:23" ht="19.5" customHeight="1" thickTop="1" thickBot="1" x14ac:dyDescent="0.3">
      <c r="A126" s="214"/>
      <c r="C126" s="43"/>
      <c r="D126" s="139"/>
      <c r="E126" s="43"/>
      <c r="F126" s="137"/>
      <c r="G126" s="23"/>
      <c r="H126" s="23"/>
      <c r="I126" s="23"/>
      <c r="J126" s="238"/>
      <c r="K126" s="238"/>
      <c r="L126" s="44" t="s">
        <v>325</v>
      </c>
      <c r="M126" s="12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252733.6000000007</v>
      </c>
      <c r="S126" s="242" t="e">
        <f t="shared" si="5"/>
        <v>#N/A</v>
      </c>
      <c r="T126" s="243" t="e">
        <f t="shared" si="6"/>
        <v>#N/A</v>
      </c>
      <c r="U126" s="243" t="e">
        <f t="shared" si="4"/>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t="s">
        <v>325</v>
      </c>
      <c r="M127" s="12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252733.6000000007</v>
      </c>
      <c r="S127" s="242" t="e">
        <f t="shared" si="5"/>
        <v>#N/A</v>
      </c>
      <c r="T127" s="243" t="e">
        <f t="shared" si="6"/>
        <v>#N/A</v>
      </c>
      <c r="U127" s="243" t="e">
        <f t="shared" si="4"/>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t="s">
        <v>325</v>
      </c>
      <c r="M128" s="12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252733.6000000007</v>
      </c>
      <c r="S128" s="242" t="e">
        <f t="shared" si="5"/>
        <v>#N/A</v>
      </c>
      <c r="T128" s="243" t="e">
        <f t="shared" si="6"/>
        <v>#N/A</v>
      </c>
      <c r="U128" s="243" t="e">
        <f t="shared" si="4"/>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t="s">
        <v>325</v>
      </c>
      <c r="M129" s="12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252733.6000000007</v>
      </c>
      <c r="S129" s="242" t="e">
        <f t="shared" si="5"/>
        <v>#N/A</v>
      </c>
      <c r="T129" s="243" t="e">
        <f t="shared" si="6"/>
        <v>#N/A</v>
      </c>
      <c r="U129" s="243" t="e">
        <f t="shared" si="4"/>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t="s">
        <v>325</v>
      </c>
      <c r="M130" s="12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252733.6000000007</v>
      </c>
      <c r="S130" s="242" t="e">
        <f t="shared" si="5"/>
        <v>#N/A</v>
      </c>
      <c r="T130" s="243" t="e">
        <f t="shared" si="6"/>
        <v>#N/A</v>
      </c>
      <c r="U130" s="243" t="e">
        <f t="shared" si="4"/>
        <v>#N/A</v>
      </c>
      <c r="V130" s="243" t="e">
        <f t="shared" si="7"/>
        <v>#N/A</v>
      </c>
      <c r="W130" s="244" t="e">
        <f>VLOOKUP(E130,'Configurações Básicas'!$E$12:$E$66,1,FALSE)</f>
        <v>#N/A</v>
      </c>
    </row>
    <row r="131" spans="1:23" ht="19.5" customHeight="1" thickTop="1" thickBot="1" x14ac:dyDescent="0.3">
      <c r="A131" s="214"/>
      <c r="C131" s="43"/>
      <c r="D131" s="43"/>
      <c r="E131" s="43"/>
      <c r="F131" s="137"/>
      <c r="G131" s="23"/>
      <c r="H131" s="23"/>
      <c r="I131" s="23"/>
      <c r="J131" s="238"/>
      <c r="K131" s="238"/>
      <c r="L131" s="44" t="s">
        <v>325</v>
      </c>
      <c r="M131" s="12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252733.6000000007</v>
      </c>
      <c r="S131" s="242" t="e">
        <f t="shared" si="5"/>
        <v>#N/A</v>
      </c>
      <c r="T131" s="243" t="e">
        <f t="shared" si="6"/>
        <v>#N/A</v>
      </c>
      <c r="U131" s="243" t="e">
        <f t="shared" si="4"/>
        <v>#N/A</v>
      </c>
      <c r="V131" s="243" t="e">
        <f t="shared" si="7"/>
        <v>#N/A</v>
      </c>
      <c r="W131" s="244" t="e">
        <f>VLOOKUP(E131,'Configurações Básicas'!$E$12:$E$66,1,FALSE)</f>
        <v>#N/A</v>
      </c>
    </row>
    <row r="132" spans="1:23" ht="19.5" customHeight="1" thickTop="1" thickBot="1" x14ac:dyDescent="0.3">
      <c r="A132" s="214"/>
      <c r="C132" s="43"/>
      <c r="D132" s="43"/>
      <c r="E132" s="43"/>
      <c r="F132" s="137"/>
      <c r="G132" s="23"/>
      <c r="H132" s="23"/>
      <c r="I132" s="23"/>
      <c r="J132" s="238"/>
      <c r="K132" s="238"/>
      <c r="L132" s="44" t="s">
        <v>325</v>
      </c>
      <c r="M132" s="12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252733.6000000007</v>
      </c>
      <c r="S132" s="242" t="e">
        <f t="shared" si="5"/>
        <v>#N/A</v>
      </c>
      <c r="T132" s="243" t="e">
        <f t="shared" si="6"/>
        <v>#N/A</v>
      </c>
      <c r="U132" s="243" t="e">
        <f t="shared" si="4"/>
        <v>#N/A</v>
      </c>
      <c r="V132" s="243" t="e">
        <f t="shared" si="7"/>
        <v>#N/A</v>
      </c>
      <c r="W132" s="244" t="e">
        <f>VLOOKUP(E132,'Configurações Básicas'!$E$12:$E$66,1,FALSE)</f>
        <v>#N/A</v>
      </c>
    </row>
    <row r="133" spans="1:23" ht="19.5" customHeight="1" thickTop="1" thickBot="1" x14ac:dyDescent="0.3">
      <c r="A133" s="214"/>
      <c r="C133" s="43"/>
      <c r="D133" s="43"/>
      <c r="E133" s="43"/>
      <c r="F133" s="137"/>
      <c r="G133" s="23"/>
      <c r="H133" s="23"/>
      <c r="I133" s="23"/>
      <c r="J133" s="238"/>
      <c r="K133" s="238"/>
      <c r="L133" s="44" t="s">
        <v>325</v>
      </c>
      <c r="M133" s="12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252733.6000000007</v>
      </c>
      <c r="S133" s="242" t="e">
        <f t="shared" si="5"/>
        <v>#N/A</v>
      </c>
      <c r="T133" s="243" t="e">
        <f t="shared" si="6"/>
        <v>#N/A</v>
      </c>
      <c r="U133" s="243" t="e">
        <f t="shared" si="4"/>
        <v>#N/A</v>
      </c>
      <c r="V133" s="243" t="e">
        <f t="shared" si="7"/>
        <v>#N/A</v>
      </c>
      <c r="W133" s="244" t="e">
        <f>VLOOKUP(E133,'Configurações Básicas'!$E$12:$E$66,1,FALSE)</f>
        <v>#N/A</v>
      </c>
    </row>
    <row r="134" spans="1:23" ht="19.5" customHeight="1" thickTop="1" thickBot="1" x14ac:dyDescent="0.3">
      <c r="A134" s="214"/>
      <c r="C134" s="43"/>
      <c r="D134" s="43"/>
      <c r="E134" s="43"/>
      <c r="F134" s="137"/>
      <c r="G134" s="23"/>
      <c r="H134" s="23"/>
      <c r="I134" s="23"/>
      <c r="J134" s="238"/>
      <c r="K134" s="238"/>
      <c r="L134" s="44" t="s">
        <v>325</v>
      </c>
      <c r="M134" s="12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252733.6000000007</v>
      </c>
      <c r="S134" s="242" t="e">
        <f t="shared" si="5"/>
        <v>#N/A</v>
      </c>
      <c r="T134" s="243" t="e">
        <f t="shared" si="6"/>
        <v>#N/A</v>
      </c>
      <c r="U134" s="243" t="e">
        <f t="shared" ref="U134:U197" si="8">IF(W134="RECEITAS COM PRODUTO","Receita",IF(W134="RECEITAS COM SERVIÇOS","Receita",IF(W134="RECEITAS NÃO OPERACIONAIS","Receita","")))</f>
        <v>#N/A</v>
      </c>
      <c r="V134" s="243" t="e">
        <f t="shared" si="7"/>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t="s">
        <v>449</v>
      </c>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252733.6000000007</v>
      </c>
      <c r="S135" s="242" t="e">
        <f t="shared" ref="S135:S198" si="9">IF(W135="DESPESAS COM RH","Despesa",IF(W135="DESPESAS OPERACIONAIS","Despesa",IF(W135="DESPESAS DE MARKETING","Despesa",IF(W135="IMPOSTOS","Despesa",IF(W135="INVESTIMENTOS","Despesa","")))))</f>
        <v>#N/A</v>
      </c>
      <c r="T135" s="243" t="e">
        <f t="shared" ref="T135:T198" si="10">IF(W135="DESPESAS COM PRODUTOS","Despesa",IF(W135="DESPESAS COM SERVIÇOS","Despesa",IF(W135="DESPESAS NÃO OPERACIONAIS","Despesa","")))</f>
        <v>#N/A</v>
      </c>
      <c r="U135" s="243" t="e">
        <f t="shared" si="8"/>
        <v>#N/A</v>
      </c>
      <c r="V135" s="243" t="e">
        <f t="shared" ref="V135:V198" si="11">IF(S135&lt;&gt;"",S135,IF(T135&lt;&gt;"",T135,IF(U135&lt;&gt;"",U135,"")))</f>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t="s">
        <v>449</v>
      </c>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252733.6000000007</v>
      </c>
      <c r="S136" s="242" t="e">
        <f t="shared" si="9"/>
        <v>#N/A</v>
      </c>
      <c r="T136" s="243" t="e">
        <f t="shared" si="10"/>
        <v>#N/A</v>
      </c>
      <c r="U136" s="243" t="e">
        <f t="shared" si="8"/>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t="s">
        <v>449</v>
      </c>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252733.6000000007</v>
      </c>
      <c r="S137" s="242" t="e">
        <f t="shared" si="9"/>
        <v>#N/A</v>
      </c>
      <c r="T137" s="243" t="e">
        <f t="shared" si="10"/>
        <v>#N/A</v>
      </c>
      <c r="U137" s="243" t="e">
        <f t="shared" si="8"/>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t="s">
        <v>449</v>
      </c>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252733.6000000007</v>
      </c>
      <c r="S138" s="242" t="e">
        <f t="shared" si="9"/>
        <v>#N/A</v>
      </c>
      <c r="T138" s="243" t="e">
        <f t="shared" si="10"/>
        <v>#N/A</v>
      </c>
      <c r="U138" s="243" t="e">
        <f t="shared" si="8"/>
        <v>#N/A</v>
      </c>
      <c r="V138" s="243" t="e">
        <f t="shared" si="11"/>
        <v>#N/A</v>
      </c>
      <c r="W138" s="244" t="e">
        <f>VLOOKUP(E138,'Configurações Básicas'!$E$12:$E$66,1,FALSE)</f>
        <v>#N/A</v>
      </c>
    </row>
    <row r="139" spans="1:23" ht="19.5" customHeight="1" thickTop="1" thickBot="1" x14ac:dyDescent="0.3">
      <c r="A139" s="214"/>
      <c r="C139" s="43"/>
      <c r="D139" s="43"/>
      <c r="E139" s="43"/>
      <c r="F139" s="137"/>
      <c r="G139" s="23"/>
      <c r="H139" s="23"/>
      <c r="I139" s="23"/>
      <c r="J139" s="238"/>
      <c r="K139" s="238"/>
      <c r="L139" s="44" t="s">
        <v>325</v>
      </c>
      <c r="M139" s="12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252733.6000000007</v>
      </c>
      <c r="S139" s="242" t="e">
        <f t="shared" si="9"/>
        <v>#N/A</v>
      </c>
      <c r="T139" s="243" t="e">
        <f t="shared" si="10"/>
        <v>#N/A</v>
      </c>
      <c r="U139" s="243" t="e">
        <f t="shared" si="8"/>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t="s">
        <v>325</v>
      </c>
      <c r="M140" s="12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252733.6000000007</v>
      </c>
      <c r="S140" s="242" t="e">
        <f t="shared" si="9"/>
        <v>#N/A</v>
      </c>
      <c r="T140" s="243" t="e">
        <f t="shared" si="10"/>
        <v>#N/A</v>
      </c>
      <c r="U140" s="243" t="e">
        <f t="shared" si="8"/>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t="s">
        <v>325</v>
      </c>
      <c r="M141" s="12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252733.6000000007</v>
      </c>
      <c r="S141" s="242" t="e">
        <f t="shared" si="9"/>
        <v>#N/A</v>
      </c>
      <c r="T141" s="243" t="e">
        <f t="shared" si="10"/>
        <v>#N/A</v>
      </c>
      <c r="U141" s="243" t="e">
        <f t="shared" si="8"/>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t="s">
        <v>325</v>
      </c>
      <c r="M142" s="12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252733.6000000007</v>
      </c>
      <c r="S142" s="242" t="e">
        <f t="shared" si="9"/>
        <v>#N/A</v>
      </c>
      <c r="T142" s="243" t="e">
        <f t="shared" si="10"/>
        <v>#N/A</v>
      </c>
      <c r="U142" s="243" t="e">
        <f t="shared" si="8"/>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t="s">
        <v>449</v>
      </c>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252733.6000000007</v>
      </c>
      <c r="S143" s="242" t="e">
        <f t="shared" si="9"/>
        <v>#N/A</v>
      </c>
      <c r="T143" s="243" t="e">
        <f t="shared" si="10"/>
        <v>#N/A</v>
      </c>
      <c r="U143" s="243" t="e">
        <f t="shared" si="8"/>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t="s">
        <v>449</v>
      </c>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252733.6000000007</v>
      </c>
      <c r="S144" s="242" t="e">
        <f t="shared" si="9"/>
        <v>#N/A</v>
      </c>
      <c r="T144" s="243" t="e">
        <f t="shared" si="10"/>
        <v>#N/A</v>
      </c>
      <c r="U144" s="243" t="e">
        <f t="shared" si="8"/>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t="s">
        <v>449</v>
      </c>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252733.6000000007</v>
      </c>
      <c r="S145" s="242" t="e">
        <f t="shared" si="9"/>
        <v>#N/A</v>
      </c>
      <c r="T145" s="243" t="e">
        <f t="shared" si="10"/>
        <v>#N/A</v>
      </c>
      <c r="U145" s="243" t="e">
        <f t="shared" si="8"/>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t="s">
        <v>449</v>
      </c>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252733.6000000007</v>
      </c>
      <c r="S146" s="242" t="e">
        <f t="shared" si="9"/>
        <v>#N/A</v>
      </c>
      <c r="T146" s="243" t="e">
        <f t="shared" si="10"/>
        <v>#N/A</v>
      </c>
      <c r="U146" s="243" t="e">
        <f t="shared" si="8"/>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t="s">
        <v>449</v>
      </c>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252733.6000000007</v>
      </c>
      <c r="S147" s="242" t="e">
        <f t="shared" si="9"/>
        <v>#N/A</v>
      </c>
      <c r="T147" s="243" t="e">
        <f t="shared" si="10"/>
        <v>#N/A</v>
      </c>
      <c r="U147" s="243" t="e">
        <f t="shared" si="8"/>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t="s">
        <v>449</v>
      </c>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252733.6000000007</v>
      </c>
      <c r="S148" s="242" t="e">
        <f t="shared" si="9"/>
        <v>#N/A</v>
      </c>
      <c r="T148" s="243" t="e">
        <f t="shared" si="10"/>
        <v>#N/A</v>
      </c>
      <c r="U148" s="243" t="e">
        <f t="shared" si="8"/>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t="s">
        <v>449</v>
      </c>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252733.6000000007</v>
      </c>
      <c r="S149" s="242" t="e">
        <f t="shared" si="9"/>
        <v>#N/A</v>
      </c>
      <c r="T149" s="243" t="e">
        <f t="shared" si="10"/>
        <v>#N/A</v>
      </c>
      <c r="U149" s="243" t="e">
        <f t="shared" si="8"/>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t="s">
        <v>449</v>
      </c>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252733.6000000007</v>
      </c>
      <c r="S150" s="242" t="e">
        <f t="shared" si="9"/>
        <v>#N/A</v>
      </c>
      <c r="T150" s="243" t="e">
        <f t="shared" si="10"/>
        <v>#N/A</v>
      </c>
      <c r="U150" s="243" t="e">
        <f t="shared" si="8"/>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t="s">
        <v>449</v>
      </c>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252733.6000000007</v>
      </c>
      <c r="S151" s="242" t="e">
        <f t="shared" si="9"/>
        <v>#N/A</v>
      </c>
      <c r="T151" s="243" t="e">
        <f t="shared" si="10"/>
        <v>#N/A</v>
      </c>
      <c r="U151" s="243" t="e">
        <f t="shared" si="8"/>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t="s">
        <v>449</v>
      </c>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252733.6000000007</v>
      </c>
      <c r="S152" s="242" t="e">
        <f t="shared" si="9"/>
        <v>#N/A</v>
      </c>
      <c r="T152" s="243" t="e">
        <f t="shared" si="10"/>
        <v>#N/A</v>
      </c>
      <c r="U152" s="243" t="e">
        <f t="shared" si="8"/>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t="s">
        <v>325</v>
      </c>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252733.6000000007</v>
      </c>
      <c r="S153" s="242" t="e">
        <f t="shared" si="9"/>
        <v>#N/A</v>
      </c>
      <c r="T153" s="243" t="e">
        <f t="shared" si="10"/>
        <v>#N/A</v>
      </c>
      <c r="U153" s="243" t="e">
        <f t="shared" si="8"/>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t="s">
        <v>449</v>
      </c>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252733.6000000007</v>
      </c>
      <c r="S154" s="242" t="e">
        <f t="shared" si="9"/>
        <v>#N/A</v>
      </c>
      <c r="T154" s="243" t="e">
        <f t="shared" si="10"/>
        <v>#N/A</v>
      </c>
      <c r="U154" s="243" t="e">
        <f t="shared" si="8"/>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t="s">
        <v>449</v>
      </c>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252733.6000000007</v>
      </c>
      <c r="S155" s="242" t="e">
        <f t="shared" si="9"/>
        <v>#N/A</v>
      </c>
      <c r="T155" s="243" t="e">
        <f t="shared" si="10"/>
        <v>#N/A</v>
      </c>
      <c r="U155" s="243" t="e">
        <f t="shared" si="8"/>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t="s">
        <v>449</v>
      </c>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252733.6000000007</v>
      </c>
      <c r="S156" s="242" t="e">
        <f t="shared" si="9"/>
        <v>#N/A</v>
      </c>
      <c r="T156" s="243" t="e">
        <f t="shared" si="10"/>
        <v>#N/A</v>
      </c>
      <c r="U156" s="243" t="e">
        <f t="shared" si="8"/>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t="s">
        <v>449</v>
      </c>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252733.6000000007</v>
      </c>
      <c r="S157" s="242" t="e">
        <f t="shared" si="9"/>
        <v>#N/A</v>
      </c>
      <c r="T157" s="243" t="e">
        <f t="shared" si="10"/>
        <v>#N/A</v>
      </c>
      <c r="U157" s="243" t="e">
        <f t="shared" si="8"/>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t="s">
        <v>449</v>
      </c>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252733.6000000007</v>
      </c>
      <c r="S158" s="242" t="e">
        <f t="shared" si="9"/>
        <v>#N/A</v>
      </c>
      <c r="T158" s="243" t="e">
        <f t="shared" si="10"/>
        <v>#N/A</v>
      </c>
      <c r="U158" s="243" t="e">
        <f t="shared" si="8"/>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t="s">
        <v>325</v>
      </c>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252733.6000000007</v>
      </c>
      <c r="S159" s="242" t="e">
        <f t="shared" si="9"/>
        <v>#N/A</v>
      </c>
      <c r="T159" s="243" t="e">
        <f t="shared" si="10"/>
        <v>#N/A</v>
      </c>
      <c r="U159" s="243" t="e">
        <f t="shared" si="8"/>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t="s">
        <v>325</v>
      </c>
      <c r="M160" s="12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252733.6000000007</v>
      </c>
      <c r="S160" s="242" t="e">
        <f t="shared" si="9"/>
        <v>#N/A</v>
      </c>
      <c r="T160" s="243" t="e">
        <f t="shared" si="10"/>
        <v>#N/A</v>
      </c>
      <c r="U160" s="243" t="e">
        <f t="shared" si="8"/>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t="s">
        <v>325</v>
      </c>
      <c r="M161" s="12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252733.6000000007</v>
      </c>
      <c r="S161" s="242" t="e">
        <f t="shared" si="9"/>
        <v>#N/A</v>
      </c>
      <c r="T161" s="243" t="e">
        <f t="shared" si="10"/>
        <v>#N/A</v>
      </c>
      <c r="U161" s="243" t="e">
        <f t="shared" si="8"/>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t="s">
        <v>449</v>
      </c>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252733.6000000007</v>
      </c>
      <c r="S162" s="242" t="e">
        <f t="shared" si="9"/>
        <v>#N/A</v>
      </c>
      <c r="T162" s="243" t="e">
        <f t="shared" si="10"/>
        <v>#N/A</v>
      </c>
      <c r="U162" s="243" t="e">
        <f t="shared" si="8"/>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t="s">
        <v>449</v>
      </c>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252733.6000000007</v>
      </c>
      <c r="S163" s="242" t="e">
        <f t="shared" si="9"/>
        <v>#N/A</v>
      </c>
      <c r="T163" s="243" t="e">
        <f t="shared" si="10"/>
        <v>#N/A</v>
      </c>
      <c r="U163" s="243" t="e">
        <f t="shared" si="8"/>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t="s">
        <v>449</v>
      </c>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252733.6000000007</v>
      </c>
      <c r="S164" s="242" t="e">
        <f t="shared" si="9"/>
        <v>#N/A</v>
      </c>
      <c r="T164" s="243" t="e">
        <f t="shared" si="10"/>
        <v>#N/A</v>
      </c>
      <c r="U164" s="243" t="e">
        <f t="shared" si="8"/>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t="s">
        <v>449</v>
      </c>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252733.6000000007</v>
      </c>
      <c r="S165" s="242" t="e">
        <f t="shared" si="9"/>
        <v>#N/A</v>
      </c>
      <c r="T165" s="243" t="e">
        <f t="shared" si="10"/>
        <v>#N/A</v>
      </c>
      <c r="U165" s="243" t="e">
        <f t="shared" si="8"/>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t="s">
        <v>449</v>
      </c>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252733.6000000007</v>
      </c>
      <c r="S166" s="242" t="e">
        <f t="shared" si="9"/>
        <v>#N/A</v>
      </c>
      <c r="T166" s="243" t="e">
        <f t="shared" si="10"/>
        <v>#N/A</v>
      </c>
      <c r="U166" s="243" t="e">
        <f t="shared" si="8"/>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t="s">
        <v>449</v>
      </c>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252733.6000000007</v>
      </c>
      <c r="S167" s="242" t="e">
        <f t="shared" si="9"/>
        <v>#N/A</v>
      </c>
      <c r="T167" s="243" t="e">
        <f t="shared" si="10"/>
        <v>#N/A</v>
      </c>
      <c r="U167" s="243" t="e">
        <f t="shared" si="8"/>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t="s">
        <v>449</v>
      </c>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252733.6000000007</v>
      </c>
      <c r="S168" s="242" t="e">
        <f t="shared" si="9"/>
        <v>#N/A</v>
      </c>
      <c r="T168" s="243" t="e">
        <f t="shared" si="10"/>
        <v>#N/A</v>
      </c>
      <c r="U168" s="243" t="e">
        <f t="shared" si="8"/>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t="s">
        <v>325</v>
      </c>
      <c r="M169" s="12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252733.6000000007</v>
      </c>
      <c r="S169" s="242" t="e">
        <f t="shared" si="9"/>
        <v>#N/A</v>
      </c>
      <c r="T169" s="243" t="e">
        <f t="shared" si="10"/>
        <v>#N/A</v>
      </c>
      <c r="U169" s="243" t="e">
        <f t="shared" si="8"/>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t="s">
        <v>325</v>
      </c>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252733.6000000007</v>
      </c>
      <c r="S170" s="242" t="e">
        <f t="shared" si="9"/>
        <v>#N/A</v>
      </c>
      <c r="T170" s="243" t="e">
        <f t="shared" si="10"/>
        <v>#N/A</v>
      </c>
      <c r="U170" s="243" t="e">
        <f t="shared" si="8"/>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t="s">
        <v>325</v>
      </c>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252733.6000000007</v>
      </c>
      <c r="S171" s="242" t="e">
        <f t="shared" si="9"/>
        <v>#N/A</v>
      </c>
      <c r="T171" s="243" t="e">
        <f t="shared" si="10"/>
        <v>#N/A</v>
      </c>
      <c r="U171" s="243" t="e">
        <f t="shared" si="8"/>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t="s">
        <v>325</v>
      </c>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252733.6000000007</v>
      </c>
      <c r="S172" s="242" t="e">
        <f t="shared" si="9"/>
        <v>#N/A</v>
      </c>
      <c r="T172" s="243" t="e">
        <f t="shared" si="10"/>
        <v>#N/A</v>
      </c>
      <c r="U172" s="243" t="e">
        <f t="shared" si="8"/>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t="s">
        <v>325</v>
      </c>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252733.6000000007</v>
      </c>
      <c r="S173" s="242" t="e">
        <f t="shared" si="9"/>
        <v>#N/A</v>
      </c>
      <c r="T173" s="243" t="e">
        <f t="shared" si="10"/>
        <v>#N/A</v>
      </c>
      <c r="U173" s="243" t="e">
        <f t="shared" si="8"/>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t="s">
        <v>325</v>
      </c>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252733.6000000007</v>
      </c>
      <c r="S174" s="242" t="e">
        <f t="shared" si="9"/>
        <v>#N/A</v>
      </c>
      <c r="T174" s="243" t="e">
        <f t="shared" si="10"/>
        <v>#N/A</v>
      </c>
      <c r="U174" s="243" t="e">
        <f t="shared" si="8"/>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t="s">
        <v>325</v>
      </c>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252733.6000000007</v>
      </c>
      <c r="S175" s="242" t="e">
        <f t="shared" si="9"/>
        <v>#N/A</v>
      </c>
      <c r="T175" s="243" t="e">
        <f t="shared" si="10"/>
        <v>#N/A</v>
      </c>
      <c r="U175" s="243" t="e">
        <f t="shared" si="8"/>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t="s">
        <v>325</v>
      </c>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252733.6000000007</v>
      </c>
      <c r="S176" s="242" t="e">
        <f t="shared" si="9"/>
        <v>#N/A</v>
      </c>
      <c r="T176" s="243" t="e">
        <f t="shared" si="10"/>
        <v>#N/A</v>
      </c>
      <c r="U176" s="243" t="e">
        <f t="shared" si="8"/>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t="s">
        <v>325</v>
      </c>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252733.6000000007</v>
      </c>
      <c r="S177" s="242" t="e">
        <f t="shared" si="9"/>
        <v>#N/A</v>
      </c>
      <c r="T177" s="243" t="e">
        <f t="shared" si="10"/>
        <v>#N/A</v>
      </c>
      <c r="U177" s="243" t="e">
        <f t="shared" si="8"/>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t="s">
        <v>325</v>
      </c>
      <c r="M178" s="12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252733.6000000007</v>
      </c>
      <c r="S178" s="242" t="e">
        <f t="shared" si="9"/>
        <v>#N/A</v>
      </c>
      <c r="T178" s="243" t="e">
        <f t="shared" si="10"/>
        <v>#N/A</v>
      </c>
      <c r="U178" s="243" t="e">
        <f t="shared" si="8"/>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t="s">
        <v>325</v>
      </c>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252733.6000000007</v>
      </c>
      <c r="S179" s="242" t="e">
        <f t="shared" si="9"/>
        <v>#N/A</v>
      </c>
      <c r="T179" s="243" t="e">
        <f t="shared" si="10"/>
        <v>#N/A</v>
      </c>
      <c r="U179" s="243" t="e">
        <f t="shared" si="8"/>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t="s">
        <v>325</v>
      </c>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252733.6000000007</v>
      </c>
      <c r="S180" s="242" t="e">
        <f t="shared" si="9"/>
        <v>#N/A</v>
      </c>
      <c r="T180" s="243" t="e">
        <f t="shared" si="10"/>
        <v>#N/A</v>
      </c>
      <c r="U180" s="243" t="e">
        <f t="shared" si="8"/>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t="s">
        <v>325</v>
      </c>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252733.6000000007</v>
      </c>
      <c r="S181" s="242" t="e">
        <f t="shared" si="9"/>
        <v>#N/A</v>
      </c>
      <c r="T181" s="243" t="e">
        <f t="shared" si="10"/>
        <v>#N/A</v>
      </c>
      <c r="U181" s="243" t="e">
        <f t="shared" si="8"/>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t="s">
        <v>325</v>
      </c>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252733.6000000007</v>
      </c>
      <c r="S182" s="242" t="e">
        <f t="shared" si="9"/>
        <v>#N/A</v>
      </c>
      <c r="T182" s="243" t="e">
        <f t="shared" si="10"/>
        <v>#N/A</v>
      </c>
      <c r="U182" s="243" t="e">
        <f t="shared" si="8"/>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t="s">
        <v>325</v>
      </c>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252733.6000000007</v>
      </c>
      <c r="S183" s="242" t="e">
        <f t="shared" si="9"/>
        <v>#N/A</v>
      </c>
      <c r="T183" s="243" t="e">
        <f t="shared" si="10"/>
        <v>#N/A</v>
      </c>
      <c r="U183" s="243" t="e">
        <f t="shared" si="8"/>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t="s">
        <v>325</v>
      </c>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252733.6000000007</v>
      </c>
      <c r="S184" s="242" t="e">
        <f t="shared" si="9"/>
        <v>#N/A</v>
      </c>
      <c r="T184" s="243" t="e">
        <f t="shared" si="10"/>
        <v>#N/A</v>
      </c>
      <c r="U184" s="243" t="e">
        <f t="shared" si="8"/>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t="s">
        <v>325</v>
      </c>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252733.6000000007</v>
      </c>
      <c r="S185" s="242" t="e">
        <f t="shared" si="9"/>
        <v>#N/A</v>
      </c>
      <c r="T185" s="243" t="e">
        <f t="shared" si="10"/>
        <v>#N/A</v>
      </c>
      <c r="U185" s="243" t="e">
        <f t="shared" si="8"/>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t="s">
        <v>325</v>
      </c>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252733.6000000007</v>
      </c>
      <c r="S186" s="242" t="e">
        <f t="shared" si="9"/>
        <v>#N/A</v>
      </c>
      <c r="T186" s="243" t="e">
        <f t="shared" si="10"/>
        <v>#N/A</v>
      </c>
      <c r="U186" s="243" t="e">
        <f t="shared" si="8"/>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t="s">
        <v>325</v>
      </c>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252733.6000000007</v>
      </c>
      <c r="S187" s="242" t="e">
        <f t="shared" si="9"/>
        <v>#N/A</v>
      </c>
      <c r="T187" s="243" t="e">
        <f t="shared" si="10"/>
        <v>#N/A</v>
      </c>
      <c r="U187" s="243" t="e">
        <f t="shared" si="8"/>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t="s">
        <v>325</v>
      </c>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252733.6000000007</v>
      </c>
      <c r="S188" s="242" t="e">
        <f t="shared" si="9"/>
        <v>#N/A</v>
      </c>
      <c r="T188" s="243" t="e">
        <f t="shared" si="10"/>
        <v>#N/A</v>
      </c>
      <c r="U188" s="243" t="e">
        <f t="shared" si="8"/>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t="s">
        <v>325</v>
      </c>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252733.6000000007</v>
      </c>
      <c r="S189" s="242" t="e">
        <f t="shared" si="9"/>
        <v>#N/A</v>
      </c>
      <c r="T189" s="243" t="e">
        <f t="shared" si="10"/>
        <v>#N/A</v>
      </c>
      <c r="U189" s="243" t="e">
        <f t="shared" si="8"/>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t="s">
        <v>325</v>
      </c>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252733.6000000007</v>
      </c>
      <c r="S190" s="242" t="e">
        <f t="shared" si="9"/>
        <v>#N/A</v>
      </c>
      <c r="T190" s="243" t="e">
        <f t="shared" si="10"/>
        <v>#N/A</v>
      </c>
      <c r="U190" s="243" t="e">
        <f t="shared" si="8"/>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t="s">
        <v>325</v>
      </c>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252733.6000000007</v>
      </c>
      <c r="S191" s="242" t="e">
        <f t="shared" si="9"/>
        <v>#N/A</v>
      </c>
      <c r="T191" s="243" t="e">
        <f t="shared" si="10"/>
        <v>#N/A</v>
      </c>
      <c r="U191" s="243" t="e">
        <f t="shared" si="8"/>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t="s">
        <v>325</v>
      </c>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252733.6000000007</v>
      </c>
      <c r="S192" s="242" t="e">
        <f t="shared" si="9"/>
        <v>#N/A</v>
      </c>
      <c r="T192" s="243" t="e">
        <f t="shared" si="10"/>
        <v>#N/A</v>
      </c>
      <c r="U192" s="243" t="e">
        <f t="shared" si="8"/>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38"/>
      <c r="K193" s="238"/>
      <c r="L193" s="44" t="s">
        <v>325</v>
      </c>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252733.6000000007</v>
      </c>
      <c r="S193" s="242" t="e">
        <f t="shared" si="9"/>
        <v>#N/A</v>
      </c>
      <c r="T193" s="243" t="e">
        <f t="shared" si="10"/>
        <v>#N/A</v>
      </c>
      <c r="U193" s="243" t="e">
        <f t="shared" si="8"/>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38"/>
      <c r="K194" s="238"/>
      <c r="L194" s="44" t="s">
        <v>449</v>
      </c>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252733.6000000007</v>
      </c>
      <c r="S194" s="242" t="e">
        <f t="shared" si="9"/>
        <v>#N/A</v>
      </c>
      <c r="T194" s="243" t="e">
        <f t="shared" si="10"/>
        <v>#N/A</v>
      </c>
      <c r="U194" s="243" t="e">
        <f t="shared" si="8"/>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38"/>
      <c r="K195" s="238"/>
      <c r="L195" s="44" t="s">
        <v>449</v>
      </c>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252733.6000000007</v>
      </c>
      <c r="S195" s="242" t="e">
        <f t="shared" si="9"/>
        <v>#N/A</v>
      </c>
      <c r="T195" s="243" t="e">
        <f t="shared" si="10"/>
        <v>#N/A</v>
      </c>
      <c r="U195" s="243" t="e">
        <f t="shared" si="8"/>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t="s">
        <v>449</v>
      </c>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252733.6000000007</v>
      </c>
      <c r="S196" s="242" t="e">
        <f t="shared" si="9"/>
        <v>#N/A</v>
      </c>
      <c r="T196" s="243" t="e">
        <f t="shared" si="10"/>
        <v>#N/A</v>
      </c>
      <c r="U196" s="243" t="e">
        <f t="shared" si="8"/>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t="s">
        <v>449</v>
      </c>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252733.6000000007</v>
      </c>
      <c r="S197" s="242" t="e">
        <f t="shared" si="9"/>
        <v>#N/A</v>
      </c>
      <c r="T197" s="243" t="e">
        <f t="shared" si="10"/>
        <v>#N/A</v>
      </c>
      <c r="U197" s="243" t="e">
        <f t="shared" si="8"/>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t="s">
        <v>449</v>
      </c>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252733.6000000007</v>
      </c>
      <c r="S198" s="242" t="e">
        <f t="shared" si="9"/>
        <v>#N/A</v>
      </c>
      <c r="T198" s="243" t="e">
        <f t="shared" si="10"/>
        <v>#N/A</v>
      </c>
      <c r="U198" s="243" t="e">
        <f t="shared" ref="U198:U261" si="12">IF(W198="RECEITAS COM PRODUTO","Receita",IF(W198="RECEITAS COM SERVIÇOS","Receita",IF(W198="RECEITAS NÃO OPERACIONAIS","Receita","")))</f>
        <v>#N/A</v>
      </c>
      <c r="V198" s="243" t="e">
        <f t="shared" si="11"/>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t="s">
        <v>449</v>
      </c>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252733.6000000007</v>
      </c>
      <c r="S199" s="242" t="e">
        <f t="shared" ref="S199:S262" si="13">IF(W199="DESPESAS COM RH","Despesa",IF(W199="DESPESAS OPERACIONAIS","Despesa",IF(W199="DESPESAS DE MARKETING","Despesa",IF(W199="IMPOSTOS","Despesa",IF(W199="INVESTIMENTOS","Despesa","")))))</f>
        <v>#N/A</v>
      </c>
      <c r="T199" s="243" t="e">
        <f t="shared" ref="T199:T262" si="14">IF(W199="DESPESAS COM PRODUTOS","Despesa",IF(W199="DESPESAS COM SERVIÇOS","Despesa",IF(W199="DESPESAS NÃO OPERACIONAIS","Despesa","")))</f>
        <v>#N/A</v>
      </c>
      <c r="U199" s="243" t="e">
        <f t="shared" si="12"/>
        <v>#N/A</v>
      </c>
      <c r="V199" s="243" t="e">
        <f t="shared" ref="V199:V262" si="15">IF(S199&lt;&gt;"",S199,IF(T199&lt;&gt;"",T199,IF(U199&lt;&gt;"",U199,"")))</f>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t="s">
        <v>449</v>
      </c>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252733.6000000007</v>
      </c>
      <c r="S200" s="242" t="e">
        <f t="shared" si="13"/>
        <v>#N/A</v>
      </c>
      <c r="T200" s="243" t="e">
        <f t="shared" si="14"/>
        <v>#N/A</v>
      </c>
      <c r="U200" s="243" t="e">
        <f t="shared" si="12"/>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t="s">
        <v>449</v>
      </c>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252733.6000000007</v>
      </c>
      <c r="S201" s="242" t="e">
        <f t="shared" si="13"/>
        <v>#N/A</v>
      </c>
      <c r="T201" s="243" t="e">
        <f t="shared" si="14"/>
        <v>#N/A</v>
      </c>
      <c r="U201" s="243" t="e">
        <f t="shared" si="12"/>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t="s">
        <v>449</v>
      </c>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252733.6000000007</v>
      </c>
      <c r="S202" s="242" t="e">
        <f t="shared" si="13"/>
        <v>#N/A</v>
      </c>
      <c r="T202" s="243" t="e">
        <f t="shared" si="14"/>
        <v>#N/A</v>
      </c>
      <c r="U202" s="243" t="e">
        <f t="shared" si="12"/>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t="s">
        <v>449</v>
      </c>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252733.6000000007</v>
      </c>
      <c r="S203" s="242" t="e">
        <f t="shared" si="13"/>
        <v>#N/A</v>
      </c>
      <c r="T203" s="243" t="e">
        <f t="shared" si="14"/>
        <v>#N/A</v>
      </c>
      <c r="U203" s="243" t="e">
        <f t="shared" si="12"/>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t="s">
        <v>449</v>
      </c>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252733.6000000007</v>
      </c>
      <c r="S204" s="242" t="e">
        <f t="shared" si="13"/>
        <v>#N/A</v>
      </c>
      <c r="T204" s="243" t="e">
        <f t="shared" si="14"/>
        <v>#N/A</v>
      </c>
      <c r="U204" s="243" t="e">
        <f t="shared" si="12"/>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t="s">
        <v>449</v>
      </c>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252733.6000000007</v>
      </c>
      <c r="S205" s="242" t="e">
        <f t="shared" si="13"/>
        <v>#N/A</v>
      </c>
      <c r="T205" s="243" t="e">
        <f t="shared" si="14"/>
        <v>#N/A</v>
      </c>
      <c r="U205" s="243" t="e">
        <f t="shared" si="12"/>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t="s">
        <v>325</v>
      </c>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252733.6000000007</v>
      </c>
      <c r="S206" s="242" t="e">
        <f t="shared" si="13"/>
        <v>#N/A</v>
      </c>
      <c r="T206" s="243" t="e">
        <f t="shared" si="14"/>
        <v>#N/A</v>
      </c>
      <c r="U206" s="243" t="e">
        <f t="shared" si="12"/>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t="s">
        <v>325</v>
      </c>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252733.6000000007</v>
      </c>
      <c r="S207" s="242" t="e">
        <f t="shared" si="13"/>
        <v>#N/A</v>
      </c>
      <c r="T207" s="243" t="e">
        <f t="shared" si="14"/>
        <v>#N/A</v>
      </c>
      <c r="U207" s="243" t="e">
        <f t="shared" si="12"/>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t="s">
        <v>325</v>
      </c>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252733.6000000007</v>
      </c>
      <c r="S208" s="242" t="e">
        <f t="shared" si="13"/>
        <v>#N/A</v>
      </c>
      <c r="T208" s="243" t="e">
        <f t="shared" si="14"/>
        <v>#N/A</v>
      </c>
      <c r="U208" s="243" t="e">
        <f t="shared" si="12"/>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t="s">
        <v>325</v>
      </c>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252733.6000000007</v>
      </c>
      <c r="S209" s="242" t="e">
        <f t="shared" si="13"/>
        <v>#N/A</v>
      </c>
      <c r="T209" s="243" t="e">
        <f t="shared" si="14"/>
        <v>#N/A</v>
      </c>
      <c r="U209" s="243" t="e">
        <f t="shared" si="12"/>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t="s">
        <v>325</v>
      </c>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252733.6000000007</v>
      </c>
      <c r="S210" s="242" t="e">
        <f t="shared" si="13"/>
        <v>#N/A</v>
      </c>
      <c r="T210" s="243" t="e">
        <f t="shared" si="14"/>
        <v>#N/A</v>
      </c>
      <c r="U210" s="243" t="e">
        <f t="shared" si="12"/>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t="s">
        <v>325</v>
      </c>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252733.6000000007</v>
      </c>
      <c r="S211" s="242" t="e">
        <f t="shared" si="13"/>
        <v>#N/A</v>
      </c>
      <c r="T211" s="243" t="e">
        <f t="shared" si="14"/>
        <v>#N/A</v>
      </c>
      <c r="U211" s="243" t="e">
        <f t="shared" si="12"/>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t="s">
        <v>449</v>
      </c>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252733.6000000007</v>
      </c>
      <c r="S212" s="242" t="e">
        <f t="shared" si="13"/>
        <v>#N/A</v>
      </c>
      <c r="T212" s="243" t="e">
        <f t="shared" si="14"/>
        <v>#N/A</v>
      </c>
      <c r="U212" s="243" t="e">
        <f t="shared" si="12"/>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t="s">
        <v>449</v>
      </c>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252733.6000000007</v>
      </c>
      <c r="S213" s="242" t="e">
        <f t="shared" si="13"/>
        <v>#N/A</v>
      </c>
      <c r="T213" s="243" t="e">
        <f t="shared" si="14"/>
        <v>#N/A</v>
      </c>
      <c r="U213" s="243" t="e">
        <f t="shared" si="12"/>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t="s">
        <v>449</v>
      </c>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252733.6000000007</v>
      </c>
      <c r="S214" s="242" t="e">
        <f t="shared" si="13"/>
        <v>#N/A</v>
      </c>
      <c r="T214" s="243" t="e">
        <f t="shared" si="14"/>
        <v>#N/A</v>
      </c>
      <c r="U214" s="243" t="e">
        <f t="shared" si="12"/>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t="s">
        <v>449</v>
      </c>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252733.6000000007</v>
      </c>
      <c r="S215" s="242" t="e">
        <f t="shared" si="13"/>
        <v>#N/A</v>
      </c>
      <c r="T215" s="243" t="e">
        <f t="shared" si="14"/>
        <v>#N/A</v>
      </c>
      <c r="U215" s="243" t="e">
        <f t="shared" si="12"/>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t="s">
        <v>449</v>
      </c>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252733.6000000007</v>
      </c>
      <c r="S216" s="242" t="e">
        <f t="shared" si="13"/>
        <v>#N/A</v>
      </c>
      <c r="T216" s="243" t="e">
        <f t="shared" si="14"/>
        <v>#N/A</v>
      </c>
      <c r="U216" s="243" t="e">
        <f t="shared" si="12"/>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t="s">
        <v>449</v>
      </c>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252733.6000000007</v>
      </c>
      <c r="S217" s="242" t="e">
        <f t="shared" si="13"/>
        <v>#N/A</v>
      </c>
      <c r="T217" s="243" t="e">
        <f t="shared" si="14"/>
        <v>#N/A</v>
      </c>
      <c r="U217" s="243" t="e">
        <f t="shared" si="12"/>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t="s">
        <v>449</v>
      </c>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252733.6000000007</v>
      </c>
      <c r="S218" s="242" t="e">
        <f t="shared" si="13"/>
        <v>#N/A</v>
      </c>
      <c r="T218" s="243" t="e">
        <f t="shared" si="14"/>
        <v>#N/A</v>
      </c>
      <c r="U218" s="243" t="e">
        <f t="shared" si="12"/>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t="s">
        <v>449</v>
      </c>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252733.6000000007</v>
      </c>
      <c r="S219" s="242" t="e">
        <f t="shared" si="13"/>
        <v>#N/A</v>
      </c>
      <c r="T219" s="243" t="e">
        <f t="shared" si="14"/>
        <v>#N/A</v>
      </c>
      <c r="U219" s="243" t="e">
        <f t="shared" si="12"/>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t="s">
        <v>449</v>
      </c>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252733.6000000007</v>
      </c>
      <c r="S220" s="242" t="e">
        <f t="shared" si="13"/>
        <v>#N/A</v>
      </c>
      <c r="T220" s="243" t="e">
        <f t="shared" si="14"/>
        <v>#N/A</v>
      </c>
      <c r="U220" s="243" t="e">
        <f t="shared" si="12"/>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t="s">
        <v>449</v>
      </c>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252733.6000000007</v>
      </c>
      <c r="S221" s="242" t="e">
        <f t="shared" si="13"/>
        <v>#N/A</v>
      </c>
      <c r="T221" s="243" t="e">
        <f t="shared" si="14"/>
        <v>#N/A</v>
      </c>
      <c r="U221" s="243" t="e">
        <f t="shared" si="12"/>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t="s">
        <v>449</v>
      </c>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252733.6000000007</v>
      </c>
      <c r="S222" s="242" t="e">
        <f t="shared" si="13"/>
        <v>#N/A</v>
      </c>
      <c r="T222" s="243" t="e">
        <f t="shared" si="14"/>
        <v>#N/A</v>
      </c>
      <c r="U222" s="243" t="e">
        <f t="shared" si="12"/>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t="s">
        <v>449</v>
      </c>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252733.6000000007</v>
      </c>
      <c r="S223" s="242" t="e">
        <f t="shared" si="13"/>
        <v>#N/A</v>
      </c>
      <c r="T223" s="243" t="e">
        <f t="shared" si="14"/>
        <v>#N/A</v>
      </c>
      <c r="U223" s="243" t="e">
        <f t="shared" si="12"/>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t="s">
        <v>325</v>
      </c>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252733.6000000007</v>
      </c>
      <c r="S224" s="242" t="e">
        <f t="shared" si="13"/>
        <v>#N/A</v>
      </c>
      <c r="T224" s="243" t="e">
        <f t="shared" si="14"/>
        <v>#N/A</v>
      </c>
      <c r="U224" s="243" t="e">
        <f t="shared" si="12"/>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t="s">
        <v>449</v>
      </c>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252733.6000000007</v>
      </c>
      <c r="S225" s="242" t="e">
        <f t="shared" si="13"/>
        <v>#N/A</v>
      </c>
      <c r="T225" s="243" t="e">
        <f t="shared" si="14"/>
        <v>#N/A</v>
      </c>
      <c r="U225" s="243" t="e">
        <f t="shared" si="12"/>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t="s">
        <v>449</v>
      </c>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252733.6000000007</v>
      </c>
      <c r="S226" s="242" t="e">
        <f t="shared" si="13"/>
        <v>#N/A</v>
      </c>
      <c r="T226" s="243" t="e">
        <f t="shared" si="14"/>
        <v>#N/A</v>
      </c>
      <c r="U226" s="243" t="e">
        <f t="shared" si="12"/>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t="s">
        <v>449</v>
      </c>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252733.6000000007</v>
      </c>
      <c r="S227" s="242" t="e">
        <f t="shared" si="13"/>
        <v>#N/A</v>
      </c>
      <c r="T227" s="243" t="e">
        <f t="shared" si="14"/>
        <v>#N/A</v>
      </c>
      <c r="U227" s="243" t="e">
        <f t="shared" si="12"/>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t="s">
        <v>449</v>
      </c>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252733.6000000007</v>
      </c>
      <c r="S228" s="242" t="e">
        <f t="shared" si="13"/>
        <v>#N/A</v>
      </c>
      <c r="T228" s="243" t="e">
        <f t="shared" si="14"/>
        <v>#N/A</v>
      </c>
      <c r="U228" s="243" t="e">
        <f t="shared" si="12"/>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t="s">
        <v>449</v>
      </c>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252733.6000000007</v>
      </c>
      <c r="S229" s="242" t="e">
        <f t="shared" si="13"/>
        <v>#N/A</v>
      </c>
      <c r="T229" s="243" t="e">
        <f t="shared" si="14"/>
        <v>#N/A</v>
      </c>
      <c r="U229" s="243" t="e">
        <f t="shared" si="12"/>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t="s">
        <v>325</v>
      </c>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252733.6000000007</v>
      </c>
      <c r="S230" s="242" t="e">
        <f t="shared" si="13"/>
        <v>#N/A</v>
      </c>
      <c r="T230" s="243" t="e">
        <f t="shared" si="14"/>
        <v>#N/A</v>
      </c>
      <c r="U230" s="243" t="e">
        <f t="shared" si="12"/>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t="s">
        <v>325</v>
      </c>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252733.6000000007</v>
      </c>
      <c r="S231" s="242" t="e">
        <f t="shared" si="13"/>
        <v>#N/A</v>
      </c>
      <c r="T231" s="243" t="e">
        <f t="shared" si="14"/>
        <v>#N/A</v>
      </c>
      <c r="U231" s="243" t="e">
        <f t="shared" si="12"/>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t="s">
        <v>325</v>
      </c>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252733.6000000007</v>
      </c>
      <c r="S232" s="242" t="e">
        <f t="shared" si="13"/>
        <v>#N/A</v>
      </c>
      <c r="T232" s="243" t="e">
        <f t="shared" si="14"/>
        <v>#N/A</v>
      </c>
      <c r="U232" s="243" t="e">
        <f t="shared" si="12"/>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t="s">
        <v>325</v>
      </c>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252733.6000000007</v>
      </c>
      <c r="S233" s="242" t="e">
        <f t="shared" si="13"/>
        <v>#N/A</v>
      </c>
      <c r="T233" s="243" t="e">
        <f t="shared" si="14"/>
        <v>#N/A</v>
      </c>
      <c r="U233" s="243" t="e">
        <f t="shared" si="12"/>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t="s">
        <v>325</v>
      </c>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252733.6000000007</v>
      </c>
      <c r="S234" s="242" t="e">
        <f t="shared" si="13"/>
        <v>#N/A</v>
      </c>
      <c r="T234" s="243" t="e">
        <f t="shared" si="14"/>
        <v>#N/A</v>
      </c>
      <c r="U234" s="243" t="e">
        <f t="shared" si="12"/>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t="s">
        <v>325</v>
      </c>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252733.6000000007</v>
      </c>
      <c r="S235" s="242" t="e">
        <f t="shared" si="13"/>
        <v>#N/A</v>
      </c>
      <c r="T235" s="243" t="e">
        <f t="shared" si="14"/>
        <v>#N/A</v>
      </c>
      <c r="U235" s="243" t="e">
        <f t="shared" si="12"/>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t="s">
        <v>325</v>
      </c>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252733.6000000007</v>
      </c>
      <c r="S236" s="242" t="e">
        <f t="shared" si="13"/>
        <v>#N/A</v>
      </c>
      <c r="T236" s="243" t="e">
        <f t="shared" si="14"/>
        <v>#N/A</v>
      </c>
      <c r="U236" s="243" t="e">
        <f t="shared" si="12"/>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t="s">
        <v>325</v>
      </c>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252733.6000000007</v>
      </c>
      <c r="S237" s="242" t="e">
        <f t="shared" si="13"/>
        <v>#N/A</v>
      </c>
      <c r="T237" s="243" t="e">
        <f t="shared" si="14"/>
        <v>#N/A</v>
      </c>
      <c r="U237" s="243" t="e">
        <f t="shared" si="12"/>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t="s">
        <v>325</v>
      </c>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252733.6000000007</v>
      </c>
      <c r="S238" s="242" t="e">
        <f t="shared" si="13"/>
        <v>#N/A</v>
      </c>
      <c r="T238" s="243" t="e">
        <f t="shared" si="14"/>
        <v>#N/A</v>
      </c>
      <c r="U238" s="243" t="e">
        <f t="shared" si="12"/>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t="s">
        <v>325</v>
      </c>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252733.6000000007</v>
      </c>
      <c r="S239" s="242" t="e">
        <f t="shared" si="13"/>
        <v>#N/A</v>
      </c>
      <c r="T239" s="243" t="e">
        <f t="shared" si="14"/>
        <v>#N/A</v>
      </c>
      <c r="U239" s="243" t="e">
        <f t="shared" si="12"/>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t="s">
        <v>325</v>
      </c>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252733.6000000007</v>
      </c>
      <c r="S240" s="242" t="e">
        <f t="shared" si="13"/>
        <v>#N/A</v>
      </c>
      <c r="T240" s="243" t="e">
        <f t="shared" si="14"/>
        <v>#N/A</v>
      </c>
      <c r="U240" s="243" t="e">
        <f t="shared" si="12"/>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t="s">
        <v>449</v>
      </c>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252733.6000000007</v>
      </c>
      <c r="S241" s="242" t="e">
        <f t="shared" si="13"/>
        <v>#N/A</v>
      </c>
      <c r="T241" s="243" t="e">
        <f t="shared" si="14"/>
        <v>#N/A</v>
      </c>
      <c r="U241" s="243" t="e">
        <f t="shared" si="12"/>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t="s">
        <v>449</v>
      </c>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252733.6000000007</v>
      </c>
      <c r="S242" s="242" t="e">
        <f t="shared" si="13"/>
        <v>#N/A</v>
      </c>
      <c r="T242" s="243" t="e">
        <f t="shared" si="14"/>
        <v>#N/A</v>
      </c>
      <c r="U242" s="243" t="e">
        <f t="shared" si="12"/>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t="s">
        <v>449</v>
      </c>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252733.6000000007</v>
      </c>
      <c r="S243" s="242" t="e">
        <f t="shared" si="13"/>
        <v>#N/A</v>
      </c>
      <c r="T243" s="243" t="e">
        <f t="shared" si="14"/>
        <v>#N/A</v>
      </c>
      <c r="U243" s="243" t="e">
        <f t="shared" si="12"/>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t="s">
        <v>449</v>
      </c>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252733.6000000007</v>
      </c>
      <c r="S244" s="242" t="e">
        <f t="shared" si="13"/>
        <v>#N/A</v>
      </c>
      <c r="T244" s="243" t="e">
        <f t="shared" si="14"/>
        <v>#N/A</v>
      </c>
      <c r="U244" s="243" t="e">
        <f t="shared" si="12"/>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t="s">
        <v>449</v>
      </c>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252733.6000000007</v>
      </c>
      <c r="S245" s="242" t="e">
        <f t="shared" si="13"/>
        <v>#N/A</v>
      </c>
      <c r="T245" s="243" t="e">
        <f t="shared" si="14"/>
        <v>#N/A</v>
      </c>
      <c r="U245" s="243" t="e">
        <f t="shared" si="12"/>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t="s">
        <v>449</v>
      </c>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252733.6000000007</v>
      </c>
      <c r="S246" s="242" t="e">
        <f t="shared" si="13"/>
        <v>#N/A</v>
      </c>
      <c r="T246" s="243" t="e">
        <f t="shared" si="14"/>
        <v>#N/A</v>
      </c>
      <c r="U246" s="243" t="e">
        <f t="shared" si="12"/>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t="s">
        <v>325</v>
      </c>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252733.6000000007</v>
      </c>
      <c r="S247" s="242" t="e">
        <f t="shared" si="13"/>
        <v>#N/A</v>
      </c>
      <c r="T247" s="243" t="e">
        <f t="shared" si="14"/>
        <v>#N/A</v>
      </c>
      <c r="U247" s="243" t="e">
        <f t="shared" si="12"/>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t="s">
        <v>325</v>
      </c>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252733.6000000007</v>
      </c>
      <c r="S248" s="242" t="e">
        <f t="shared" si="13"/>
        <v>#N/A</v>
      </c>
      <c r="T248" s="243" t="e">
        <f t="shared" si="14"/>
        <v>#N/A</v>
      </c>
      <c r="U248" s="243" t="e">
        <f t="shared" si="12"/>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t="s">
        <v>325</v>
      </c>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252733.6000000007</v>
      </c>
      <c r="S249" s="242" t="e">
        <f t="shared" si="13"/>
        <v>#N/A</v>
      </c>
      <c r="T249" s="243" t="e">
        <f t="shared" si="14"/>
        <v>#N/A</v>
      </c>
      <c r="U249" s="243" t="e">
        <f t="shared" si="12"/>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t="s">
        <v>325</v>
      </c>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252733.6000000007</v>
      </c>
      <c r="S250" s="242" t="e">
        <f t="shared" si="13"/>
        <v>#N/A</v>
      </c>
      <c r="T250" s="243" t="e">
        <f t="shared" si="14"/>
        <v>#N/A</v>
      </c>
      <c r="U250" s="243" t="e">
        <f t="shared" si="12"/>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t="s">
        <v>325</v>
      </c>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252733.6000000007</v>
      </c>
      <c r="S251" s="242" t="e">
        <f t="shared" si="13"/>
        <v>#N/A</v>
      </c>
      <c r="T251" s="243" t="e">
        <f t="shared" si="14"/>
        <v>#N/A</v>
      </c>
      <c r="U251" s="243" t="e">
        <f t="shared" si="12"/>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t="s">
        <v>325</v>
      </c>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252733.6000000007</v>
      </c>
      <c r="S252" s="242" t="e">
        <f t="shared" si="13"/>
        <v>#N/A</v>
      </c>
      <c r="T252" s="243" t="e">
        <f t="shared" si="14"/>
        <v>#N/A</v>
      </c>
      <c r="U252" s="243" t="e">
        <f t="shared" si="12"/>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t="s">
        <v>325</v>
      </c>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252733.6000000007</v>
      </c>
      <c r="S253" s="242" t="e">
        <f t="shared" si="13"/>
        <v>#N/A</v>
      </c>
      <c r="T253" s="243" t="e">
        <f t="shared" si="14"/>
        <v>#N/A</v>
      </c>
      <c r="U253" s="243" t="e">
        <f t="shared" si="12"/>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t="s">
        <v>325</v>
      </c>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252733.6000000007</v>
      </c>
      <c r="S254" s="242" t="e">
        <f t="shared" si="13"/>
        <v>#N/A</v>
      </c>
      <c r="T254" s="243" t="e">
        <f t="shared" si="14"/>
        <v>#N/A</v>
      </c>
      <c r="U254" s="243" t="e">
        <f t="shared" si="12"/>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t="s">
        <v>325</v>
      </c>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252733.6000000007</v>
      </c>
      <c r="S255" s="242" t="e">
        <f t="shared" si="13"/>
        <v>#N/A</v>
      </c>
      <c r="T255" s="243" t="e">
        <f t="shared" si="14"/>
        <v>#N/A</v>
      </c>
      <c r="U255" s="243" t="e">
        <f t="shared" si="12"/>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t="s">
        <v>325</v>
      </c>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252733.6000000007</v>
      </c>
      <c r="S256" s="242" t="e">
        <f t="shared" si="13"/>
        <v>#N/A</v>
      </c>
      <c r="T256" s="243" t="e">
        <f t="shared" si="14"/>
        <v>#N/A</v>
      </c>
      <c r="U256" s="243" t="e">
        <f t="shared" si="12"/>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t="s">
        <v>325</v>
      </c>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252733.6000000007</v>
      </c>
      <c r="S257" s="242" t="e">
        <f t="shared" si="13"/>
        <v>#N/A</v>
      </c>
      <c r="T257" s="243" t="e">
        <f t="shared" si="14"/>
        <v>#N/A</v>
      </c>
      <c r="U257" s="243" t="e">
        <f t="shared" si="12"/>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t="s">
        <v>325</v>
      </c>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252733.6000000007</v>
      </c>
      <c r="S258" s="242" t="e">
        <f t="shared" si="13"/>
        <v>#N/A</v>
      </c>
      <c r="T258" s="243" t="e">
        <f t="shared" si="14"/>
        <v>#N/A</v>
      </c>
      <c r="U258" s="243" t="e">
        <f t="shared" si="12"/>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t="s">
        <v>325</v>
      </c>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252733.6000000007</v>
      </c>
      <c r="S259" s="242" t="e">
        <f t="shared" si="13"/>
        <v>#N/A</v>
      </c>
      <c r="T259" s="243" t="e">
        <f t="shared" si="14"/>
        <v>#N/A</v>
      </c>
      <c r="U259" s="243" t="e">
        <f t="shared" si="12"/>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t="s">
        <v>325</v>
      </c>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252733.6000000007</v>
      </c>
      <c r="S260" s="242" t="e">
        <f t="shared" si="13"/>
        <v>#N/A</v>
      </c>
      <c r="T260" s="243" t="e">
        <f t="shared" si="14"/>
        <v>#N/A</v>
      </c>
      <c r="U260" s="243" t="e">
        <f t="shared" si="12"/>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t="s">
        <v>325</v>
      </c>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252733.6000000007</v>
      </c>
      <c r="S261" s="242" t="e">
        <f t="shared" si="13"/>
        <v>#N/A</v>
      </c>
      <c r="T261" s="243" t="e">
        <f t="shared" si="14"/>
        <v>#N/A</v>
      </c>
      <c r="U261" s="243" t="e">
        <f t="shared" si="12"/>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t="s">
        <v>325</v>
      </c>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252733.6000000007</v>
      </c>
      <c r="S262" s="242" t="e">
        <f t="shared" si="13"/>
        <v>#N/A</v>
      </c>
      <c r="T262" s="243" t="e">
        <f t="shared" si="14"/>
        <v>#N/A</v>
      </c>
      <c r="U262" s="243" t="e">
        <f t="shared" ref="U262:U325" si="16">IF(W262="RECEITAS COM PRODUTO","Receita",IF(W262="RECEITAS COM SERVIÇOS","Receita",IF(W262="RECEITAS NÃO OPERACIONAIS","Receita","")))</f>
        <v>#N/A</v>
      </c>
      <c r="V262" s="243" t="e">
        <f t="shared" si="15"/>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t="s">
        <v>325</v>
      </c>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252733.6000000007</v>
      </c>
      <c r="S263" s="242" t="e">
        <f t="shared" ref="S263:S326" si="17">IF(W263="DESPESAS COM RH","Despesa",IF(W263="DESPESAS OPERACIONAIS","Despesa",IF(W263="DESPESAS DE MARKETING","Despesa",IF(W263="IMPOSTOS","Despesa",IF(W263="INVESTIMENTOS","Despesa","")))))</f>
        <v>#N/A</v>
      </c>
      <c r="T263" s="243" t="e">
        <f t="shared" ref="T263:T326" si="18">IF(W263="DESPESAS COM PRODUTOS","Despesa",IF(W263="DESPESAS COM SERVIÇOS","Despesa",IF(W263="DESPESAS NÃO OPERACIONAIS","Despesa","")))</f>
        <v>#N/A</v>
      </c>
      <c r="U263" s="243" t="e">
        <f t="shared" si="16"/>
        <v>#N/A</v>
      </c>
      <c r="V263" s="243" t="e">
        <f t="shared" ref="V263:V326" si="19">IF(S263&lt;&gt;"",S263,IF(T263&lt;&gt;"",T263,IF(U263&lt;&gt;"",U263,"")))</f>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t="s">
        <v>325</v>
      </c>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252733.6000000007</v>
      </c>
      <c r="S264" s="242" t="e">
        <f t="shared" si="17"/>
        <v>#N/A</v>
      </c>
      <c r="T264" s="243" t="e">
        <f t="shared" si="18"/>
        <v>#N/A</v>
      </c>
      <c r="U264" s="243" t="e">
        <f t="shared" si="16"/>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t="s">
        <v>325</v>
      </c>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252733.6000000007</v>
      </c>
      <c r="S265" s="242" t="e">
        <f t="shared" si="17"/>
        <v>#N/A</v>
      </c>
      <c r="T265" s="243" t="e">
        <f t="shared" si="18"/>
        <v>#N/A</v>
      </c>
      <c r="U265" s="243" t="e">
        <f t="shared" si="16"/>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t="s">
        <v>325</v>
      </c>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252733.6000000007</v>
      </c>
      <c r="S266" s="242" t="e">
        <f t="shared" si="17"/>
        <v>#N/A</v>
      </c>
      <c r="T266" s="243" t="e">
        <f t="shared" si="18"/>
        <v>#N/A</v>
      </c>
      <c r="U266" s="243" t="e">
        <f t="shared" si="16"/>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t="s">
        <v>325</v>
      </c>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252733.6000000007</v>
      </c>
      <c r="S267" s="242" t="e">
        <f t="shared" si="17"/>
        <v>#N/A</v>
      </c>
      <c r="T267" s="243" t="e">
        <f t="shared" si="18"/>
        <v>#N/A</v>
      </c>
      <c r="U267" s="243" t="e">
        <f t="shared" si="16"/>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t="s">
        <v>325</v>
      </c>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252733.6000000007</v>
      </c>
      <c r="S268" s="242" t="e">
        <f t="shared" si="17"/>
        <v>#N/A</v>
      </c>
      <c r="T268" s="243" t="e">
        <f t="shared" si="18"/>
        <v>#N/A</v>
      </c>
      <c r="U268" s="243" t="e">
        <f t="shared" si="16"/>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t="s">
        <v>325</v>
      </c>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252733.6000000007</v>
      </c>
      <c r="S269" s="242" t="e">
        <f t="shared" si="17"/>
        <v>#N/A</v>
      </c>
      <c r="T269" s="243" t="e">
        <f t="shared" si="18"/>
        <v>#N/A</v>
      </c>
      <c r="U269" s="243" t="e">
        <f t="shared" si="16"/>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t="s">
        <v>325</v>
      </c>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252733.6000000007</v>
      </c>
      <c r="S270" s="242" t="e">
        <f t="shared" si="17"/>
        <v>#N/A</v>
      </c>
      <c r="T270" s="243" t="e">
        <f t="shared" si="18"/>
        <v>#N/A</v>
      </c>
      <c r="U270" s="243" t="e">
        <f t="shared" si="16"/>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t="s">
        <v>449</v>
      </c>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252733.6000000007</v>
      </c>
      <c r="S271" s="242" t="e">
        <f t="shared" si="17"/>
        <v>#N/A</v>
      </c>
      <c r="T271" s="243" t="e">
        <f t="shared" si="18"/>
        <v>#N/A</v>
      </c>
      <c r="U271" s="243" t="e">
        <f t="shared" si="16"/>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t="s">
        <v>449</v>
      </c>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252733.6000000007</v>
      </c>
      <c r="S272" s="242" t="e">
        <f t="shared" si="17"/>
        <v>#N/A</v>
      </c>
      <c r="T272" s="243" t="e">
        <f t="shared" si="18"/>
        <v>#N/A</v>
      </c>
      <c r="U272" s="243" t="e">
        <f t="shared" si="16"/>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t="s">
        <v>449</v>
      </c>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252733.6000000007</v>
      </c>
      <c r="S273" s="242" t="e">
        <f t="shared" si="17"/>
        <v>#N/A</v>
      </c>
      <c r="T273" s="243" t="e">
        <f t="shared" si="18"/>
        <v>#N/A</v>
      </c>
      <c r="U273" s="243" t="e">
        <f t="shared" si="16"/>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t="s">
        <v>449</v>
      </c>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252733.6000000007</v>
      </c>
      <c r="S274" s="242" t="e">
        <f t="shared" si="17"/>
        <v>#N/A</v>
      </c>
      <c r="T274" s="243" t="e">
        <f t="shared" si="18"/>
        <v>#N/A</v>
      </c>
      <c r="U274" s="243" t="e">
        <f t="shared" si="16"/>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t="s">
        <v>449</v>
      </c>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252733.6000000007</v>
      </c>
      <c r="S275" s="242" t="e">
        <f t="shared" si="17"/>
        <v>#N/A</v>
      </c>
      <c r="T275" s="243" t="e">
        <f t="shared" si="18"/>
        <v>#N/A</v>
      </c>
      <c r="U275" s="243" t="e">
        <f t="shared" si="16"/>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t="s">
        <v>449</v>
      </c>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252733.6000000007</v>
      </c>
      <c r="S276" s="242" t="e">
        <f t="shared" si="17"/>
        <v>#N/A</v>
      </c>
      <c r="T276" s="243" t="e">
        <f t="shared" si="18"/>
        <v>#N/A</v>
      </c>
      <c r="U276" s="243" t="e">
        <f t="shared" si="16"/>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t="s">
        <v>449</v>
      </c>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252733.6000000007</v>
      </c>
      <c r="S277" s="242" t="e">
        <f t="shared" si="17"/>
        <v>#N/A</v>
      </c>
      <c r="T277" s="243" t="e">
        <f t="shared" si="18"/>
        <v>#N/A</v>
      </c>
      <c r="U277" s="243" t="e">
        <f t="shared" si="16"/>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t="s">
        <v>449</v>
      </c>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252733.6000000007</v>
      </c>
      <c r="S278" s="242" t="e">
        <f t="shared" si="17"/>
        <v>#N/A</v>
      </c>
      <c r="T278" s="243" t="e">
        <f t="shared" si="18"/>
        <v>#N/A</v>
      </c>
      <c r="U278" s="243" t="e">
        <f t="shared" si="16"/>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t="s">
        <v>449</v>
      </c>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252733.6000000007</v>
      </c>
      <c r="S279" s="242" t="e">
        <f t="shared" si="17"/>
        <v>#N/A</v>
      </c>
      <c r="T279" s="243" t="e">
        <f t="shared" si="18"/>
        <v>#N/A</v>
      </c>
      <c r="U279" s="243" t="e">
        <f t="shared" si="16"/>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t="s">
        <v>449</v>
      </c>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252733.6000000007</v>
      </c>
      <c r="S280" s="242" t="e">
        <f t="shared" si="17"/>
        <v>#N/A</v>
      </c>
      <c r="T280" s="243" t="e">
        <f t="shared" si="18"/>
        <v>#N/A</v>
      </c>
      <c r="U280" s="243" t="e">
        <f t="shared" si="16"/>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t="s">
        <v>325</v>
      </c>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252733.6000000007</v>
      </c>
      <c r="S281" s="242" t="e">
        <f t="shared" si="17"/>
        <v>#N/A</v>
      </c>
      <c r="T281" s="243" t="e">
        <f t="shared" si="18"/>
        <v>#N/A</v>
      </c>
      <c r="U281" s="243" t="e">
        <f t="shared" si="16"/>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t="s">
        <v>325</v>
      </c>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252733.6000000007</v>
      </c>
      <c r="S282" s="242" t="e">
        <f t="shared" si="17"/>
        <v>#N/A</v>
      </c>
      <c r="T282" s="243" t="e">
        <f t="shared" si="18"/>
        <v>#N/A</v>
      </c>
      <c r="U282" s="243" t="e">
        <f t="shared" si="16"/>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t="s">
        <v>325</v>
      </c>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252733.6000000007</v>
      </c>
      <c r="S283" s="242" t="e">
        <f t="shared" si="17"/>
        <v>#N/A</v>
      </c>
      <c r="T283" s="243" t="e">
        <f t="shared" si="18"/>
        <v>#N/A</v>
      </c>
      <c r="U283" s="243" t="e">
        <f t="shared" si="16"/>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t="s">
        <v>325</v>
      </c>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252733.6000000007</v>
      </c>
      <c r="S284" s="242" t="e">
        <f t="shared" si="17"/>
        <v>#N/A</v>
      </c>
      <c r="T284" s="243" t="e">
        <f t="shared" si="18"/>
        <v>#N/A</v>
      </c>
      <c r="U284" s="243" t="e">
        <f t="shared" si="16"/>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t="s">
        <v>325</v>
      </c>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252733.6000000007</v>
      </c>
      <c r="S285" s="242" t="e">
        <f t="shared" si="17"/>
        <v>#N/A</v>
      </c>
      <c r="T285" s="243" t="e">
        <f t="shared" si="18"/>
        <v>#N/A</v>
      </c>
      <c r="U285" s="243" t="e">
        <f t="shared" si="16"/>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t="s">
        <v>325</v>
      </c>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252733.6000000007</v>
      </c>
      <c r="S286" s="242" t="e">
        <f t="shared" si="17"/>
        <v>#N/A</v>
      </c>
      <c r="T286" s="243" t="e">
        <f t="shared" si="18"/>
        <v>#N/A</v>
      </c>
      <c r="U286" s="243" t="e">
        <f t="shared" si="16"/>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t="s">
        <v>325</v>
      </c>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252733.6000000007</v>
      </c>
      <c r="S287" s="242" t="e">
        <f t="shared" si="17"/>
        <v>#N/A</v>
      </c>
      <c r="T287" s="243" t="e">
        <f t="shared" si="18"/>
        <v>#N/A</v>
      </c>
      <c r="U287" s="243" t="e">
        <f t="shared" si="16"/>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t="s">
        <v>325</v>
      </c>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252733.6000000007</v>
      </c>
      <c r="S288" s="242" t="e">
        <f t="shared" si="17"/>
        <v>#N/A</v>
      </c>
      <c r="T288" s="243" t="e">
        <f t="shared" si="18"/>
        <v>#N/A</v>
      </c>
      <c r="U288" s="243" t="e">
        <f t="shared" si="16"/>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t="s">
        <v>325</v>
      </c>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252733.6000000007</v>
      </c>
      <c r="S289" s="242" t="e">
        <f t="shared" si="17"/>
        <v>#N/A</v>
      </c>
      <c r="T289" s="243" t="e">
        <f t="shared" si="18"/>
        <v>#N/A</v>
      </c>
      <c r="U289" s="243" t="e">
        <f t="shared" si="16"/>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t="s">
        <v>325</v>
      </c>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252733.6000000007</v>
      </c>
      <c r="S290" s="242" t="e">
        <f t="shared" si="17"/>
        <v>#N/A</v>
      </c>
      <c r="T290" s="243" t="e">
        <f t="shared" si="18"/>
        <v>#N/A</v>
      </c>
      <c r="U290" s="243" t="e">
        <f t="shared" si="16"/>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t="s">
        <v>449</v>
      </c>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252733.6000000007</v>
      </c>
      <c r="S291" s="242" t="e">
        <f t="shared" si="17"/>
        <v>#N/A</v>
      </c>
      <c r="T291" s="243" t="e">
        <f t="shared" si="18"/>
        <v>#N/A</v>
      </c>
      <c r="U291" s="243" t="e">
        <f t="shared" si="16"/>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t="s">
        <v>449</v>
      </c>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252733.6000000007</v>
      </c>
      <c r="S292" s="242" t="e">
        <f t="shared" si="17"/>
        <v>#N/A</v>
      </c>
      <c r="T292" s="243" t="e">
        <f t="shared" si="18"/>
        <v>#N/A</v>
      </c>
      <c r="U292" s="243" t="e">
        <f t="shared" si="16"/>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t="s">
        <v>449</v>
      </c>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252733.6000000007</v>
      </c>
      <c r="S293" s="242" t="e">
        <f t="shared" si="17"/>
        <v>#N/A</v>
      </c>
      <c r="T293" s="243" t="e">
        <f t="shared" si="18"/>
        <v>#N/A</v>
      </c>
      <c r="U293" s="243" t="e">
        <f t="shared" si="16"/>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t="s">
        <v>449</v>
      </c>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252733.6000000007</v>
      </c>
      <c r="S294" s="242" t="e">
        <f t="shared" si="17"/>
        <v>#N/A</v>
      </c>
      <c r="T294" s="243" t="e">
        <f t="shared" si="18"/>
        <v>#N/A</v>
      </c>
      <c r="U294" s="243" t="e">
        <f t="shared" si="16"/>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t="s">
        <v>325</v>
      </c>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252733.6000000007</v>
      </c>
      <c r="S295" s="242" t="e">
        <f t="shared" si="17"/>
        <v>#N/A</v>
      </c>
      <c r="T295" s="243" t="e">
        <f t="shared" si="18"/>
        <v>#N/A</v>
      </c>
      <c r="U295" s="243" t="e">
        <f t="shared" si="16"/>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t="s">
        <v>449</v>
      </c>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252733.6000000007</v>
      </c>
      <c r="S296" s="242" t="e">
        <f t="shared" si="17"/>
        <v>#N/A</v>
      </c>
      <c r="T296" s="243" t="e">
        <f t="shared" si="18"/>
        <v>#N/A</v>
      </c>
      <c r="U296" s="243" t="e">
        <f t="shared" si="16"/>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t="s">
        <v>449</v>
      </c>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252733.6000000007</v>
      </c>
      <c r="S297" s="242" t="e">
        <f t="shared" si="17"/>
        <v>#N/A</v>
      </c>
      <c r="T297" s="243" t="e">
        <f t="shared" si="18"/>
        <v>#N/A</v>
      </c>
      <c r="U297" s="243" t="e">
        <f t="shared" si="16"/>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t="s">
        <v>449</v>
      </c>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252733.6000000007</v>
      </c>
      <c r="S298" s="242" t="e">
        <f t="shared" si="17"/>
        <v>#N/A</v>
      </c>
      <c r="T298" s="243" t="e">
        <f t="shared" si="18"/>
        <v>#N/A</v>
      </c>
      <c r="U298" s="243" t="e">
        <f t="shared" si="16"/>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t="s">
        <v>449</v>
      </c>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252733.6000000007</v>
      </c>
      <c r="S299" s="242" t="e">
        <f t="shared" si="17"/>
        <v>#N/A</v>
      </c>
      <c r="T299" s="243" t="e">
        <f t="shared" si="18"/>
        <v>#N/A</v>
      </c>
      <c r="U299" s="243" t="e">
        <f t="shared" si="16"/>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t="s">
        <v>449</v>
      </c>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252733.6000000007</v>
      </c>
      <c r="S300" s="242" t="e">
        <f t="shared" si="17"/>
        <v>#N/A</v>
      </c>
      <c r="T300" s="243" t="e">
        <f t="shared" si="18"/>
        <v>#N/A</v>
      </c>
      <c r="U300" s="243" t="e">
        <f t="shared" si="16"/>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t="s">
        <v>449</v>
      </c>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252733.6000000007</v>
      </c>
      <c r="S301" s="242" t="e">
        <f t="shared" si="17"/>
        <v>#N/A</v>
      </c>
      <c r="T301" s="243" t="e">
        <f t="shared" si="18"/>
        <v>#N/A</v>
      </c>
      <c r="U301" s="243" t="e">
        <f t="shared" si="16"/>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t="s">
        <v>449</v>
      </c>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252733.6000000007</v>
      </c>
      <c r="S302" s="242" t="e">
        <f t="shared" si="17"/>
        <v>#N/A</v>
      </c>
      <c r="T302" s="243" t="e">
        <f t="shared" si="18"/>
        <v>#N/A</v>
      </c>
      <c r="U302" s="243" t="e">
        <f t="shared" si="16"/>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t="s">
        <v>325</v>
      </c>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252733.6000000007</v>
      </c>
      <c r="S303" s="242" t="e">
        <f t="shared" si="17"/>
        <v>#N/A</v>
      </c>
      <c r="T303" s="243" t="e">
        <f t="shared" si="18"/>
        <v>#N/A</v>
      </c>
      <c r="U303" s="243" t="e">
        <f t="shared" si="16"/>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t="s">
        <v>325</v>
      </c>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252733.6000000007</v>
      </c>
      <c r="S304" s="242" t="e">
        <f t="shared" si="17"/>
        <v>#N/A</v>
      </c>
      <c r="T304" s="243" t="e">
        <f t="shared" si="18"/>
        <v>#N/A</v>
      </c>
      <c r="U304" s="243" t="e">
        <f t="shared" si="16"/>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t="s">
        <v>325</v>
      </c>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252733.6000000007</v>
      </c>
      <c r="S305" s="242" t="e">
        <f t="shared" si="17"/>
        <v>#N/A</v>
      </c>
      <c r="T305" s="243" t="e">
        <f t="shared" si="18"/>
        <v>#N/A</v>
      </c>
      <c r="U305" s="243" t="e">
        <f t="shared" si="16"/>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t="s">
        <v>325</v>
      </c>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252733.6000000007</v>
      </c>
      <c r="S306" s="242" t="e">
        <f t="shared" si="17"/>
        <v>#N/A</v>
      </c>
      <c r="T306" s="243" t="e">
        <f t="shared" si="18"/>
        <v>#N/A</v>
      </c>
      <c r="U306" s="243" t="e">
        <f t="shared" si="16"/>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t="s">
        <v>449</v>
      </c>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252733.6000000007</v>
      </c>
      <c r="S307" s="242" t="e">
        <f t="shared" si="17"/>
        <v>#N/A</v>
      </c>
      <c r="T307" s="243" t="e">
        <f t="shared" si="18"/>
        <v>#N/A</v>
      </c>
      <c r="U307" s="243" t="e">
        <f t="shared" si="16"/>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t="s">
        <v>449</v>
      </c>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252733.6000000007</v>
      </c>
      <c r="S308" s="242" t="e">
        <f t="shared" si="17"/>
        <v>#N/A</v>
      </c>
      <c r="T308" s="243" t="e">
        <f t="shared" si="18"/>
        <v>#N/A</v>
      </c>
      <c r="U308" s="243" t="e">
        <f t="shared" si="16"/>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t="s">
        <v>449</v>
      </c>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252733.6000000007</v>
      </c>
      <c r="S309" s="242" t="e">
        <f t="shared" si="17"/>
        <v>#N/A</v>
      </c>
      <c r="T309" s="243" t="e">
        <f t="shared" si="18"/>
        <v>#N/A</v>
      </c>
      <c r="U309" s="243" t="e">
        <f t="shared" si="16"/>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t="s">
        <v>449</v>
      </c>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252733.6000000007</v>
      </c>
      <c r="S310" s="242" t="e">
        <f t="shared" si="17"/>
        <v>#N/A</v>
      </c>
      <c r="T310" s="243" t="e">
        <f t="shared" si="18"/>
        <v>#N/A</v>
      </c>
      <c r="U310" s="243" t="e">
        <f t="shared" si="16"/>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t="s">
        <v>449</v>
      </c>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252733.6000000007</v>
      </c>
      <c r="S311" s="242" t="e">
        <f t="shared" si="17"/>
        <v>#N/A</v>
      </c>
      <c r="T311" s="243" t="e">
        <f t="shared" si="18"/>
        <v>#N/A</v>
      </c>
      <c r="U311" s="243" t="e">
        <f t="shared" si="16"/>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t="s">
        <v>325</v>
      </c>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252733.6000000007</v>
      </c>
      <c r="S312" s="242" t="e">
        <f t="shared" si="17"/>
        <v>#N/A</v>
      </c>
      <c r="T312" s="243" t="e">
        <f t="shared" si="18"/>
        <v>#N/A</v>
      </c>
      <c r="U312" s="243" t="e">
        <f t="shared" si="16"/>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t="s">
        <v>325</v>
      </c>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252733.6000000007</v>
      </c>
      <c r="S313" s="242" t="e">
        <f t="shared" si="17"/>
        <v>#N/A</v>
      </c>
      <c r="T313" s="243" t="e">
        <f t="shared" si="18"/>
        <v>#N/A</v>
      </c>
      <c r="U313" s="243" t="e">
        <f t="shared" si="16"/>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t="s">
        <v>325</v>
      </c>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252733.6000000007</v>
      </c>
      <c r="S314" s="242" t="e">
        <f t="shared" si="17"/>
        <v>#N/A</v>
      </c>
      <c r="T314" s="243" t="e">
        <f t="shared" si="18"/>
        <v>#N/A</v>
      </c>
      <c r="U314" s="243" t="e">
        <f t="shared" si="16"/>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t="s">
        <v>325</v>
      </c>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252733.6000000007</v>
      </c>
      <c r="S315" s="242" t="e">
        <f t="shared" si="17"/>
        <v>#N/A</v>
      </c>
      <c r="T315" s="243" t="e">
        <f t="shared" si="18"/>
        <v>#N/A</v>
      </c>
      <c r="U315" s="243" t="e">
        <f t="shared" si="16"/>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t="s">
        <v>325</v>
      </c>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252733.6000000007</v>
      </c>
      <c r="S316" s="242" t="e">
        <f t="shared" si="17"/>
        <v>#N/A</v>
      </c>
      <c r="T316" s="243" t="e">
        <f t="shared" si="18"/>
        <v>#N/A</v>
      </c>
      <c r="U316" s="243" t="e">
        <f t="shared" si="16"/>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t="s">
        <v>449</v>
      </c>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252733.6000000007</v>
      </c>
      <c r="S317" s="242" t="e">
        <f t="shared" si="17"/>
        <v>#N/A</v>
      </c>
      <c r="T317" s="243" t="e">
        <f t="shared" si="18"/>
        <v>#N/A</v>
      </c>
      <c r="U317" s="243" t="e">
        <f t="shared" si="16"/>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t="s">
        <v>449</v>
      </c>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252733.6000000007</v>
      </c>
      <c r="S318" s="242" t="e">
        <f t="shared" si="17"/>
        <v>#N/A</v>
      </c>
      <c r="T318" s="243" t="e">
        <f t="shared" si="18"/>
        <v>#N/A</v>
      </c>
      <c r="U318" s="243" t="e">
        <f t="shared" si="16"/>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t="s">
        <v>449</v>
      </c>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252733.6000000007</v>
      </c>
      <c r="S319" s="242" t="e">
        <f t="shared" si="17"/>
        <v>#N/A</v>
      </c>
      <c r="T319" s="243" t="e">
        <f t="shared" si="18"/>
        <v>#N/A</v>
      </c>
      <c r="U319" s="243" t="e">
        <f t="shared" si="16"/>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t="s">
        <v>449</v>
      </c>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252733.6000000007</v>
      </c>
      <c r="S320" s="242" t="e">
        <f t="shared" si="17"/>
        <v>#N/A</v>
      </c>
      <c r="T320" s="243" t="e">
        <f t="shared" si="18"/>
        <v>#N/A</v>
      </c>
      <c r="U320" s="243" t="e">
        <f t="shared" si="16"/>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t="s">
        <v>449</v>
      </c>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252733.6000000007</v>
      </c>
      <c r="S321" s="242" t="e">
        <f t="shared" si="17"/>
        <v>#N/A</v>
      </c>
      <c r="T321" s="243" t="e">
        <f t="shared" si="18"/>
        <v>#N/A</v>
      </c>
      <c r="U321" s="243" t="e">
        <f t="shared" si="16"/>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t="s">
        <v>449</v>
      </c>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252733.6000000007</v>
      </c>
      <c r="S322" s="242" t="e">
        <f t="shared" si="17"/>
        <v>#N/A</v>
      </c>
      <c r="T322" s="243" t="e">
        <f t="shared" si="18"/>
        <v>#N/A</v>
      </c>
      <c r="U322" s="243" t="e">
        <f t="shared" si="16"/>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t="s">
        <v>449</v>
      </c>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252733.6000000007</v>
      </c>
      <c r="S323" s="242" t="e">
        <f t="shared" si="17"/>
        <v>#N/A</v>
      </c>
      <c r="T323" s="243" t="e">
        <f t="shared" si="18"/>
        <v>#N/A</v>
      </c>
      <c r="U323" s="243" t="e">
        <f t="shared" si="16"/>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t="s">
        <v>449</v>
      </c>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252733.6000000007</v>
      </c>
      <c r="S324" s="242" t="e">
        <f t="shared" si="17"/>
        <v>#N/A</v>
      </c>
      <c r="T324" s="243" t="e">
        <f t="shared" si="18"/>
        <v>#N/A</v>
      </c>
      <c r="U324" s="243" t="e">
        <f t="shared" si="16"/>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t="s">
        <v>449</v>
      </c>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252733.6000000007</v>
      </c>
      <c r="S325" s="242" t="e">
        <f t="shared" si="17"/>
        <v>#N/A</v>
      </c>
      <c r="T325" s="243" t="e">
        <f t="shared" si="18"/>
        <v>#N/A</v>
      </c>
      <c r="U325" s="243" t="e">
        <f t="shared" si="16"/>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t="s">
        <v>449</v>
      </c>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252733.6000000007</v>
      </c>
      <c r="S326" s="242" t="e">
        <f t="shared" si="17"/>
        <v>#N/A</v>
      </c>
      <c r="T326" s="243" t="e">
        <f t="shared" si="18"/>
        <v>#N/A</v>
      </c>
      <c r="U326" s="243" t="e">
        <f t="shared" ref="U326:U389" si="20">IF(W326="RECEITAS COM PRODUTO","Receita",IF(W326="RECEITAS COM SERVIÇOS","Receita",IF(W326="RECEITAS NÃO OPERACIONAIS","Receita","")))</f>
        <v>#N/A</v>
      </c>
      <c r="V326" s="243" t="e">
        <f t="shared" si="19"/>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t="s">
        <v>449</v>
      </c>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252733.6000000007</v>
      </c>
      <c r="S327" s="242" t="e">
        <f t="shared" ref="S327:S390" si="21">IF(W327="DESPESAS COM RH","Despesa",IF(W327="DESPESAS OPERACIONAIS","Despesa",IF(W327="DESPESAS DE MARKETING","Despesa",IF(W327="IMPOSTOS","Despesa",IF(W327="INVESTIMENTOS","Despesa","")))))</f>
        <v>#N/A</v>
      </c>
      <c r="T327" s="243" t="e">
        <f t="shared" ref="T327:T390" si="22">IF(W327="DESPESAS COM PRODUTOS","Despesa",IF(W327="DESPESAS COM SERVIÇOS","Despesa",IF(W327="DESPESAS NÃO OPERACIONAIS","Despesa","")))</f>
        <v>#N/A</v>
      </c>
      <c r="U327" s="243" t="e">
        <f t="shared" si="20"/>
        <v>#N/A</v>
      </c>
      <c r="V327" s="243" t="e">
        <f t="shared" ref="V327:V390" si="23">IF(S327&lt;&gt;"",S327,IF(T327&lt;&gt;"",T327,IF(U327&lt;&gt;"",U327,"")))</f>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t="s">
        <v>449</v>
      </c>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252733.6000000007</v>
      </c>
      <c r="S328" s="242" t="e">
        <f t="shared" si="21"/>
        <v>#N/A</v>
      </c>
      <c r="T328" s="243" t="e">
        <f t="shared" si="22"/>
        <v>#N/A</v>
      </c>
      <c r="U328" s="243" t="e">
        <f t="shared" si="20"/>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t="s">
        <v>449</v>
      </c>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252733.6000000007</v>
      </c>
      <c r="S329" s="242" t="e">
        <f t="shared" si="21"/>
        <v>#N/A</v>
      </c>
      <c r="T329" s="243" t="e">
        <f t="shared" si="22"/>
        <v>#N/A</v>
      </c>
      <c r="U329" s="243" t="e">
        <f t="shared" si="20"/>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t="s">
        <v>449</v>
      </c>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252733.6000000007</v>
      </c>
      <c r="S330" s="242" t="e">
        <f t="shared" si="21"/>
        <v>#N/A</v>
      </c>
      <c r="T330" s="243" t="e">
        <f t="shared" si="22"/>
        <v>#N/A</v>
      </c>
      <c r="U330" s="243" t="e">
        <f t="shared" si="20"/>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252733.6000000007</v>
      </c>
      <c r="S331" s="242" t="e">
        <f t="shared" si="21"/>
        <v>#N/A</v>
      </c>
      <c r="T331" s="243" t="e">
        <f t="shared" si="22"/>
        <v>#N/A</v>
      </c>
      <c r="U331" s="243" t="e">
        <f t="shared" si="20"/>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252733.6000000007</v>
      </c>
      <c r="S332" s="242" t="e">
        <f t="shared" si="21"/>
        <v>#N/A</v>
      </c>
      <c r="T332" s="243" t="e">
        <f t="shared" si="22"/>
        <v>#N/A</v>
      </c>
      <c r="U332" s="243" t="e">
        <f t="shared" si="20"/>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252733.6000000007</v>
      </c>
      <c r="S333" s="242" t="e">
        <f t="shared" si="21"/>
        <v>#N/A</v>
      </c>
      <c r="T333" s="243" t="e">
        <f t="shared" si="22"/>
        <v>#N/A</v>
      </c>
      <c r="U333" s="243" t="e">
        <f t="shared" si="20"/>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252733.6000000007</v>
      </c>
      <c r="S334" s="242" t="e">
        <f t="shared" si="21"/>
        <v>#N/A</v>
      </c>
      <c r="T334" s="243" t="e">
        <f t="shared" si="22"/>
        <v>#N/A</v>
      </c>
      <c r="U334" s="243" t="e">
        <f t="shared" si="20"/>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252733.6000000007</v>
      </c>
      <c r="S335" s="242" t="e">
        <f t="shared" si="21"/>
        <v>#N/A</v>
      </c>
      <c r="T335" s="243" t="e">
        <f t="shared" si="22"/>
        <v>#N/A</v>
      </c>
      <c r="U335" s="243" t="e">
        <f t="shared" si="20"/>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252733.6000000007</v>
      </c>
      <c r="S336" s="242" t="e">
        <f t="shared" si="21"/>
        <v>#N/A</v>
      </c>
      <c r="T336" s="243" t="e">
        <f t="shared" si="22"/>
        <v>#N/A</v>
      </c>
      <c r="U336" s="243" t="e">
        <f t="shared" si="20"/>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252733.6000000007</v>
      </c>
      <c r="S337" s="242" t="e">
        <f t="shared" si="21"/>
        <v>#N/A</v>
      </c>
      <c r="T337" s="243" t="e">
        <f t="shared" si="22"/>
        <v>#N/A</v>
      </c>
      <c r="U337" s="243" t="e">
        <f t="shared" si="20"/>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252733.6000000007</v>
      </c>
      <c r="S338" s="242" t="e">
        <f t="shared" si="21"/>
        <v>#N/A</v>
      </c>
      <c r="T338" s="243" t="e">
        <f t="shared" si="22"/>
        <v>#N/A</v>
      </c>
      <c r="U338" s="243" t="e">
        <f t="shared" si="20"/>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252733.6000000007</v>
      </c>
      <c r="S339" s="242" t="e">
        <f t="shared" si="21"/>
        <v>#N/A</v>
      </c>
      <c r="T339" s="243" t="e">
        <f t="shared" si="22"/>
        <v>#N/A</v>
      </c>
      <c r="U339" s="243" t="e">
        <f t="shared" si="20"/>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252733.6000000007</v>
      </c>
      <c r="S340" s="242" t="e">
        <f t="shared" si="21"/>
        <v>#N/A</v>
      </c>
      <c r="T340" s="243" t="e">
        <f t="shared" si="22"/>
        <v>#N/A</v>
      </c>
      <c r="U340" s="243" t="e">
        <f t="shared" si="20"/>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252733.6000000007</v>
      </c>
      <c r="S341" s="242" t="e">
        <f t="shared" si="21"/>
        <v>#N/A</v>
      </c>
      <c r="T341" s="243" t="e">
        <f t="shared" si="22"/>
        <v>#N/A</v>
      </c>
      <c r="U341" s="243" t="e">
        <f t="shared" si="20"/>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252733.6000000007</v>
      </c>
      <c r="S342" s="242" t="e">
        <f t="shared" si="21"/>
        <v>#N/A</v>
      </c>
      <c r="T342" s="243" t="e">
        <f t="shared" si="22"/>
        <v>#N/A</v>
      </c>
      <c r="U342" s="243" t="e">
        <f t="shared" si="20"/>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252733.6000000007</v>
      </c>
      <c r="S343" s="242" t="e">
        <f t="shared" si="21"/>
        <v>#N/A</v>
      </c>
      <c r="T343" s="243" t="e">
        <f t="shared" si="22"/>
        <v>#N/A</v>
      </c>
      <c r="U343" s="243" t="e">
        <f t="shared" si="20"/>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252733.6000000007</v>
      </c>
      <c r="S344" s="242" t="e">
        <f t="shared" si="21"/>
        <v>#N/A</v>
      </c>
      <c r="T344" s="243" t="e">
        <f t="shared" si="22"/>
        <v>#N/A</v>
      </c>
      <c r="U344" s="243" t="e">
        <f t="shared" si="20"/>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252733.6000000007</v>
      </c>
      <c r="S345" s="242" t="e">
        <f t="shared" si="21"/>
        <v>#N/A</v>
      </c>
      <c r="T345" s="243" t="e">
        <f t="shared" si="22"/>
        <v>#N/A</v>
      </c>
      <c r="U345" s="243" t="e">
        <f t="shared" si="20"/>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252733.6000000007</v>
      </c>
      <c r="S346" s="242" t="e">
        <f t="shared" si="21"/>
        <v>#N/A</v>
      </c>
      <c r="T346" s="243" t="e">
        <f t="shared" si="22"/>
        <v>#N/A</v>
      </c>
      <c r="U346" s="243" t="e">
        <f t="shared" si="20"/>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252733.6000000007</v>
      </c>
      <c r="S347" s="242" t="e">
        <f t="shared" si="21"/>
        <v>#N/A</v>
      </c>
      <c r="T347" s="243" t="e">
        <f t="shared" si="22"/>
        <v>#N/A</v>
      </c>
      <c r="U347" s="243" t="e">
        <f t="shared" si="20"/>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252733.6000000007</v>
      </c>
      <c r="S348" s="242" t="e">
        <f t="shared" si="21"/>
        <v>#N/A</v>
      </c>
      <c r="T348" s="243" t="e">
        <f t="shared" si="22"/>
        <v>#N/A</v>
      </c>
      <c r="U348" s="243" t="e">
        <f t="shared" si="20"/>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252733.6000000007</v>
      </c>
      <c r="S349" s="242" t="e">
        <f t="shared" si="21"/>
        <v>#N/A</v>
      </c>
      <c r="T349" s="243" t="e">
        <f t="shared" si="22"/>
        <v>#N/A</v>
      </c>
      <c r="U349" s="243" t="e">
        <f t="shared" si="20"/>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252733.6000000007</v>
      </c>
      <c r="S350" s="242" t="e">
        <f t="shared" si="21"/>
        <v>#N/A</v>
      </c>
      <c r="T350" s="243" t="e">
        <f t="shared" si="22"/>
        <v>#N/A</v>
      </c>
      <c r="U350" s="243" t="e">
        <f t="shared" si="20"/>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252733.6000000007</v>
      </c>
      <c r="S351" s="242" t="e">
        <f t="shared" si="21"/>
        <v>#N/A</v>
      </c>
      <c r="T351" s="243" t="e">
        <f t="shared" si="22"/>
        <v>#N/A</v>
      </c>
      <c r="U351" s="243" t="e">
        <f t="shared" si="20"/>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252733.6000000007</v>
      </c>
      <c r="S352" s="242" t="e">
        <f t="shared" si="21"/>
        <v>#N/A</v>
      </c>
      <c r="T352" s="243" t="e">
        <f t="shared" si="22"/>
        <v>#N/A</v>
      </c>
      <c r="U352" s="243" t="e">
        <f t="shared" si="20"/>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252733.6000000007</v>
      </c>
      <c r="S353" s="242" t="e">
        <f t="shared" si="21"/>
        <v>#N/A</v>
      </c>
      <c r="T353" s="243" t="e">
        <f t="shared" si="22"/>
        <v>#N/A</v>
      </c>
      <c r="U353" s="243" t="e">
        <f t="shared" si="20"/>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252733.6000000007</v>
      </c>
      <c r="S354" s="242" t="e">
        <f t="shared" si="21"/>
        <v>#N/A</v>
      </c>
      <c r="T354" s="243" t="e">
        <f t="shared" si="22"/>
        <v>#N/A</v>
      </c>
      <c r="U354" s="243" t="e">
        <f t="shared" si="20"/>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252733.6000000007</v>
      </c>
      <c r="S355" s="242" t="e">
        <f t="shared" si="21"/>
        <v>#N/A</v>
      </c>
      <c r="T355" s="243" t="e">
        <f t="shared" si="22"/>
        <v>#N/A</v>
      </c>
      <c r="U355" s="243" t="e">
        <f t="shared" si="20"/>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252733.6000000007</v>
      </c>
      <c r="S356" s="242" t="e">
        <f t="shared" si="21"/>
        <v>#N/A</v>
      </c>
      <c r="T356" s="243" t="e">
        <f t="shared" si="22"/>
        <v>#N/A</v>
      </c>
      <c r="U356" s="243" t="e">
        <f t="shared" si="20"/>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252733.6000000007</v>
      </c>
      <c r="S357" s="242" t="e">
        <f t="shared" si="21"/>
        <v>#N/A</v>
      </c>
      <c r="T357" s="243" t="e">
        <f t="shared" si="22"/>
        <v>#N/A</v>
      </c>
      <c r="U357" s="243" t="e">
        <f t="shared" si="20"/>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252733.6000000007</v>
      </c>
      <c r="S358" s="242" t="e">
        <f t="shared" si="21"/>
        <v>#N/A</v>
      </c>
      <c r="T358" s="243" t="e">
        <f t="shared" si="22"/>
        <v>#N/A</v>
      </c>
      <c r="U358" s="243" t="e">
        <f t="shared" si="20"/>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252733.6000000007</v>
      </c>
      <c r="S359" s="242" t="e">
        <f t="shared" si="21"/>
        <v>#N/A</v>
      </c>
      <c r="T359" s="243" t="e">
        <f t="shared" si="22"/>
        <v>#N/A</v>
      </c>
      <c r="U359" s="243" t="e">
        <f t="shared" si="20"/>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252733.6000000007</v>
      </c>
      <c r="S360" s="242" t="e">
        <f t="shared" si="21"/>
        <v>#N/A</v>
      </c>
      <c r="T360" s="243" t="e">
        <f t="shared" si="22"/>
        <v>#N/A</v>
      </c>
      <c r="U360" s="243" t="e">
        <f t="shared" si="20"/>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252733.6000000007</v>
      </c>
      <c r="S361" s="242" t="e">
        <f t="shared" si="21"/>
        <v>#N/A</v>
      </c>
      <c r="T361" s="243" t="e">
        <f t="shared" si="22"/>
        <v>#N/A</v>
      </c>
      <c r="U361" s="243" t="e">
        <f t="shared" si="20"/>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252733.6000000007</v>
      </c>
      <c r="S362" s="242" t="e">
        <f t="shared" si="21"/>
        <v>#N/A</v>
      </c>
      <c r="T362" s="243" t="e">
        <f t="shared" si="22"/>
        <v>#N/A</v>
      </c>
      <c r="U362" s="243" t="e">
        <f t="shared" si="20"/>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252733.6000000007</v>
      </c>
      <c r="S363" s="242" t="e">
        <f t="shared" si="21"/>
        <v>#N/A</v>
      </c>
      <c r="T363" s="243" t="e">
        <f t="shared" si="22"/>
        <v>#N/A</v>
      </c>
      <c r="U363" s="243" t="e">
        <f t="shared" si="20"/>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252733.6000000007</v>
      </c>
      <c r="S364" s="242" t="e">
        <f t="shared" si="21"/>
        <v>#N/A</v>
      </c>
      <c r="T364" s="243" t="e">
        <f t="shared" si="22"/>
        <v>#N/A</v>
      </c>
      <c r="U364" s="243" t="e">
        <f t="shared" si="20"/>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252733.6000000007</v>
      </c>
      <c r="S365" s="242" t="e">
        <f t="shared" si="21"/>
        <v>#N/A</v>
      </c>
      <c r="T365" s="243" t="e">
        <f t="shared" si="22"/>
        <v>#N/A</v>
      </c>
      <c r="U365" s="243" t="e">
        <f t="shared" si="20"/>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252733.6000000007</v>
      </c>
      <c r="S366" s="242" t="e">
        <f t="shared" si="21"/>
        <v>#N/A</v>
      </c>
      <c r="T366" s="243" t="e">
        <f t="shared" si="22"/>
        <v>#N/A</v>
      </c>
      <c r="U366" s="243" t="e">
        <f t="shared" si="20"/>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252733.6000000007</v>
      </c>
      <c r="S367" s="242" t="e">
        <f t="shared" si="21"/>
        <v>#N/A</v>
      </c>
      <c r="T367" s="243" t="e">
        <f t="shared" si="22"/>
        <v>#N/A</v>
      </c>
      <c r="U367" s="243" t="e">
        <f t="shared" si="20"/>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252733.6000000007</v>
      </c>
      <c r="S368" s="242" t="e">
        <f t="shared" si="21"/>
        <v>#N/A</v>
      </c>
      <c r="T368" s="243" t="e">
        <f t="shared" si="22"/>
        <v>#N/A</v>
      </c>
      <c r="U368" s="243" t="e">
        <f t="shared" si="20"/>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252733.6000000007</v>
      </c>
      <c r="S369" s="242" t="e">
        <f t="shared" si="21"/>
        <v>#N/A</v>
      </c>
      <c r="T369" s="243" t="e">
        <f t="shared" si="22"/>
        <v>#N/A</v>
      </c>
      <c r="U369" s="243" t="e">
        <f t="shared" si="20"/>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252733.6000000007</v>
      </c>
      <c r="S370" s="242" t="e">
        <f t="shared" si="21"/>
        <v>#N/A</v>
      </c>
      <c r="T370" s="243" t="e">
        <f t="shared" si="22"/>
        <v>#N/A</v>
      </c>
      <c r="U370" s="243" t="e">
        <f t="shared" si="20"/>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252733.6000000007</v>
      </c>
      <c r="S371" s="242" t="e">
        <f t="shared" si="21"/>
        <v>#N/A</v>
      </c>
      <c r="T371" s="243" t="e">
        <f t="shared" si="22"/>
        <v>#N/A</v>
      </c>
      <c r="U371" s="243" t="e">
        <f t="shared" si="20"/>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252733.6000000007</v>
      </c>
      <c r="S372" s="242" t="e">
        <f t="shared" si="21"/>
        <v>#N/A</v>
      </c>
      <c r="T372" s="243" t="e">
        <f t="shared" si="22"/>
        <v>#N/A</v>
      </c>
      <c r="U372" s="243" t="e">
        <f t="shared" si="20"/>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252733.6000000007</v>
      </c>
      <c r="S373" s="242" t="e">
        <f t="shared" si="21"/>
        <v>#N/A</v>
      </c>
      <c r="T373" s="243" t="e">
        <f t="shared" si="22"/>
        <v>#N/A</v>
      </c>
      <c r="U373" s="243" t="e">
        <f t="shared" si="20"/>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252733.6000000007</v>
      </c>
      <c r="S374" s="242" t="e">
        <f t="shared" si="21"/>
        <v>#N/A</v>
      </c>
      <c r="T374" s="243" t="e">
        <f t="shared" si="22"/>
        <v>#N/A</v>
      </c>
      <c r="U374" s="243" t="e">
        <f t="shared" si="20"/>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252733.6000000007</v>
      </c>
      <c r="S375" s="242" t="e">
        <f t="shared" si="21"/>
        <v>#N/A</v>
      </c>
      <c r="T375" s="243" t="e">
        <f t="shared" si="22"/>
        <v>#N/A</v>
      </c>
      <c r="U375" s="243" t="e">
        <f t="shared" si="20"/>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252733.6000000007</v>
      </c>
      <c r="S376" s="242" t="e">
        <f t="shared" si="21"/>
        <v>#N/A</v>
      </c>
      <c r="T376" s="243" t="e">
        <f t="shared" si="22"/>
        <v>#N/A</v>
      </c>
      <c r="U376" s="243" t="e">
        <f t="shared" si="20"/>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252733.6000000007</v>
      </c>
      <c r="S377" s="242" t="e">
        <f t="shared" si="21"/>
        <v>#N/A</v>
      </c>
      <c r="T377" s="243" t="e">
        <f t="shared" si="22"/>
        <v>#N/A</v>
      </c>
      <c r="U377" s="243" t="e">
        <f t="shared" si="20"/>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252733.6000000007</v>
      </c>
      <c r="S378" s="242" t="e">
        <f t="shared" si="21"/>
        <v>#N/A</v>
      </c>
      <c r="T378" s="243" t="e">
        <f t="shared" si="22"/>
        <v>#N/A</v>
      </c>
      <c r="U378" s="243" t="e">
        <f t="shared" si="20"/>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252733.6000000007</v>
      </c>
      <c r="S379" s="242" t="e">
        <f t="shared" si="21"/>
        <v>#N/A</v>
      </c>
      <c r="T379" s="243" t="e">
        <f t="shared" si="22"/>
        <v>#N/A</v>
      </c>
      <c r="U379" s="243" t="e">
        <f t="shared" si="20"/>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252733.6000000007</v>
      </c>
      <c r="S380" s="242" t="e">
        <f t="shared" si="21"/>
        <v>#N/A</v>
      </c>
      <c r="T380" s="243" t="e">
        <f t="shared" si="22"/>
        <v>#N/A</v>
      </c>
      <c r="U380" s="243" t="e">
        <f t="shared" si="20"/>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252733.6000000007</v>
      </c>
      <c r="S381" s="242" t="e">
        <f t="shared" si="21"/>
        <v>#N/A</v>
      </c>
      <c r="T381" s="243" t="e">
        <f t="shared" si="22"/>
        <v>#N/A</v>
      </c>
      <c r="U381" s="243" t="e">
        <f t="shared" si="20"/>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252733.6000000007</v>
      </c>
      <c r="S382" s="242" t="e">
        <f t="shared" si="21"/>
        <v>#N/A</v>
      </c>
      <c r="T382" s="243" t="e">
        <f t="shared" si="22"/>
        <v>#N/A</v>
      </c>
      <c r="U382" s="243" t="e">
        <f t="shared" si="20"/>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252733.6000000007</v>
      </c>
      <c r="S383" s="242" t="e">
        <f t="shared" si="21"/>
        <v>#N/A</v>
      </c>
      <c r="T383" s="243" t="e">
        <f t="shared" si="22"/>
        <v>#N/A</v>
      </c>
      <c r="U383" s="243" t="e">
        <f t="shared" si="20"/>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252733.6000000007</v>
      </c>
      <c r="S384" s="242" t="e">
        <f t="shared" si="21"/>
        <v>#N/A</v>
      </c>
      <c r="T384" s="243" t="e">
        <f t="shared" si="22"/>
        <v>#N/A</v>
      </c>
      <c r="U384" s="243" t="e">
        <f t="shared" si="20"/>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252733.6000000007</v>
      </c>
      <c r="S385" s="242" t="e">
        <f t="shared" si="21"/>
        <v>#N/A</v>
      </c>
      <c r="T385" s="243" t="e">
        <f t="shared" si="22"/>
        <v>#N/A</v>
      </c>
      <c r="U385" s="243" t="e">
        <f t="shared" si="20"/>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252733.6000000007</v>
      </c>
      <c r="S386" s="242" t="e">
        <f t="shared" si="21"/>
        <v>#N/A</v>
      </c>
      <c r="T386" s="243" t="e">
        <f t="shared" si="22"/>
        <v>#N/A</v>
      </c>
      <c r="U386" s="243" t="e">
        <f t="shared" si="20"/>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252733.6000000007</v>
      </c>
      <c r="S387" s="242" t="e">
        <f t="shared" si="21"/>
        <v>#N/A</v>
      </c>
      <c r="T387" s="243" t="e">
        <f t="shared" si="22"/>
        <v>#N/A</v>
      </c>
      <c r="U387" s="243" t="e">
        <f t="shared" si="20"/>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252733.6000000007</v>
      </c>
      <c r="S388" s="242" t="e">
        <f t="shared" si="21"/>
        <v>#N/A</v>
      </c>
      <c r="T388" s="243" t="e">
        <f t="shared" si="22"/>
        <v>#N/A</v>
      </c>
      <c r="U388" s="243" t="e">
        <f t="shared" si="20"/>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252733.6000000007</v>
      </c>
      <c r="S389" s="242" t="e">
        <f t="shared" si="21"/>
        <v>#N/A</v>
      </c>
      <c r="T389" s="243" t="e">
        <f t="shared" si="22"/>
        <v>#N/A</v>
      </c>
      <c r="U389" s="243" t="e">
        <f t="shared" si="20"/>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252733.6000000007</v>
      </c>
      <c r="S390" s="242" t="e">
        <f t="shared" si="21"/>
        <v>#N/A</v>
      </c>
      <c r="T390" s="243" t="e">
        <f t="shared" si="22"/>
        <v>#N/A</v>
      </c>
      <c r="U390" s="243" t="e">
        <f t="shared" ref="U390:U453" si="24">IF(W390="RECEITAS COM PRODUTO","Receita",IF(W390="RECEITAS COM SERVIÇOS","Receita",IF(W390="RECEITAS NÃO OPERACIONAIS","Receita","")))</f>
        <v>#N/A</v>
      </c>
      <c r="V390" s="243" t="e">
        <f t="shared" si="23"/>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252733.6000000007</v>
      </c>
      <c r="S391" s="242" t="e">
        <f t="shared" ref="S391:S454" si="25">IF(W391="DESPESAS COM RH","Despesa",IF(W391="DESPESAS OPERACIONAIS","Despesa",IF(W391="DESPESAS DE MARKETING","Despesa",IF(W391="IMPOSTOS","Despesa",IF(W391="INVESTIMENTOS","Despesa","")))))</f>
        <v>#N/A</v>
      </c>
      <c r="T391" s="243" t="e">
        <f t="shared" ref="T391:T454" si="26">IF(W391="DESPESAS COM PRODUTOS","Despesa",IF(W391="DESPESAS COM SERVIÇOS","Despesa",IF(W391="DESPESAS NÃO OPERACIONAIS","Despesa","")))</f>
        <v>#N/A</v>
      </c>
      <c r="U391" s="243" t="e">
        <f t="shared" si="24"/>
        <v>#N/A</v>
      </c>
      <c r="V391" s="243" t="e">
        <f t="shared" ref="V391:V454" si="27">IF(S391&lt;&gt;"",S391,IF(T391&lt;&gt;"",T391,IF(U391&lt;&gt;"",U391,"")))</f>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252733.6000000007</v>
      </c>
      <c r="S392" s="242" t="e">
        <f t="shared" si="25"/>
        <v>#N/A</v>
      </c>
      <c r="T392" s="243" t="e">
        <f t="shared" si="26"/>
        <v>#N/A</v>
      </c>
      <c r="U392" s="243" t="e">
        <f t="shared" si="24"/>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252733.6000000007</v>
      </c>
      <c r="S393" s="242" t="e">
        <f t="shared" si="25"/>
        <v>#N/A</v>
      </c>
      <c r="T393" s="243" t="e">
        <f t="shared" si="26"/>
        <v>#N/A</v>
      </c>
      <c r="U393" s="243" t="e">
        <f t="shared" si="24"/>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252733.6000000007</v>
      </c>
      <c r="S394" s="242" t="e">
        <f t="shared" si="25"/>
        <v>#N/A</v>
      </c>
      <c r="T394" s="243" t="e">
        <f t="shared" si="26"/>
        <v>#N/A</v>
      </c>
      <c r="U394" s="243" t="e">
        <f t="shared" si="24"/>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252733.6000000007</v>
      </c>
      <c r="S395" s="242" t="e">
        <f t="shared" si="25"/>
        <v>#N/A</v>
      </c>
      <c r="T395" s="243" t="e">
        <f t="shared" si="26"/>
        <v>#N/A</v>
      </c>
      <c r="U395" s="243" t="e">
        <f t="shared" si="24"/>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252733.6000000007</v>
      </c>
      <c r="S396" s="242" t="e">
        <f t="shared" si="25"/>
        <v>#N/A</v>
      </c>
      <c r="T396" s="243" t="e">
        <f t="shared" si="26"/>
        <v>#N/A</v>
      </c>
      <c r="U396" s="243" t="e">
        <f t="shared" si="24"/>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252733.6000000007</v>
      </c>
      <c r="S397" s="242" t="e">
        <f t="shared" si="25"/>
        <v>#N/A</v>
      </c>
      <c r="T397" s="243" t="e">
        <f t="shared" si="26"/>
        <v>#N/A</v>
      </c>
      <c r="U397" s="243" t="e">
        <f t="shared" si="24"/>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252733.6000000007</v>
      </c>
      <c r="S398" s="242" t="e">
        <f t="shared" si="25"/>
        <v>#N/A</v>
      </c>
      <c r="T398" s="243" t="e">
        <f t="shared" si="26"/>
        <v>#N/A</v>
      </c>
      <c r="U398" s="243" t="e">
        <f t="shared" si="24"/>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252733.6000000007</v>
      </c>
      <c r="S399" s="242" t="e">
        <f t="shared" si="25"/>
        <v>#N/A</v>
      </c>
      <c r="T399" s="243" t="e">
        <f t="shared" si="26"/>
        <v>#N/A</v>
      </c>
      <c r="U399" s="243" t="e">
        <f t="shared" si="24"/>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252733.6000000007</v>
      </c>
      <c r="S400" s="242" t="e">
        <f t="shared" si="25"/>
        <v>#N/A</v>
      </c>
      <c r="T400" s="243" t="e">
        <f t="shared" si="26"/>
        <v>#N/A</v>
      </c>
      <c r="U400" s="243" t="e">
        <f t="shared" si="24"/>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252733.6000000007</v>
      </c>
      <c r="S401" s="242" t="e">
        <f t="shared" si="25"/>
        <v>#N/A</v>
      </c>
      <c r="T401" s="243" t="e">
        <f t="shared" si="26"/>
        <v>#N/A</v>
      </c>
      <c r="U401" s="243" t="e">
        <f t="shared" si="24"/>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252733.6000000007</v>
      </c>
      <c r="S402" s="242" t="e">
        <f t="shared" si="25"/>
        <v>#N/A</v>
      </c>
      <c r="T402" s="243" t="e">
        <f t="shared" si="26"/>
        <v>#N/A</v>
      </c>
      <c r="U402" s="243" t="e">
        <f t="shared" si="24"/>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252733.6000000007</v>
      </c>
      <c r="S403" s="242" t="e">
        <f t="shared" si="25"/>
        <v>#N/A</v>
      </c>
      <c r="T403" s="243" t="e">
        <f t="shared" si="26"/>
        <v>#N/A</v>
      </c>
      <c r="U403" s="243" t="e">
        <f t="shared" si="24"/>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252733.6000000007</v>
      </c>
      <c r="S404" s="242" t="e">
        <f t="shared" si="25"/>
        <v>#N/A</v>
      </c>
      <c r="T404" s="243" t="e">
        <f t="shared" si="26"/>
        <v>#N/A</v>
      </c>
      <c r="U404" s="243" t="e">
        <f t="shared" si="24"/>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252733.6000000007</v>
      </c>
      <c r="S405" s="242" t="e">
        <f t="shared" si="25"/>
        <v>#N/A</v>
      </c>
      <c r="T405" s="243" t="e">
        <f t="shared" si="26"/>
        <v>#N/A</v>
      </c>
      <c r="U405" s="243" t="e">
        <f t="shared" si="24"/>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252733.6000000007</v>
      </c>
      <c r="S406" s="242" t="e">
        <f t="shared" si="25"/>
        <v>#N/A</v>
      </c>
      <c r="T406" s="243" t="e">
        <f t="shared" si="26"/>
        <v>#N/A</v>
      </c>
      <c r="U406" s="243" t="e">
        <f t="shared" si="24"/>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252733.6000000007</v>
      </c>
      <c r="S407" s="242" t="e">
        <f t="shared" si="25"/>
        <v>#N/A</v>
      </c>
      <c r="T407" s="243" t="e">
        <f t="shared" si="26"/>
        <v>#N/A</v>
      </c>
      <c r="U407" s="243" t="e">
        <f t="shared" si="24"/>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252733.6000000007</v>
      </c>
      <c r="S408" s="242" t="e">
        <f t="shared" si="25"/>
        <v>#N/A</v>
      </c>
      <c r="T408" s="243" t="e">
        <f t="shared" si="26"/>
        <v>#N/A</v>
      </c>
      <c r="U408" s="243" t="e">
        <f t="shared" si="24"/>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252733.6000000007</v>
      </c>
      <c r="S409" s="242" t="e">
        <f t="shared" si="25"/>
        <v>#N/A</v>
      </c>
      <c r="T409" s="243" t="e">
        <f t="shared" si="26"/>
        <v>#N/A</v>
      </c>
      <c r="U409" s="243" t="e">
        <f t="shared" si="24"/>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252733.6000000007</v>
      </c>
      <c r="S410" s="242" t="e">
        <f t="shared" si="25"/>
        <v>#N/A</v>
      </c>
      <c r="T410" s="243" t="e">
        <f t="shared" si="26"/>
        <v>#N/A</v>
      </c>
      <c r="U410" s="243" t="e">
        <f t="shared" si="24"/>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252733.6000000007</v>
      </c>
      <c r="S411" s="242" t="e">
        <f t="shared" si="25"/>
        <v>#N/A</v>
      </c>
      <c r="T411" s="243" t="e">
        <f t="shared" si="26"/>
        <v>#N/A</v>
      </c>
      <c r="U411" s="243" t="e">
        <f t="shared" si="24"/>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252733.6000000007</v>
      </c>
      <c r="S412" s="242" t="e">
        <f t="shared" si="25"/>
        <v>#N/A</v>
      </c>
      <c r="T412" s="243" t="e">
        <f t="shared" si="26"/>
        <v>#N/A</v>
      </c>
      <c r="U412" s="243" t="e">
        <f t="shared" si="24"/>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252733.6000000007</v>
      </c>
      <c r="S413" s="242" t="e">
        <f t="shared" si="25"/>
        <v>#N/A</v>
      </c>
      <c r="T413" s="243" t="e">
        <f t="shared" si="26"/>
        <v>#N/A</v>
      </c>
      <c r="U413" s="243" t="e">
        <f t="shared" si="24"/>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252733.6000000007</v>
      </c>
      <c r="S414" s="242" t="e">
        <f t="shared" si="25"/>
        <v>#N/A</v>
      </c>
      <c r="T414" s="243" t="e">
        <f t="shared" si="26"/>
        <v>#N/A</v>
      </c>
      <c r="U414" s="243" t="e">
        <f t="shared" si="24"/>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252733.6000000007</v>
      </c>
      <c r="S415" s="242" t="e">
        <f t="shared" si="25"/>
        <v>#N/A</v>
      </c>
      <c r="T415" s="243" t="e">
        <f t="shared" si="26"/>
        <v>#N/A</v>
      </c>
      <c r="U415" s="243" t="e">
        <f t="shared" si="24"/>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252733.6000000007</v>
      </c>
      <c r="S416" s="242" t="e">
        <f t="shared" si="25"/>
        <v>#N/A</v>
      </c>
      <c r="T416" s="243" t="e">
        <f t="shared" si="26"/>
        <v>#N/A</v>
      </c>
      <c r="U416" s="243" t="e">
        <f t="shared" si="24"/>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252733.6000000007</v>
      </c>
      <c r="S417" s="242" t="e">
        <f t="shared" si="25"/>
        <v>#N/A</v>
      </c>
      <c r="T417" s="243" t="e">
        <f t="shared" si="26"/>
        <v>#N/A</v>
      </c>
      <c r="U417" s="243" t="e">
        <f t="shared" si="24"/>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252733.6000000007</v>
      </c>
      <c r="S418" s="242" t="e">
        <f t="shared" si="25"/>
        <v>#N/A</v>
      </c>
      <c r="T418" s="243" t="e">
        <f t="shared" si="26"/>
        <v>#N/A</v>
      </c>
      <c r="U418" s="243" t="e">
        <f t="shared" si="24"/>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252733.6000000007</v>
      </c>
      <c r="S419" s="242" t="e">
        <f t="shared" si="25"/>
        <v>#N/A</v>
      </c>
      <c r="T419" s="243" t="e">
        <f t="shared" si="26"/>
        <v>#N/A</v>
      </c>
      <c r="U419" s="243" t="e">
        <f t="shared" si="24"/>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252733.6000000007</v>
      </c>
      <c r="S420" s="242" t="e">
        <f t="shared" si="25"/>
        <v>#N/A</v>
      </c>
      <c r="T420" s="243" t="e">
        <f t="shared" si="26"/>
        <v>#N/A</v>
      </c>
      <c r="U420" s="243" t="e">
        <f t="shared" si="24"/>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252733.6000000007</v>
      </c>
      <c r="S421" s="242" t="e">
        <f t="shared" si="25"/>
        <v>#N/A</v>
      </c>
      <c r="T421" s="243" t="e">
        <f t="shared" si="26"/>
        <v>#N/A</v>
      </c>
      <c r="U421" s="243" t="e">
        <f t="shared" si="24"/>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252733.6000000007</v>
      </c>
      <c r="S422" s="242" t="e">
        <f t="shared" si="25"/>
        <v>#N/A</v>
      </c>
      <c r="T422" s="243" t="e">
        <f t="shared" si="26"/>
        <v>#N/A</v>
      </c>
      <c r="U422" s="243" t="e">
        <f t="shared" si="24"/>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252733.6000000007</v>
      </c>
      <c r="S423" s="242" t="e">
        <f t="shared" si="25"/>
        <v>#N/A</v>
      </c>
      <c r="T423" s="243" t="e">
        <f t="shared" si="26"/>
        <v>#N/A</v>
      </c>
      <c r="U423" s="243" t="e">
        <f t="shared" si="24"/>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252733.6000000007</v>
      </c>
      <c r="S424" s="242" t="e">
        <f t="shared" si="25"/>
        <v>#N/A</v>
      </c>
      <c r="T424" s="243" t="e">
        <f t="shared" si="26"/>
        <v>#N/A</v>
      </c>
      <c r="U424" s="243" t="e">
        <f t="shared" si="24"/>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252733.6000000007</v>
      </c>
      <c r="S425" s="242" t="e">
        <f t="shared" si="25"/>
        <v>#N/A</v>
      </c>
      <c r="T425" s="243" t="e">
        <f t="shared" si="26"/>
        <v>#N/A</v>
      </c>
      <c r="U425" s="243" t="e">
        <f t="shared" si="24"/>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252733.6000000007</v>
      </c>
      <c r="S426" s="242" t="e">
        <f t="shared" si="25"/>
        <v>#N/A</v>
      </c>
      <c r="T426" s="243" t="e">
        <f t="shared" si="26"/>
        <v>#N/A</v>
      </c>
      <c r="U426" s="243" t="e">
        <f t="shared" si="24"/>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252733.6000000007</v>
      </c>
      <c r="S427" s="242" t="e">
        <f t="shared" si="25"/>
        <v>#N/A</v>
      </c>
      <c r="T427" s="243" t="e">
        <f t="shared" si="26"/>
        <v>#N/A</v>
      </c>
      <c r="U427" s="243" t="e">
        <f t="shared" si="24"/>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252733.6000000007</v>
      </c>
      <c r="S428" s="242" t="e">
        <f t="shared" si="25"/>
        <v>#N/A</v>
      </c>
      <c r="T428" s="243" t="e">
        <f t="shared" si="26"/>
        <v>#N/A</v>
      </c>
      <c r="U428" s="243" t="e">
        <f t="shared" si="24"/>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252733.6000000007</v>
      </c>
      <c r="S429" s="242" t="e">
        <f t="shared" si="25"/>
        <v>#N/A</v>
      </c>
      <c r="T429" s="243" t="e">
        <f t="shared" si="26"/>
        <v>#N/A</v>
      </c>
      <c r="U429" s="243" t="e">
        <f t="shared" si="24"/>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252733.6000000007</v>
      </c>
      <c r="S430" s="242" t="e">
        <f t="shared" si="25"/>
        <v>#N/A</v>
      </c>
      <c r="T430" s="243" t="e">
        <f t="shared" si="26"/>
        <v>#N/A</v>
      </c>
      <c r="U430" s="243" t="e">
        <f t="shared" si="24"/>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252733.6000000007</v>
      </c>
      <c r="S431" s="242" t="e">
        <f t="shared" si="25"/>
        <v>#N/A</v>
      </c>
      <c r="T431" s="243" t="e">
        <f t="shared" si="26"/>
        <v>#N/A</v>
      </c>
      <c r="U431" s="243" t="e">
        <f t="shared" si="24"/>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252733.6000000007</v>
      </c>
      <c r="S432" s="242" t="e">
        <f t="shared" si="25"/>
        <v>#N/A</v>
      </c>
      <c r="T432" s="243" t="e">
        <f t="shared" si="26"/>
        <v>#N/A</v>
      </c>
      <c r="U432" s="243" t="e">
        <f t="shared" si="24"/>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252733.6000000007</v>
      </c>
      <c r="S433" s="242" t="e">
        <f t="shared" si="25"/>
        <v>#N/A</v>
      </c>
      <c r="T433" s="243" t="e">
        <f t="shared" si="26"/>
        <v>#N/A</v>
      </c>
      <c r="U433" s="243" t="e">
        <f t="shared" si="24"/>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252733.6000000007</v>
      </c>
      <c r="S434" s="242" t="e">
        <f t="shared" si="25"/>
        <v>#N/A</v>
      </c>
      <c r="T434" s="243" t="e">
        <f t="shared" si="26"/>
        <v>#N/A</v>
      </c>
      <c r="U434" s="243" t="e">
        <f t="shared" si="24"/>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252733.6000000007</v>
      </c>
      <c r="S435" s="242" t="e">
        <f t="shared" si="25"/>
        <v>#N/A</v>
      </c>
      <c r="T435" s="243" t="e">
        <f t="shared" si="26"/>
        <v>#N/A</v>
      </c>
      <c r="U435" s="243" t="e">
        <f t="shared" si="24"/>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252733.6000000007</v>
      </c>
      <c r="S436" s="242" t="e">
        <f t="shared" si="25"/>
        <v>#N/A</v>
      </c>
      <c r="T436" s="243" t="e">
        <f t="shared" si="26"/>
        <v>#N/A</v>
      </c>
      <c r="U436" s="243" t="e">
        <f t="shared" si="24"/>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252733.6000000007</v>
      </c>
      <c r="S437" s="242" t="e">
        <f t="shared" si="25"/>
        <v>#N/A</v>
      </c>
      <c r="T437" s="243" t="e">
        <f t="shared" si="26"/>
        <v>#N/A</v>
      </c>
      <c r="U437" s="243" t="e">
        <f t="shared" si="24"/>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252733.6000000007</v>
      </c>
      <c r="S438" s="242" t="e">
        <f t="shared" si="25"/>
        <v>#N/A</v>
      </c>
      <c r="T438" s="243" t="e">
        <f t="shared" si="26"/>
        <v>#N/A</v>
      </c>
      <c r="U438" s="243" t="e">
        <f t="shared" si="24"/>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252733.6000000007</v>
      </c>
      <c r="S439" s="242" t="e">
        <f t="shared" si="25"/>
        <v>#N/A</v>
      </c>
      <c r="T439" s="243" t="e">
        <f t="shared" si="26"/>
        <v>#N/A</v>
      </c>
      <c r="U439" s="243" t="e">
        <f t="shared" si="24"/>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252733.6000000007</v>
      </c>
      <c r="S440" s="242" t="e">
        <f t="shared" si="25"/>
        <v>#N/A</v>
      </c>
      <c r="T440" s="243" t="e">
        <f t="shared" si="26"/>
        <v>#N/A</v>
      </c>
      <c r="U440" s="243" t="e">
        <f t="shared" si="24"/>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252733.6000000007</v>
      </c>
      <c r="S441" s="242" t="e">
        <f t="shared" si="25"/>
        <v>#N/A</v>
      </c>
      <c r="T441" s="243" t="e">
        <f t="shared" si="26"/>
        <v>#N/A</v>
      </c>
      <c r="U441" s="243" t="e">
        <f t="shared" si="24"/>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252733.6000000007</v>
      </c>
      <c r="S442" s="242" t="e">
        <f t="shared" si="25"/>
        <v>#N/A</v>
      </c>
      <c r="T442" s="243" t="e">
        <f t="shared" si="26"/>
        <v>#N/A</v>
      </c>
      <c r="U442" s="243" t="e">
        <f t="shared" si="24"/>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252733.6000000007</v>
      </c>
      <c r="S443" s="242" t="e">
        <f t="shared" si="25"/>
        <v>#N/A</v>
      </c>
      <c r="T443" s="243" t="e">
        <f t="shared" si="26"/>
        <v>#N/A</v>
      </c>
      <c r="U443" s="243" t="e">
        <f t="shared" si="24"/>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252733.6000000007</v>
      </c>
      <c r="S444" s="242" t="e">
        <f t="shared" si="25"/>
        <v>#N/A</v>
      </c>
      <c r="T444" s="243" t="e">
        <f t="shared" si="26"/>
        <v>#N/A</v>
      </c>
      <c r="U444" s="243" t="e">
        <f t="shared" si="24"/>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252733.6000000007</v>
      </c>
      <c r="S445" s="242" t="e">
        <f t="shared" si="25"/>
        <v>#N/A</v>
      </c>
      <c r="T445" s="243" t="e">
        <f t="shared" si="26"/>
        <v>#N/A</v>
      </c>
      <c r="U445" s="243" t="e">
        <f t="shared" si="24"/>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252733.6000000007</v>
      </c>
      <c r="S446" s="242" t="e">
        <f t="shared" si="25"/>
        <v>#N/A</v>
      </c>
      <c r="T446" s="243" t="e">
        <f t="shared" si="26"/>
        <v>#N/A</v>
      </c>
      <c r="U446" s="243" t="e">
        <f t="shared" si="24"/>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252733.6000000007</v>
      </c>
      <c r="S447" s="242" t="e">
        <f t="shared" si="25"/>
        <v>#N/A</v>
      </c>
      <c r="T447" s="243" t="e">
        <f t="shared" si="26"/>
        <v>#N/A</v>
      </c>
      <c r="U447" s="243" t="e">
        <f t="shared" si="24"/>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252733.6000000007</v>
      </c>
      <c r="S448" s="242" t="e">
        <f t="shared" si="25"/>
        <v>#N/A</v>
      </c>
      <c r="T448" s="243" t="e">
        <f t="shared" si="26"/>
        <v>#N/A</v>
      </c>
      <c r="U448" s="243" t="e">
        <f t="shared" si="24"/>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252733.6000000007</v>
      </c>
      <c r="S449" s="242" t="e">
        <f t="shared" si="25"/>
        <v>#N/A</v>
      </c>
      <c r="T449" s="243" t="e">
        <f t="shared" si="26"/>
        <v>#N/A</v>
      </c>
      <c r="U449" s="243" t="e">
        <f t="shared" si="24"/>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252733.6000000007</v>
      </c>
      <c r="S450" s="242" t="e">
        <f t="shared" si="25"/>
        <v>#N/A</v>
      </c>
      <c r="T450" s="243" t="e">
        <f t="shared" si="26"/>
        <v>#N/A</v>
      </c>
      <c r="U450" s="243" t="e">
        <f t="shared" si="24"/>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252733.6000000007</v>
      </c>
      <c r="S451" s="242" t="e">
        <f t="shared" si="25"/>
        <v>#N/A</v>
      </c>
      <c r="T451" s="243" t="e">
        <f t="shared" si="26"/>
        <v>#N/A</v>
      </c>
      <c r="U451" s="243" t="e">
        <f t="shared" si="24"/>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252733.6000000007</v>
      </c>
      <c r="S452" s="242" t="e">
        <f t="shared" si="25"/>
        <v>#N/A</v>
      </c>
      <c r="T452" s="243" t="e">
        <f t="shared" si="26"/>
        <v>#N/A</v>
      </c>
      <c r="U452" s="243" t="e">
        <f t="shared" si="24"/>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252733.6000000007</v>
      </c>
      <c r="S453" s="242" t="e">
        <f t="shared" si="25"/>
        <v>#N/A</v>
      </c>
      <c r="T453" s="243" t="e">
        <f t="shared" si="26"/>
        <v>#N/A</v>
      </c>
      <c r="U453" s="243" t="e">
        <f t="shared" si="24"/>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252733.6000000007</v>
      </c>
      <c r="S454" s="242" t="e">
        <f t="shared" si="25"/>
        <v>#N/A</v>
      </c>
      <c r="T454" s="243" t="e">
        <f t="shared" si="26"/>
        <v>#N/A</v>
      </c>
      <c r="U454" s="243" t="e">
        <f t="shared" ref="U454:U517" si="28">IF(W454="RECEITAS COM PRODUTO","Receita",IF(W454="RECEITAS COM SERVIÇOS","Receita",IF(W454="RECEITAS NÃO OPERACIONAIS","Receita","")))</f>
        <v>#N/A</v>
      </c>
      <c r="V454" s="243" t="e">
        <f t="shared" si="27"/>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252733.6000000007</v>
      </c>
      <c r="S455" s="242" t="e">
        <f t="shared" ref="S455:S518" si="29">IF(W455="DESPESAS COM RH","Despesa",IF(W455="DESPESAS OPERACIONAIS","Despesa",IF(W455="DESPESAS DE MARKETING","Despesa",IF(W455="IMPOSTOS","Despesa",IF(W455="INVESTIMENTOS","Despesa","")))))</f>
        <v>#N/A</v>
      </c>
      <c r="T455" s="243" t="e">
        <f t="shared" ref="T455:T518" si="30">IF(W455="DESPESAS COM PRODUTOS","Despesa",IF(W455="DESPESAS COM SERVIÇOS","Despesa",IF(W455="DESPESAS NÃO OPERACIONAIS","Despesa","")))</f>
        <v>#N/A</v>
      </c>
      <c r="U455" s="243" t="e">
        <f t="shared" si="28"/>
        <v>#N/A</v>
      </c>
      <c r="V455" s="243" t="e">
        <f t="shared" ref="V455:V518" si="31">IF(S455&lt;&gt;"",S455,IF(T455&lt;&gt;"",T455,IF(U455&lt;&gt;"",U455,"")))</f>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252733.6000000007</v>
      </c>
      <c r="S456" s="242" t="e">
        <f t="shared" si="29"/>
        <v>#N/A</v>
      </c>
      <c r="T456" s="243" t="e">
        <f t="shared" si="30"/>
        <v>#N/A</v>
      </c>
      <c r="U456" s="243" t="e">
        <f t="shared" si="28"/>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252733.6000000007</v>
      </c>
      <c r="S457" s="242" t="e">
        <f t="shared" si="29"/>
        <v>#N/A</v>
      </c>
      <c r="T457" s="243" t="e">
        <f t="shared" si="30"/>
        <v>#N/A</v>
      </c>
      <c r="U457" s="243" t="e">
        <f t="shared" si="28"/>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252733.6000000007</v>
      </c>
      <c r="S458" s="242" t="e">
        <f t="shared" si="29"/>
        <v>#N/A</v>
      </c>
      <c r="T458" s="243" t="e">
        <f t="shared" si="30"/>
        <v>#N/A</v>
      </c>
      <c r="U458" s="243" t="e">
        <f t="shared" si="28"/>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252733.6000000007</v>
      </c>
      <c r="S459" s="242" t="e">
        <f t="shared" si="29"/>
        <v>#N/A</v>
      </c>
      <c r="T459" s="243" t="e">
        <f t="shared" si="30"/>
        <v>#N/A</v>
      </c>
      <c r="U459" s="243" t="e">
        <f t="shared" si="28"/>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252733.6000000007</v>
      </c>
      <c r="S460" s="242" t="e">
        <f t="shared" si="29"/>
        <v>#N/A</v>
      </c>
      <c r="T460" s="243" t="e">
        <f t="shared" si="30"/>
        <v>#N/A</v>
      </c>
      <c r="U460" s="243" t="e">
        <f t="shared" si="28"/>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252733.6000000007</v>
      </c>
      <c r="S461" s="242" t="e">
        <f t="shared" si="29"/>
        <v>#N/A</v>
      </c>
      <c r="T461" s="243" t="e">
        <f t="shared" si="30"/>
        <v>#N/A</v>
      </c>
      <c r="U461" s="243" t="e">
        <f t="shared" si="28"/>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252733.6000000007</v>
      </c>
      <c r="S462" s="242" t="e">
        <f t="shared" si="29"/>
        <v>#N/A</v>
      </c>
      <c r="T462" s="243" t="e">
        <f t="shared" si="30"/>
        <v>#N/A</v>
      </c>
      <c r="U462" s="243" t="e">
        <f t="shared" si="28"/>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252733.6000000007</v>
      </c>
      <c r="S463" s="242" t="e">
        <f t="shared" si="29"/>
        <v>#N/A</v>
      </c>
      <c r="T463" s="243" t="e">
        <f t="shared" si="30"/>
        <v>#N/A</v>
      </c>
      <c r="U463" s="243" t="e">
        <f t="shared" si="28"/>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252733.6000000007</v>
      </c>
      <c r="S464" s="242" t="e">
        <f t="shared" si="29"/>
        <v>#N/A</v>
      </c>
      <c r="T464" s="243" t="e">
        <f t="shared" si="30"/>
        <v>#N/A</v>
      </c>
      <c r="U464" s="243" t="e">
        <f t="shared" si="28"/>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252733.6000000007</v>
      </c>
      <c r="S465" s="242" t="e">
        <f t="shared" si="29"/>
        <v>#N/A</v>
      </c>
      <c r="T465" s="243" t="e">
        <f t="shared" si="30"/>
        <v>#N/A</v>
      </c>
      <c r="U465" s="243" t="e">
        <f t="shared" si="28"/>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252733.6000000007</v>
      </c>
      <c r="S466" s="242" t="e">
        <f t="shared" si="29"/>
        <v>#N/A</v>
      </c>
      <c r="T466" s="243" t="e">
        <f t="shared" si="30"/>
        <v>#N/A</v>
      </c>
      <c r="U466" s="243" t="e">
        <f t="shared" si="28"/>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252733.6000000007</v>
      </c>
      <c r="S467" s="242" t="e">
        <f t="shared" si="29"/>
        <v>#N/A</v>
      </c>
      <c r="T467" s="243" t="e">
        <f t="shared" si="30"/>
        <v>#N/A</v>
      </c>
      <c r="U467" s="243" t="e">
        <f t="shared" si="28"/>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252733.6000000007</v>
      </c>
      <c r="S468" s="242" t="e">
        <f t="shared" si="29"/>
        <v>#N/A</v>
      </c>
      <c r="T468" s="243" t="e">
        <f t="shared" si="30"/>
        <v>#N/A</v>
      </c>
      <c r="U468" s="243" t="e">
        <f t="shared" si="28"/>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252733.6000000007</v>
      </c>
      <c r="S469" s="242" t="e">
        <f t="shared" si="29"/>
        <v>#N/A</v>
      </c>
      <c r="T469" s="243" t="e">
        <f t="shared" si="30"/>
        <v>#N/A</v>
      </c>
      <c r="U469" s="243" t="e">
        <f t="shared" si="28"/>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252733.6000000007</v>
      </c>
      <c r="S470" s="242" t="e">
        <f t="shared" si="29"/>
        <v>#N/A</v>
      </c>
      <c r="T470" s="243" t="e">
        <f t="shared" si="30"/>
        <v>#N/A</v>
      </c>
      <c r="U470" s="243" t="e">
        <f t="shared" si="28"/>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252733.6000000007</v>
      </c>
      <c r="S471" s="242" t="e">
        <f t="shared" si="29"/>
        <v>#N/A</v>
      </c>
      <c r="T471" s="243" t="e">
        <f t="shared" si="30"/>
        <v>#N/A</v>
      </c>
      <c r="U471" s="243" t="e">
        <f t="shared" si="28"/>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252733.6000000007</v>
      </c>
      <c r="S472" s="242" t="e">
        <f t="shared" si="29"/>
        <v>#N/A</v>
      </c>
      <c r="T472" s="243" t="e">
        <f t="shared" si="30"/>
        <v>#N/A</v>
      </c>
      <c r="U472" s="243" t="e">
        <f t="shared" si="28"/>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252733.6000000007</v>
      </c>
      <c r="S473" s="242" t="e">
        <f t="shared" si="29"/>
        <v>#N/A</v>
      </c>
      <c r="T473" s="243" t="e">
        <f t="shared" si="30"/>
        <v>#N/A</v>
      </c>
      <c r="U473" s="243" t="e">
        <f t="shared" si="28"/>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252733.6000000007</v>
      </c>
      <c r="S474" s="242" t="e">
        <f t="shared" si="29"/>
        <v>#N/A</v>
      </c>
      <c r="T474" s="243" t="e">
        <f t="shared" si="30"/>
        <v>#N/A</v>
      </c>
      <c r="U474" s="243" t="e">
        <f t="shared" si="28"/>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252733.6000000007</v>
      </c>
      <c r="S475" s="242" t="e">
        <f t="shared" si="29"/>
        <v>#N/A</v>
      </c>
      <c r="T475" s="243" t="e">
        <f t="shared" si="30"/>
        <v>#N/A</v>
      </c>
      <c r="U475" s="243" t="e">
        <f t="shared" si="28"/>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252733.6000000007</v>
      </c>
      <c r="S476" s="242" t="e">
        <f t="shared" si="29"/>
        <v>#N/A</v>
      </c>
      <c r="T476" s="243" t="e">
        <f t="shared" si="30"/>
        <v>#N/A</v>
      </c>
      <c r="U476" s="243" t="e">
        <f t="shared" si="28"/>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252733.6000000007</v>
      </c>
      <c r="S477" s="242" t="e">
        <f t="shared" si="29"/>
        <v>#N/A</v>
      </c>
      <c r="T477" s="243" t="e">
        <f t="shared" si="30"/>
        <v>#N/A</v>
      </c>
      <c r="U477" s="243" t="e">
        <f t="shared" si="28"/>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252733.6000000007</v>
      </c>
      <c r="S478" s="242" t="e">
        <f t="shared" si="29"/>
        <v>#N/A</v>
      </c>
      <c r="T478" s="243" t="e">
        <f t="shared" si="30"/>
        <v>#N/A</v>
      </c>
      <c r="U478" s="243" t="e">
        <f t="shared" si="28"/>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252733.6000000007</v>
      </c>
      <c r="S479" s="242" t="e">
        <f t="shared" si="29"/>
        <v>#N/A</v>
      </c>
      <c r="T479" s="243" t="e">
        <f t="shared" si="30"/>
        <v>#N/A</v>
      </c>
      <c r="U479" s="243" t="e">
        <f t="shared" si="28"/>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252733.6000000007</v>
      </c>
      <c r="S480" s="242" t="e">
        <f t="shared" si="29"/>
        <v>#N/A</v>
      </c>
      <c r="T480" s="243" t="e">
        <f t="shared" si="30"/>
        <v>#N/A</v>
      </c>
      <c r="U480" s="243" t="e">
        <f t="shared" si="28"/>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252733.6000000007</v>
      </c>
      <c r="S481" s="242" t="e">
        <f t="shared" si="29"/>
        <v>#N/A</v>
      </c>
      <c r="T481" s="243" t="e">
        <f t="shared" si="30"/>
        <v>#N/A</v>
      </c>
      <c r="U481" s="243" t="e">
        <f t="shared" si="28"/>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252733.6000000007</v>
      </c>
      <c r="S482" s="242" t="e">
        <f t="shared" si="29"/>
        <v>#N/A</v>
      </c>
      <c r="T482" s="243" t="e">
        <f t="shared" si="30"/>
        <v>#N/A</v>
      </c>
      <c r="U482" s="243" t="e">
        <f t="shared" si="28"/>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252733.6000000007</v>
      </c>
      <c r="S483" s="242" t="e">
        <f t="shared" si="29"/>
        <v>#N/A</v>
      </c>
      <c r="T483" s="243" t="e">
        <f t="shared" si="30"/>
        <v>#N/A</v>
      </c>
      <c r="U483" s="243" t="e">
        <f t="shared" si="28"/>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252733.6000000007</v>
      </c>
      <c r="S484" s="242" t="e">
        <f t="shared" si="29"/>
        <v>#N/A</v>
      </c>
      <c r="T484" s="243" t="e">
        <f t="shared" si="30"/>
        <v>#N/A</v>
      </c>
      <c r="U484" s="243" t="e">
        <f t="shared" si="28"/>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252733.6000000007</v>
      </c>
      <c r="S485" s="242" t="e">
        <f t="shared" si="29"/>
        <v>#N/A</v>
      </c>
      <c r="T485" s="243" t="e">
        <f t="shared" si="30"/>
        <v>#N/A</v>
      </c>
      <c r="U485" s="243" t="e">
        <f t="shared" si="28"/>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252733.6000000007</v>
      </c>
      <c r="S486" s="242" t="e">
        <f t="shared" si="29"/>
        <v>#N/A</v>
      </c>
      <c r="T486" s="243" t="e">
        <f t="shared" si="30"/>
        <v>#N/A</v>
      </c>
      <c r="U486" s="243" t="e">
        <f t="shared" si="28"/>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252733.6000000007</v>
      </c>
      <c r="S487" s="242" t="e">
        <f t="shared" si="29"/>
        <v>#N/A</v>
      </c>
      <c r="T487" s="243" t="e">
        <f t="shared" si="30"/>
        <v>#N/A</v>
      </c>
      <c r="U487" s="243" t="e">
        <f t="shared" si="28"/>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252733.6000000007</v>
      </c>
      <c r="S488" s="242" t="e">
        <f t="shared" si="29"/>
        <v>#N/A</v>
      </c>
      <c r="T488" s="243" t="e">
        <f t="shared" si="30"/>
        <v>#N/A</v>
      </c>
      <c r="U488" s="243" t="e">
        <f t="shared" si="28"/>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252733.6000000007</v>
      </c>
      <c r="S489" s="242" t="e">
        <f t="shared" si="29"/>
        <v>#N/A</v>
      </c>
      <c r="T489" s="243" t="e">
        <f t="shared" si="30"/>
        <v>#N/A</v>
      </c>
      <c r="U489" s="243" t="e">
        <f t="shared" si="28"/>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252733.6000000007</v>
      </c>
      <c r="S490" s="242" t="e">
        <f t="shared" si="29"/>
        <v>#N/A</v>
      </c>
      <c r="T490" s="243" t="e">
        <f t="shared" si="30"/>
        <v>#N/A</v>
      </c>
      <c r="U490" s="243" t="e">
        <f t="shared" si="28"/>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252733.6000000007</v>
      </c>
      <c r="S491" s="242" t="e">
        <f t="shared" si="29"/>
        <v>#N/A</v>
      </c>
      <c r="T491" s="243" t="e">
        <f t="shared" si="30"/>
        <v>#N/A</v>
      </c>
      <c r="U491" s="243" t="e">
        <f t="shared" si="28"/>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252733.6000000007</v>
      </c>
      <c r="S492" s="242" t="e">
        <f t="shared" si="29"/>
        <v>#N/A</v>
      </c>
      <c r="T492" s="243" t="e">
        <f t="shared" si="30"/>
        <v>#N/A</v>
      </c>
      <c r="U492" s="243" t="e">
        <f t="shared" si="28"/>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252733.6000000007</v>
      </c>
      <c r="S493" s="242" t="e">
        <f t="shared" si="29"/>
        <v>#N/A</v>
      </c>
      <c r="T493" s="243" t="e">
        <f t="shared" si="30"/>
        <v>#N/A</v>
      </c>
      <c r="U493" s="243" t="e">
        <f t="shared" si="28"/>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252733.6000000007</v>
      </c>
      <c r="S494" s="242" t="e">
        <f t="shared" si="29"/>
        <v>#N/A</v>
      </c>
      <c r="T494" s="243" t="e">
        <f t="shared" si="30"/>
        <v>#N/A</v>
      </c>
      <c r="U494" s="243" t="e">
        <f t="shared" si="28"/>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252733.6000000007</v>
      </c>
      <c r="S495" s="242" t="e">
        <f t="shared" si="29"/>
        <v>#N/A</v>
      </c>
      <c r="T495" s="243" t="e">
        <f t="shared" si="30"/>
        <v>#N/A</v>
      </c>
      <c r="U495" s="243" t="e">
        <f t="shared" si="28"/>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252733.6000000007</v>
      </c>
      <c r="S496" s="242" t="e">
        <f t="shared" si="29"/>
        <v>#N/A</v>
      </c>
      <c r="T496" s="243" t="e">
        <f t="shared" si="30"/>
        <v>#N/A</v>
      </c>
      <c r="U496" s="243" t="e">
        <f t="shared" si="28"/>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252733.6000000007</v>
      </c>
      <c r="S497" s="242" t="e">
        <f t="shared" si="29"/>
        <v>#N/A</v>
      </c>
      <c r="T497" s="243" t="e">
        <f t="shared" si="30"/>
        <v>#N/A</v>
      </c>
      <c r="U497" s="243" t="e">
        <f t="shared" si="28"/>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252733.6000000007</v>
      </c>
      <c r="S498" s="242" t="e">
        <f t="shared" si="29"/>
        <v>#N/A</v>
      </c>
      <c r="T498" s="243" t="e">
        <f t="shared" si="30"/>
        <v>#N/A</v>
      </c>
      <c r="U498" s="243" t="e">
        <f t="shared" si="28"/>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252733.6000000007</v>
      </c>
      <c r="S499" s="242" t="e">
        <f t="shared" si="29"/>
        <v>#N/A</v>
      </c>
      <c r="T499" s="243" t="e">
        <f t="shared" si="30"/>
        <v>#N/A</v>
      </c>
      <c r="U499" s="243" t="e">
        <f t="shared" si="28"/>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252733.6000000007</v>
      </c>
      <c r="S500" s="242" t="e">
        <f t="shared" si="29"/>
        <v>#N/A</v>
      </c>
      <c r="T500" s="243" t="e">
        <f t="shared" si="30"/>
        <v>#N/A</v>
      </c>
      <c r="U500" s="243" t="e">
        <f t="shared" si="28"/>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252733.6000000007</v>
      </c>
      <c r="S501" s="242" t="e">
        <f t="shared" si="29"/>
        <v>#N/A</v>
      </c>
      <c r="T501" s="243" t="e">
        <f t="shared" si="30"/>
        <v>#N/A</v>
      </c>
      <c r="U501" s="243" t="e">
        <f t="shared" si="28"/>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252733.6000000007</v>
      </c>
      <c r="S502" s="242" t="e">
        <f t="shared" si="29"/>
        <v>#N/A</v>
      </c>
      <c r="T502" s="243" t="e">
        <f t="shared" si="30"/>
        <v>#N/A</v>
      </c>
      <c r="U502" s="243" t="e">
        <f t="shared" si="28"/>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252733.6000000007</v>
      </c>
      <c r="S503" s="242" t="e">
        <f t="shared" si="29"/>
        <v>#N/A</v>
      </c>
      <c r="T503" s="243" t="e">
        <f t="shared" si="30"/>
        <v>#N/A</v>
      </c>
      <c r="U503" s="243" t="e">
        <f t="shared" si="28"/>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252733.6000000007</v>
      </c>
      <c r="S504" s="242" t="e">
        <f t="shared" si="29"/>
        <v>#N/A</v>
      </c>
      <c r="T504" s="243" t="e">
        <f t="shared" si="30"/>
        <v>#N/A</v>
      </c>
      <c r="U504" s="243" t="e">
        <f t="shared" si="28"/>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252733.6000000007</v>
      </c>
      <c r="S505" s="242" t="e">
        <f t="shared" si="29"/>
        <v>#N/A</v>
      </c>
      <c r="T505" s="243" t="e">
        <f t="shared" si="30"/>
        <v>#N/A</v>
      </c>
      <c r="U505" s="243" t="e">
        <f t="shared" si="28"/>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252733.6000000007</v>
      </c>
      <c r="S506" s="242" t="e">
        <f t="shared" si="29"/>
        <v>#N/A</v>
      </c>
      <c r="T506" s="243" t="e">
        <f t="shared" si="30"/>
        <v>#N/A</v>
      </c>
      <c r="U506" s="243" t="e">
        <f t="shared" si="28"/>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252733.6000000007</v>
      </c>
      <c r="S507" s="242" t="e">
        <f t="shared" si="29"/>
        <v>#N/A</v>
      </c>
      <c r="T507" s="243" t="e">
        <f t="shared" si="30"/>
        <v>#N/A</v>
      </c>
      <c r="U507" s="243" t="e">
        <f t="shared" si="28"/>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252733.6000000007</v>
      </c>
      <c r="S508" s="242" t="e">
        <f t="shared" si="29"/>
        <v>#N/A</v>
      </c>
      <c r="T508" s="243" t="e">
        <f t="shared" si="30"/>
        <v>#N/A</v>
      </c>
      <c r="U508" s="243" t="e">
        <f t="shared" si="28"/>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252733.6000000007</v>
      </c>
      <c r="S509" s="242" t="e">
        <f t="shared" si="29"/>
        <v>#N/A</v>
      </c>
      <c r="T509" s="243" t="e">
        <f t="shared" si="30"/>
        <v>#N/A</v>
      </c>
      <c r="U509" s="243" t="e">
        <f t="shared" si="28"/>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252733.6000000007</v>
      </c>
      <c r="S510" s="242" t="e">
        <f t="shared" si="29"/>
        <v>#N/A</v>
      </c>
      <c r="T510" s="243" t="e">
        <f t="shared" si="30"/>
        <v>#N/A</v>
      </c>
      <c r="U510" s="243" t="e">
        <f t="shared" si="28"/>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252733.6000000007</v>
      </c>
      <c r="S511" s="242" t="e">
        <f t="shared" si="29"/>
        <v>#N/A</v>
      </c>
      <c r="T511" s="243" t="e">
        <f t="shared" si="30"/>
        <v>#N/A</v>
      </c>
      <c r="U511" s="243" t="e">
        <f t="shared" si="28"/>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252733.6000000007</v>
      </c>
      <c r="S512" s="242" t="e">
        <f t="shared" si="29"/>
        <v>#N/A</v>
      </c>
      <c r="T512" s="243" t="e">
        <f t="shared" si="30"/>
        <v>#N/A</v>
      </c>
      <c r="U512" s="243" t="e">
        <f t="shared" si="28"/>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252733.6000000007</v>
      </c>
      <c r="S513" s="242" t="e">
        <f t="shared" si="29"/>
        <v>#N/A</v>
      </c>
      <c r="T513" s="243" t="e">
        <f t="shared" si="30"/>
        <v>#N/A</v>
      </c>
      <c r="U513" s="243" t="e">
        <f t="shared" si="28"/>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252733.6000000007</v>
      </c>
      <c r="S514" s="242" t="e">
        <f t="shared" si="29"/>
        <v>#N/A</v>
      </c>
      <c r="T514" s="243" t="e">
        <f t="shared" si="30"/>
        <v>#N/A</v>
      </c>
      <c r="U514" s="243" t="e">
        <f t="shared" si="28"/>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252733.6000000007</v>
      </c>
      <c r="S515" s="242" t="e">
        <f t="shared" si="29"/>
        <v>#N/A</v>
      </c>
      <c r="T515" s="243" t="e">
        <f t="shared" si="30"/>
        <v>#N/A</v>
      </c>
      <c r="U515" s="243" t="e">
        <f t="shared" si="28"/>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252733.6000000007</v>
      </c>
      <c r="S516" s="242" t="e">
        <f t="shared" si="29"/>
        <v>#N/A</v>
      </c>
      <c r="T516" s="243" t="e">
        <f t="shared" si="30"/>
        <v>#N/A</v>
      </c>
      <c r="U516" s="243" t="e">
        <f t="shared" si="28"/>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252733.6000000007</v>
      </c>
      <c r="S517" s="242" t="e">
        <f t="shared" si="29"/>
        <v>#N/A</v>
      </c>
      <c r="T517" s="243" t="e">
        <f t="shared" si="30"/>
        <v>#N/A</v>
      </c>
      <c r="U517" s="243" t="e">
        <f t="shared" si="28"/>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252733.6000000007</v>
      </c>
      <c r="S518" s="242" t="e">
        <f t="shared" si="29"/>
        <v>#N/A</v>
      </c>
      <c r="T518" s="243" t="e">
        <f t="shared" si="30"/>
        <v>#N/A</v>
      </c>
      <c r="U518" s="243" t="e">
        <f t="shared" ref="U518:U581" si="32">IF(W518="RECEITAS COM PRODUTO","Receita",IF(W518="RECEITAS COM SERVIÇOS","Receita",IF(W518="RECEITAS NÃO OPERACIONAIS","Receita","")))</f>
        <v>#N/A</v>
      </c>
      <c r="V518" s="243" t="e">
        <f t="shared" si="31"/>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252733.6000000007</v>
      </c>
      <c r="S519" s="242" t="e">
        <f t="shared" ref="S519:S582" si="33">IF(W519="DESPESAS COM RH","Despesa",IF(W519="DESPESAS OPERACIONAIS","Despesa",IF(W519="DESPESAS DE MARKETING","Despesa",IF(W519="IMPOSTOS","Despesa",IF(W519="INVESTIMENTOS","Despesa","")))))</f>
        <v>#N/A</v>
      </c>
      <c r="T519" s="243" t="e">
        <f t="shared" ref="T519:T582" si="34">IF(W519="DESPESAS COM PRODUTOS","Despesa",IF(W519="DESPESAS COM SERVIÇOS","Despesa",IF(W519="DESPESAS NÃO OPERACIONAIS","Despesa","")))</f>
        <v>#N/A</v>
      </c>
      <c r="U519" s="243" t="e">
        <f t="shared" si="32"/>
        <v>#N/A</v>
      </c>
      <c r="V519" s="243" t="e">
        <f t="shared" ref="V519:V582" si="35">IF(S519&lt;&gt;"",S519,IF(T519&lt;&gt;"",T519,IF(U519&lt;&gt;"",U519,"")))</f>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252733.6000000007</v>
      </c>
      <c r="S520" s="242" t="e">
        <f t="shared" si="33"/>
        <v>#N/A</v>
      </c>
      <c r="T520" s="243" t="e">
        <f t="shared" si="34"/>
        <v>#N/A</v>
      </c>
      <c r="U520" s="243" t="e">
        <f t="shared" si="32"/>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252733.6000000007</v>
      </c>
      <c r="S521" s="242" t="e">
        <f t="shared" si="33"/>
        <v>#N/A</v>
      </c>
      <c r="T521" s="243" t="e">
        <f t="shared" si="34"/>
        <v>#N/A</v>
      </c>
      <c r="U521" s="243" t="e">
        <f t="shared" si="32"/>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252733.6000000007</v>
      </c>
      <c r="S522" s="242" t="e">
        <f t="shared" si="33"/>
        <v>#N/A</v>
      </c>
      <c r="T522" s="243" t="e">
        <f t="shared" si="34"/>
        <v>#N/A</v>
      </c>
      <c r="U522" s="243" t="e">
        <f t="shared" si="32"/>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252733.6000000007</v>
      </c>
      <c r="S523" s="242" t="e">
        <f t="shared" si="33"/>
        <v>#N/A</v>
      </c>
      <c r="T523" s="243" t="e">
        <f t="shared" si="34"/>
        <v>#N/A</v>
      </c>
      <c r="U523" s="243" t="e">
        <f t="shared" si="32"/>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252733.6000000007</v>
      </c>
      <c r="S524" s="242" t="e">
        <f t="shared" si="33"/>
        <v>#N/A</v>
      </c>
      <c r="T524" s="243" t="e">
        <f t="shared" si="34"/>
        <v>#N/A</v>
      </c>
      <c r="U524" s="243" t="e">
        <f t="shared" si="32"/>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252733.6000000007</v>
      </c>
      <c r="S525" s="242" t="e">
        <f t="shared" si="33"/>
        <v>#N/A</v>
      </c>
      <c r="T525" s="243" t="e">
        <f t="shared" si="34"/>
        <v>#N/A</v>
      </c>
      <c r="U525" s="243" t="e">
        <f t="shared" si="32"/>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252733.6000000007</v>
      </c>
      <c r="S526" s="242" t="e">
        <f t="shared" si="33"/>
        <v>#N/A</v>
      </c>
      <c r="T526" s="243" t="e">
        <f t="shared" si="34"/>
        <v>#N/A</v>
      </c>
      <c r="U526" s="243" t="e">
        <f t="shared" si="32"/>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252733.6000000007</v>
      </c>
      <c r="S527" s="242" t="e">
        <f t="shared" si="33"/>
        <v>#N/A</v>
      </c>
      <c r="T527" s="243" t="e">
        <f t="shared" si="34"/>
        <v>#N/A</v>
      </c>
      <c r="U527" s="243" t="e">
        <f t="shared" si="32"/>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252733.6000000007</v>
      </c>
      <c r="S528" s="242" t="e">
        <f t="shared" si="33"/>
        <v>#N/A</v>
      </c>
      <c r="T528" s="243" t="e">
        <f t="shared" si="34"/>
        <v>#N/A</v>
      </c>
      <c r="U528" s="243" t="e">
        <f t="shared" si="32"/>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252733.6000000007</v>
      </c>
      <c r="S529" s="242" t="e">
        <f t="shared" si="33"/>
        <v>#N/A</v>
      </c>
      <c r="T529" s="243" t="e">
        <f t="shared" si="34"/>
        <v>#N/A</v>
      </c>
      <c r="U529" s="243" t="e">
        <f t="shared" si="32"/>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252733.6000000007</v>
      </c>
      <c r="S530" s="242" t="e">
        <f t="shared" si="33"/>
        <v>#N/A</v>
      </c>
      <c r="T530" s="243" t="e">
        <f t="shared" si="34"/>
        <v>#N/A</v>
      </c>
      <c r="U530" s="243" t="e">
        <f t="shared" si="32"/>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252733.6000000007</v>
      </c>
      <c r="S531" s="242" t="e">
        <f t="shared" si="33"/>
        <v>#N/A</v>
      </c>
      <c r="T531" s="243" t="e">
        <f t="shared" si="34"/>
        <v>#N/A</v>
      </c>
      <c r="U531" s="243" t="e">
        <f t="shared" si="32"/>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252733.6000000007</v>
      </c>
      <c r="S532" s="242" t="e">
        <f t="shared" si="33"/>
        <v>#N/A</v>
      </c>
      <c r="T532" s="243" t="e">
        <f t="shared" si="34"/>
        <v>#N/A</v>
      </c>
      <c r="U532" s="243" t="e">
        <f t="shared" si="32"/>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252733.6000000007</v>
      </c>
      <c r="S533" s="242" t="e">
        <f t="shared" si="33"/>
        <v>#N/A</v>
      </c>
      <c r="T533" s="243" t="e">
        <f t="shared" si="34"/>
        <v>#N/A</v>
      </c>
      <c r="U533" s="243" t="e">
        <f t="shared" si="32"/>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252733.6000000007</v>
      </c>
      <c r="S534" s="242" t="e">
        <f t="shared" si="33"/>
        <v>#N/A</v>
      </c>
      <c r="T534" s="243" t="e">
        <f t="shared" si="34"/>
        <v>#N/A</v>
      </c>
      <c r="U534" s="243" t="e">
        <f t="shared" si="32"/>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252733.6000000007</v>
      </c>
      <c r="S535" s="242" t="e">
        <f t="shared" si="33"/>
        <v>#N/A</v>
      </c>
      <c r="T535" s="243" t="e">
        <f t="shared" si="34"/>
        <v>#N/A</v>
      </c>
      <c r="U535" s="243" t="e">
        <f t="shared" si="32"/>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252733.6000000007</v>
      </c>
      <c r="S536" s="242" t="e">
        <f t="shared" si="33"/>
        <v>#N/A</v>
      </c>
      <c r="T536" s="243" t="e">
        <f t="shared" si="34"/>
        <v>#N/A</v>
      </c>
      <c r="U536" s="243" t="e">
        <f t="shared" si="32"/>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252733.6000000007</v>
      </c>
      <c r="S537" s="242" t="e">
        <f t="shared" si="33"/>
        <v>#N/A</v>
      </c>
      <c r="T537" s="243" t="e">
        <f t="shared" si="34"/>
        <v>#N/A</v>
      </c>
      <c r="U537" s="243" t="e">
        <f t="shared" si="32"/>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252733.6000000007</v>
      </c>
      <c r="S538" s="242" t="e">
        <f t="shared" si="33"/>
        <v>#N/A</v>
      </c>
      <c r="T538" s="243" t="e">
        <f t="shared" si="34"/>
        <v>#N/A</v>
      </c>
      <c r="U538" s="243" t="e">
        <f t="shared" si="32"/>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252733.6000000007</v>
      </c>
      <c r="S539" s="242" t="e">
        <f t="shared" si="33"/>
        <v>#N/A</v>
      </c>
      <c r="T539" s="243" t="e">
        <f t="shared" si="34"/>
        <v>#N/A</v>
      </c>
      <c r="U539" s="243" t="e">
        <f t="shared" si="32"/>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252733.6000000007</v>
      </c>
      <c r="S540" s="242" t="e">
        <f t="shared" si="33"/>
        <v>#N/A</v>
      </c>
      <c r="T540" s="243" t="e">
        <f t="shared" si="34"/>
        <v>#N/A</v>
      </c>
      <c r="U540" s="243" t="e">
        <f t="shared" si="32"/>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252733.6000000007</v>
      </c>
      <c r="S541" s="242" t="e">
        <f t="shared" si="33"/>
        <v>#N/A</v>
      </c>
      <c r="T541" s="243" t="e">
        <f t="shared" si="34"/>
        <v>#N/A</v>
      </c>
      <c r="U541" s="243" t="e">
        <f t="shared" si="32"/>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252733.6000000007</v>
      </c>
      <c r="S542" s="242" t="e">
        <f t="shared" si="33"/>
        <v>#N/A</v>
      </c>
      <c r="T542" s="243" t="e">
        <f t="shared" si="34"/>
        <v>#N/A</v>
      </c>
      <c r="U542" s="243" t="e">
        <f t="shared" si="32"/>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252733.6000000007</v>
      </c>
      <c r="S543" s="242" t="e">
        <f t="shared" si="33"/>
        <v>#N/A</v>
      </c>
      <c r="T543" s="243" t="e">
        <f t="shared" si="34"/>
        <v>#N/A</v>
      </c>
      <c r="U543" s="243" t="e">
        <f t="shared" si="32"/>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252733.6000000007</v>
      </c>
      <c r="S544" s="242" t="e">
        <f t="shared" si="33"/>
        <v>#N/A</v>
      </c>
      <c r="T544" s="243" t="e">
        <f t="shared" si="34"/>
        <v>#N/A</v>
      </c>
      <c r="U544" s="243" t="e">
        <f t="shared" si="32"/>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252733.6000000007</v>
      </c>
      <c r="S545" s="242" t="e">
        <f t="shared" si="33"/>
        <v>#N/A</v>
      </c>
      <c r="T545" s="243" t="e">
        <f t="shared" si="34"/>
        <v>#N/A</v>
      </c>
      <c r="U545" s="243" t="e">
        <f t="shared" si="32"/>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252733.6000000007</v>
      </c>
      <c r="S546" s="242" t="e">
        <f t="shared" si="33"/>
        <v>#N/A</v>
      </c>
      <c r="T546" s="243" t="e">
        <f t="shared" si="34"/>
        <v>#N/A</v>
      </c>
      <c r="U546" s="243" t="e">
        <f t="shared" si="32"/>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252733.6000000007</v>
      </c>
      <c r="S547" s="242" t="e">
        <f t="shared" si="33"/>
        <v>#N/A</v>
      </c>
      <c r="T547" s="243" t="e">
        <f t="shared" si="34"/>
        <v>#N/A</v>
      </c>
      <c r="U547" s="243" t="e">
        <f t="shared" si="32"/>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252733.6000000007</v>
      </c>
      <c r="S548" s="242" t="e">
        <f t="shared" si="33"/>
        <v>#N/A</v>
      </c>
      <c r="T548" s="243" t="e">
        <f t="shared" si="34"/>
        <v>#N/A</v>
      </c>
      <c r="U548" s="243" t="e">
        <f t="shared" si="32"/>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252733.6000000007</v>
      </c>
      <c r="S549" s="242" t="e">
        <f t="shared" si="33"/>
        <v>#N/A</v>
      </c>
      <c r="T549" s="243" t="e">
        <f t="shared" si="34"/>
        <v>#N/A</v>
      </c>
      <c r="U549" s="243" t="e">
        <f t="shared" si="32"/>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252733.6000000007</v>
      </c>
      <c r="S550" s="242" t="e">
        <f t="shared" si="33"/>
        <v>#N/A</v>
      </c>
      <c r="T550" s="243" t="e">
        <f t="shared" si="34"/>
        <v>#N/A</v>
      </c>
      <c r="U550" s="243" t="e">
        <f t="shared" si="32"/>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252733.6000000007</v>
      </c>
      <c r="S551" s="242" t="e">
        <f t="shared" si="33"/>
        <v>#N/A</v>
      </c>
      <c r="T551" s="243" t="e">
        <f t="shared" si="34"/>
        <v>#N/A</v>
      </c>
      <c r="U551" s="243" t="e">
        <f t="shared" si="32"/>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252733.6000000007</v>
      </c>
      <c r="S552" s="242" t="e">
        <f t="shared" si="33"/>
        <v>#N/A</v>
      </c>
      <c r="T552" s="243" t="e">
        <f t="shared" si="34"/>
        <v>#N/A</v>
      </c>
      <c r="U552" s="243" t="e">
        <f t="shared" si="32"/>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252733.6000000007</v>
      </c>
      <c r="S553" s="242" t="e">
        <f t="shared" si="33"/>
        <v>#N/A</v>
      </c>
      <c r="T553" s="243" t="e">
        <f t="shared" si="34"/>
        <v>#N/A</v>
      </c>
      <c r="U553" s="243" t="e">
        <f t="shared" si="32"/>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252733.6000000007</v>
      </c>
      <c r="S554" s="242" t="e">
        <f t="shared" si="33"/>
        <v>#N/A</v>
      </c>
      <c r="T554" s="243" t="e">
        <f t="shared" si="34"/>
        <v>#N/A</v>
      </c>
      <c r="U554" s="243" t="e">
        <f t="shared" si="32"/>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252733.6000000007</v>
      </c>
      <c r="S555" s="242" t="e">
        <f t="shared" si="33"/>
        <v>#N/A</v>
      </c>
      <c r="T555" s="243" t="e">
        <f t="shared" si="34"/>
        <v>#N/A</v>
      </c>
      <c r="U555" s="243" t="e">
        <f t="shared" si="32"/>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252733.6000000007</v>
      </c>
      <c r="S556" s="242" t="e">
        <f t="shared" si="33"/>
        <v>#N/A</v>
      </c>
      <c r="T556" s="243" t="e">
        <f t="shared" si="34"/>
        <v>#N/A</v>
      </c>
      <c r="U556" s="243" t="e">
        <f t="shared" si="32"/>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252733.6000000007</v>
      </c>
      <c r="S557" s="242" t="e">
        <f t="shared" si="33"/>
        <v>#N/A</v>
      </c>
      <c r="T557" s="243" t="e">
        <f t="shared" si="34"/>
        <v>#N/A</v>
      </c>
      <c r="U557" s="243" t="e">
        <f t="shared" si="32"/>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252733.6000000007</v>
      </c>
      <c r="S558" s="242" t="e">
        <f t="shared" si="33"/>
        <v>#N/A</v>
      </c>
      <c r="T558" s="243" t="e">
        <f t="shared" si="34"/>
        <v>#N/A</v>
      </c>
      <c r="U558" s="243" t="e">
        <f t="shared" si="32"/>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252733.6000000007</v>
      </c>
      <c r="S559" s="242" t="e">
        <f t="shared" si="33"/>
        <v>#N/A</v>
      </c>
      <c r="T559" s="243" t="e">
        <f t="shared" si="34"/>
        <v>#N/A</v>
      </c>
      <c r="U559" s="243" t="e">
        <f t="shared" si="32"/>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252733.6000000007</v>
      </c>
      <c r="S560" s="242" t="e">
        <f t="shared" si="33"/>
        <v>#N/A</v>
      </c>
      <c r="T560" s="243" t="e">
        <f t="shared" si="34"/>
        <v>#N/A</v>
      </c>
      <c r="U560" s="243" t="e">
        <f t="shared" si="32"/>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252733.6000000007</v>
      </c>
      <c r="S561" s="242" t="e">
        <f t="shared" si="33"/>
        <v>#N/A</v>
      </c>
      <c r="T561" s="243" t="e">
        <f t="shared" si="34"/>
        <v>#N/A</v>
      </c>
      <c r="U561" s="243" t="e">
        <f t="shared" si="32"/>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252733.6000000007</v>
      </c>
      <c r="S562" s="242" t="e">
        <f t="shared" si="33"/>
        <v>#N/A</v>
      </c>
      <c r="T562" s="243" t="e">
        <f t="shared" si="34"/>
        <v>#N/A</v>
      </c>
      <c r="U562" s="243" t="e">
        <f t="shared" si="32"/>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252733.6000000007</v>
      </c>
      <c r="S563" s="242" t="e">
        <f t="shared" si="33"/>
        <v>#N/A</v>
      </c>
      <c r="T563" s="243" t="e">
        <f t="shared" si="34"/>
        <v>#N/A</v>
      </c>
      <c r="U563" s="243" t="e">
        <f t="shared" si="32"/>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252733.6000000007</v>
      </c>
      <c r="S564" s="242" t="e">
        <f t="shared" si="33"/>
        <v>#N/A</v>
      </c>
      <c r="T564" s="243" t="e">
        <f t="shared" si="34"/>
        <v>#N/A</v>
      </c>
      <c r="U564" s="243" t="e">
        <f t="shared" si="32"/>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252733.6000000007</v>
      </c>
      <c r="S565" s="242" t="e">
        <f t="shared" si="33"/>
        <v>#N/A</v>
      </c>
      <c r="T565" s="243" t="e">
        <f t="shared" si="34"/>
        <v>#N/A</v>
      </c>
      <c r="U565" s="243" t="e">
        <f t="shared" si="32"/>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252733.6000000007</v>
      </c>
      <c r="S566" s="242" t="e">
        <f t="shared" si="33"/>
        <v>#N/A</v>
      </c>
      <c r="T566" s="243" t="e">
        <f t="shared" si="34"/>
        <v>#N/A</v>
      </c>
      <c r="U566" s="243" t="e">
        <f t="shared" si="32"/>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252733.6000000007</v>
      </c>
      <c r="S567" s="242" t="e">
        <f t="shared" si="33"/>
        <v>#N/A</v>
      </c>
      <c r="T567" s="243" t="e">
        <f t="shared" si="34"/>
        <v>#N/A</v>
      </c>
      <c r="U567" s="243" t="e">
        <f t="shared" si="32"/>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252733.6000000007</v>
      </c>
      <c r="S568" s="242" t="e">
        <f t="shared" si="33"/>
        <v>#N/A</v>
      </c>
      <c r="T568" s="243" t="e">
        <f t="shared" si="34"/>
        <v>#N/A</v>
      </c>
      <c r="U568" s="243" t="e">
        <f t="shared" si="32"/>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252733.6000000007</v>
      </c>
      <c r="S569" s="242" t="e">
        <f t="shared" si="33"/>
        <v>#N/A</v>
      </c>
      <c r="T569" s="243" t="e">
        <f t="shared" si="34"/>
        <v>#N/A</v>
      </c>
      <c r="U569" s="243" t="e">
        <f t="shared" si="32"/>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252733.6000000007</v>
      </c>
      <c r="S570" s="242" t="e">
        <f t="shared" si="33"/>
        <v>#N/A</v>
      </c>
      <c r="T570" s="243" t="e">
        <f t="shared" si="34"/>
        <v>#N/A</v>
      </c>
      <c r="U570" s="243" t="e">
        <f t="shared" si="32"/>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252733.6000000007</v>
      </c>
      <c r="S571" s="242" t="e">
        <f t="shared" si="33"/>
        <v>#N/A</v>
      </c>
      <c r="T571" s="243" t="e">
        <f t="shared" si="34"/>
        <v>#N/A</v>
      </c>
      <c r="U571" s="243" t="e">
        <f t="shared" si="32"/>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252733.6000000007</v>
      </c>
      <c r="S572" s="242" t="e">
        <f t="shared" si="33"/>
        <v>#N/A</v>
      </c>
      <c r="T572" s="243" t="e">
        <f t="shared" si="34"/>
        <v>#N/A</v>
      </c>
      <c r="U572" s="243" t="e">
        <f t="shared" si="32"/>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252733.6000000007</v>
      </c>
      <c r="S573" s="242" t="e">
        <f t="shared" si="33"/>
        <v>#N/A</v>
      </c>
      <c r="T573" s="243" t="e">
        <f t="shared" si="34"/>
        <v>#N/A</v>
      </c>
      <c r="U573" s="243" t="e">
        <f t="shared" si="32"/>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252733.6000000007</v>
      </c>
      <c r="S574" s="242" t="e">
        <f t="shared" si="33"/>
        <v>#N/A</v>
      </c>
      <c r="T574" s="243" t="e">
        <f t="shared" si="34"/>
        <v>#N/A</v>
      </c>
      <c r="U574" s="243" t="e">
        <f t="shared" si="32"/>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252733.6000000007</v>
      </c>
      <c r="S575" s="242" t="e">
        <f t="shared" si="33"/>
        <v>#N/A</v>
      </c>
      <c r="T575" s="243" t="e">
        <f t="shared" si="34"/>
        <v>#N/A</v>
      </c>
      <c r="U575" s="243" t="e">
        <f t="shared" si="32"/>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252733.6000000007</v>
      </c>
      <c r="S576" s="242" t="e">
        <f t="shared" si="33"/>
        <v>#N/A</v>
      </c>
      <c r="T576" s="243" t="e">
        <f t="shared" si="34"/>
        <v>#N/A</v>
      </c>
      <c r="U576" s="243" t="e">
        <f t="shared" si="32"/>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252733.6000000007</v>
      </c>
      <c r="S577" s="242" t="e">
        <f t="shared" si="33"/>
        <v>#N/A</v>
      </c>
      <c r="T577" s="243" t="e">
        <f t="shared" si="34"/>
        <v>#N/A</v>
      </c>
      <c r="U577" s="243" t="e">
        <f t="shared" si="32"/>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252733.6000000007</v>
      </c>
      <c r="S578" s="242" t="e">
        <f t="shared" si="33"/>
        <v>#N/A</v>
      </c>
      <c r="T578" s="243" t="e">
        <f t="shared" si="34"/>
        <v>#N/A</v>
      </c>
      <c r="U578" s="243" t="e">
        <f t="shared" si="32"/>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252733.6000000007</v>
      </c>
      <c r="S579" s="242" t="e">
        <f t="shared" si="33"/>
        <v>#N/A</v>
      </c>
      <c r="T579" s="243" t="e">
        <f t="shared" si="34"/>
        <v>#N/A</v>
      </c>
      <c r="U579" s="243" t="e">
        <f t="shared" si="32"/>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252733.6000000007</v>
      </c>
      <c r="S580" s="242" t="e">
        <f t="shared" si="33"/>
        <v>#N/A</v>
      </c>
      <c r="T580" s="243" t="e">
        <f t="shared" si="34"/>
        <v>#N/A</v>
      </c>
      <c r="U580" s="243" t="e">
        <f t="shared" si="32"/>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252733.6000000007</v>
      </c>
      <c r="S581" s="242" t="e">
        <f t="shared" si="33"/>
        <v>#N/A</v>
      </c>
      <c r="T581" s="243" t="e">
        <f t="shared" si="34"/>
        <v>#N/A</v>
      </c>
      <c r="U581" s="243" t="e">
        <f t="shared" si="32"/>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252733.6000000007</v>
      </c>
      <c r="S582" s="242" t="e">
        <f t="shared" si="33"/>
        <v>#N/A</v>
      </c>
      <c r="T582" s="243" t="e">
        <f t="shared" si="34"/>
        <v>#N/A</v>
      </c>
      <c r="U582" s="243" t="e">
        <f t="shared" ref="U582:U605" si="36">IF(W582="RECEITAS COM PRODUTO","Receita",IF(W582="RECEITAS COM SERVIÇOS","Receita",IF(W582="RECEITAS NÃO OPERACIONAIS","Receita","")))</f>
        <v>#N/A</v>
      </c>
      <c r="V582" s="243" t="e">
        <f t="shared" si="35"/>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252733.6000000007</v>
      </c>
      <c r="S583" s="242" t="e">
        <f t="shared" ref="S583:S605" si="37">IF(W583="DESPESAS COM RH","Despesa",IF(W583="DESPESAS OPERACIONAIS","Despesa",IF(W583="DESPESAS DE MARKETING","Despesa",IF(W583="IMPOSTOS","Despesa",IF(W583="INVESTIMENTOS","Despesa","")))))</f>
        <v>#N/A</v>
      </c>
      <c r="T583" s="243" t="e">
        <f t="shared" ref="T583:T605" si="38">IF(W583="DESPESAS COM PRODUTOS","Despesa",IF(W583="DESPESAS COM SERVIÇOS","Despesa",IF(W583="DESPESAS NÃO OPERACIONAIS","Despesa","")))</f>
        <v>#N/A</v>
      </c>
      <c r="U583" s="243" t="e">
        <f t="shared" si="36"/>
        <v>#N/A</v>
      </c>
      <c r="V583" s="243" t="e">
        <f t="shared" ref="V583:V605" si="39">IF(S583&lt;&gt;"",S583,IF(T583&lt;&gt;"",T583,IF(U583&lt;&gt;"",U583,"")))</f>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252733.6000000007</v>
      </c>
      <c r="S584" s="242" t="e">
        <f t="shared" si="37"/>
        <v>#N/A</v>
      </c>
      <c r="T584" s="243" t="e">
        <f t="shared" si="38"/>
        <v>#N/A</v>
      </c>
      <c r="U584" s="243" t="e">
        <f t="shared" si="36"/>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252733.6000000007</v>
      </c>
      <c r="S585" s="242" t="e">
        <f t="shared" si="37"/>
        <v>#N/A</v>
      </c>
      <c r="T585" s="243" t="e">
        <f t="shared" si="38"/>
        <v>#N/A</v>
      </c>
      <c r="U585" s="243" t="e">
        <f t="shared" si="36"/>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252733.6000000007</v>
      </c>
      <c r="S586" s="242" t="e">
        <f t="shared" si="37"/>
        <v>#N/A</v>
      </c>
      <c r="T586" s="243" t="e">
        <f t="shared" si="38"/>
        <v>#N/A</v>
      </c>
      <c r="U586" s="243" t="e">
        <f t="shared" si="36"/>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252733.6000000007</v>
      </c>
      <c r="S587" s="242" t="e">
        <f t="shared" si="37"/>
        <v>#N/A</v>
      </c>
      <c r="T587" s="243" t="e">
        <f t="shared" si="38"/>
        <v>#N/A</v>
      </c>
      <c r="U587" s="243" t="e">
        <f t="shared" si="36"/>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252733.6000000007</v>
      </c>
      <c r="S588" s="242" t="e">
        <f t="shared" si="37"/>
        <v>#N/A</v>
      </c>
      <c r="T588" s="243" t="e">
        <f t="shared" si="38"/>
        <v>#N/A</v>
      </c>
      <c r="U588" s="243" t="e">
        <f t="shared" si="36"/>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252733.6000000007</v>
      </c>
      <c r="S589" s="242" t="e">
        <f t="shared" si="37"/>
        <v>#N/A</v>
      </c>
      <c r="T589" s="243" t="e">
        <f t="shared" si="38"/>
        <v>#N/A</v>
      </c>
      <c r="U589" s="243" t="e">
        <f t="shared" si="36"/>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252733.6000000007</v>
      </c>
      <c r="S590" s="242" t="e">
        <f t="shared" si="37"/>
        <v>#N/A</v>
      </c>
      <c r="T590" s="243" t="e">
        <f t="shared" si="38"/>
        <v>#N/A</v>
      </c>
      <c r="U590" s="243" t="e">
        <f t="shared" si="36"/>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252733.6000000007</v>
      </c>
      <c r="S591" s="242" t="e">
        <f t="shared" si="37"/>
        <v>#N/A</v>
      </c>
      <c r="T591" s="243" t="e">
        <f t="shared" si="38"/>
        <v>#N/A</v>
      </c>
      <c r="U591" s="243" t="e">
        <f t="shared" si="36"/>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252733.6000000007</v>
      </c>
      <c r="S592" s="242" t="e">
        <f t="shared" si="37"/>
        <v>#N/A</v>
      </c>
      <c r="T592" s="243" t="e">
        <f t="shared" si="38"/>
        <v>#N/A</v>
      </c>
      <c r="U592" s="243" t="e">
        <f t="shared" si="36"/>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252733.6000000007</v>
      </c>
      <c r="S593" s="242" t="e">
        <f t="shared" si="37"/>
        <v>#N/A</v>
      </c>
      <c r="T593" s="243" t="e">
        <f t="shared" si="38"/>
        <v>#N/A</v>
      </c>
      <c r="U593" s="243" t="e">
        <f t="shared" si="36"/>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252733.6000000007</v>
      </c>
      <c r="S594" s="242" t="e">
        <f t="shared" si="37"/>
        <v>#N/A</v>
      </c>
      <c r="T594" s="243" t="e">
        <f t="shared" si="38"/>
        <v>#N/A</v>
      </c>
      <c r="U594" s="243" t="e">
        <f t="shared" si="36"/>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252733.6000000007</v>
      </c>
      <c r="S595" s="242" t="e">
        <f t="shared" si="37"/>
        <v>#N/A</v>
      </c>
      <c r="T595" s="243" t="e">
        <f t="shared" si="38"/>
        <v>#N/A</v>
      </c>
      <c r="U595" s="243" t="e">
        <f t="shared" si="36"/>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252733.6000000007</v>
      </c>
      <c r="S596" s="242" t="e">
        <f t="shared" si="37"/>
        <v>#N/A</v>
      </c>
      <c r="T596" s="243" t="e">
        <f t="shared" si="38"/>
        <v>#N/A</v>
      </c>
      <c r="U596" s="243" t="e">
        <f t="shared" si="36"/>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252733.6000000007</v>
      </c>
      <c r="S597" s="242" t="e">
        <f t="shared" si="37"/>
        <v>#N/A</v>
      </c>
      <c r="T597" s="243" t="e">
        <f t="shared" si="38"/>
        <v>#N/A</v>
      </c>
      <c r="U597" s="243" t="e">
        <f t="shared" si="36"/>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252733.6000000007</v>
      </c>
      <c r="S598" s="242" t="e">
        <f t="shared" si="37"/>
        <v>#N/A</v>
      </c>
      <c r="T598" s="243" t="e">
        <f t="shared" si="38"/>
        <v>#N/A</v>
      </c>
      <c r="U598" s="243" t="e">
        <f t="shared" si="36"/>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252733.6000000007</v>
      </c>
      <c r="S599" s="242" t="e">
        <f t="shared" si="37"/>
        <v>#N/A</v>
      </c>
      <c r="T599" s="243" t="e">
        <f t="shared" si="38"/>
        <v>#N/A</v>
      </c>
      <c r="U599" s="243" t="e">
        <f t="shared" si="36"/>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252733.6000000007</v>
      </c>
      <c r="S600" s="242" t="e">
        <f t="shared" si="37"/>
        <v>#N/A</v>
      </c>
      <c r="T600" s="243" t="e">
        <f t="shared" si="38"/>
        <v>#N/A</v>
      </c>
      <c r="U600" s="243" t="e">
        <f t="shared" si="36"/>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252733.6000000007</v>
      </c>
      <c r="S601" s="242" t="e">
        <f t="shared" si="37"/>
        <v>#N/A</v>
      </c>
      <c r="T601" s="243" t="e">
        <f t="shared" si="38"/>
        <v>#N/A</v>
      </c>
      <c r="U601" s="243" t="e">
        <f t="shared" si="36"/>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252733.6000000007</v>
      </c>
      <c r="S602" s="242" t="e">
        <f t="shared" si="37"/>
        <v>#N/A</v>
      </c>
      <c r="T602" s="243" t="e">
        <f t="shared" si="38"/>
        <v>#N/A</v>
      </c>
      <c r="U602" s="243" t="e">
        <f t="shared" si="36"/>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252733.6000000007</v>
      </c>
      <c r="S603" s="242" t="e">
        <f t="shared" si="37"/>
        <v>#N/A</v>
      </c>
      <c r="T603" s="243" t="e">
        <f t="shared" si="38"/>
        <v>#N/A</v>
      </c>
      <c r="U603" s="243" t="e">
        <f t="shared" si="36"/>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252733.6000000007</v>
      </c>
      <c r="S604" s="242" t="e">
        <f t="shared" si="37"/>
        <v>#N/A</v>
      </c>
      <c r="T604" s="243" t="e">
        <f t="shared" si="38"/>
        <v>#N/A</v>
      </c>
      <c r="U604" s="243" t="e">
        <f t="shared" si="36"/>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252733.6000000007</v>
      </c>
      <c r="S605" s="242" t="e">
        <f t="shared" si="37"/>
        <v>#N/A</v>
      </c>
      <c r="T605" s="243" t="e">
        <f t="shared" si="38"/>
        <v>#N/A</v>
      </c>
      <c r="U605" s="243" t="e">
        <f t="shared" si="36"/>
        <v>#N/A</v>
      </c>
      <c r="V605" s="243" t="e">
        <f t="shared" si="39"/>
        <v>#N/A</v>
      </c>
      <c r="W605" s="244" t="e">
        <f>VLOOKUP(E605,'Configurações Básicas'!$E$12:$E$66,1,FALSE)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635" priority="212" operator="lessThan">
      <formula>0</formula>
    </cfRule>
    <cfRule type="cellIs" dxfId="634" priority="213" operator="greaterThan">
      <formula>0</formula>
    </cfRule>
    <cfRule type="cellIs" dxfId="633" priority="224" operator="greaterThan">
      <formula>0</formula>
    </cfRule>
  </conditionalFormatting>
  <conditionalFormatting sqref="N5:N605">
    <cfRule type="cellIs" dxfId="632" priority="110" operator="greaterThan">
      <formula>0</formula>
    </cfRule>
    <cfRule type="cellIs" dxfId="631" priority="111" operator="lessThan">
      <formula>0</formula>
    </cfRule>
  </conditionalFormatting>
  <conditionalFormatting sqref="F100:F605">
    <cfRule type="containsText" dxfId="630" priority="100" operator="containsText" text="Despesa">
      <formula>NOT(ISERROR(SEARCH("Despesa",F100)))</formula>
    </cfRule>
    <cfRule type="containsText" dxfId="629" priority="101" operator="containsText" text="Receita">
      <formula>NOT(ISERROR(SEARCH("Receita",F100)))</formula>
    </cfRule>
  </conditionalFormatting>
  <conditionalFormatting sqref="F100:F605">
    <cfRule type="expression" dxfId="628" priority="248" stopIfTrue="1">
      <formula>NOT(ISERROR(SEARCH("Investimentos",F100)))</formula>
    </cfRule>
  </conditionalFormatting>
  <conditionalFormatting sqref="F48:F99">
    <cfRule type="containsText" dxfId="627" priority="96" operator="containsText" text="Despesa">
      <formula>NOT(ISERROR(SEARCH("Despesa",F48)))</formula>
    </cfRule>
    <cfRule type="containsText" dxfId="626" priority="97" operator="containsText" text="Receita">
      <formula>NOT(ISERROR(SEARCH("Receita",F48)))</formula>
    </cfRule>
  </conditionalFormatting>
  <conditionalFormatting sqref="F48:F99">
    <cfRule type="expression" dxfId="625" priority="251" stopIfTrue="1">
      <formula>NOT(ISERROR(SEARCH("Investimentos",F48)))</formula>
    </cfRule>
  </conditionalFormatting>
  <conditionalFormatting sqref="F48:F605">
    <cfRule type="containsText" dxfId="624" priority="92" operator="containsText" text="Despesa">
      <formula>NOT(ISERROR(SEARCH("Despesa",F48)))</formula>
    </cfRule>
    <cfRule type="containsText" dxfId="623" priority="93" operator="containsText" text="Receita">
      <formula>NOT(ISERROR(SEARCH("Receita",F48)))</formula>
    </cfRule>
  </conditionalFormatting>
  <conditionalFormatting sqref="F48:F605">
    <cfRule type="expression" dxfId="622" priority="254" stopIfTrue="1">
      <formula>NOT(ISERROR(SEARCH("Investimentos",F48)))</formula>
    </cfRule>
  </conditionalFormatting>
  <conditionalFormatting sqref="M109:M605">
    <cfRule type="containsText" dxfId="621" priority="88" operator="containsText" text="Não Pago">
      <formula>NOT(ISERROR(SEARCH("Não Pago",M109)))</formula>
    </cfRule>
    <cfRule type="containsText" dxfId="620" priority="89" operator="containsText" text="Pago">
      <formula>NOT(ISERROR(SEARCH("Pago",M109)))</formula>
    </cfRule>
  </conditionalFormatting>
  <conditionalFormatting sqref="M21:M108">
    <cfRule type="containsText" dxfId="619" priority="86" operator="containsText" text="Não Pago">
      <formula>NOT(ISERROR(SEARCH("Não Pago",M21)))</formula>
    </cfRule>
    <cfRule type="containsText" dxfId="618" priority="87" operator="containsText" text="Pago">
      <formula>NOT(ISERROR(SEARCH("Pago",M21)))</formula>
    </cfRule>
  </conditionalFormatting>
  <conditionalFormatting sqref="M10:M19">
    <cfRule type="containsText" dxfId="617" priority="84" operator="containsText" text="Não Pago">
      <formula>NOT(ISERROR(SEARCH("Não Pago",M10)))</formula>
    </cfRule>
    <cfRule type="containsText" dxfId="616" priority="85" operator="containsText" text="Pago">
      <formula>NOT(ISERROR(SEARCH("Pago",M10)))</formula>
    </cfRule>
  </conditionalFormatting>
  <conditionalFormatting sqref="M20">
    <cfRule type="containsText" dxfId="615" priority="82" operator="containsText" text="Não Pago">
      <formula>NOT(ISERROR(SEARCH("Não Pago",M20)))</formula>
    </cfRule>
    <cfRule type="containsText" dxfId="614" priority="83" operator="containsText" text="Pago">
      <formula>NOT(ISERROR(SEARCH("Pago",M20)))</formula>
    </cfRule>
  </conditionalFormatting>
  <conditionalFormatting sqref="M5:M9">
    <cfRule type="containsText" dxfId="613" priority="80" operator="containsText" text="Não Pago">
      <formula>NOT(ISERROR(SEARCH("Não Pago",M5)))</formula>
    </cfRule>
    <cfRule type="containsText" dxfId="612" priority="81" operator="containsText" text="Pago">
      <formula>NOT(ISERROR(SEARCH("Pago",M5)))</formula>
    </cfRule>
  </conditionalFormatting>
  <conditionalFormatting sqref="E48:E586 E603:E605">
    <cfRule type="containsText" dxfId="611" priority="60" operator="containsText" text="Despesa">
      <formula>NOT(ISERROR(SEARCH("Despesa",E48)))</formula>
    </cfRule>
    <cfRule type="containsText" dxfId="610" priority="61" operator="containsText" text="Receita">
      <formula>NOT(ISERROR(SEARCH("Receita",E48)))</formula>
    </cfRule>
  </conditionalFormatting>
  <conditionalFormatting sqref="E48:E586 E603:E605">
    <cfRule type="expression" dxfId="609" priority="62" stopIfTrue="1">
      <formula>NOT(ISERROR(SEARCH("Investimentos",E48)))</formula>
    </cfRule>
  </conditionalFormatting>
  <conditionalFormatting sqref="E48:E605">
    <cfRule type="containsText" dxfId="608" priority="49" operator="containsText" text="INVESTIMENTOS">
      <formula>NOT(ISERROR(SEARCH("INVESTIMENTOS",E48)))</formula>
    </cfRule>
    <cfRule type="containsText" dxfId="607" priority="50" operator="containsText" text="DESPESAS DE MARKETING">
      <formula>NOT(ISERROR(SEARCH("DESPESAS DE MARKETING",E48)))</formula>
    </cfRule>
    <cfRule type="containsText" dxfId="606" priority="51" operator="containsText" text="DESPESAS NÃO OPERACIONAIS">
      <formula>NOT(ISERROR(SEARCH("DESPESAS NÃO OPERACIONAIS",E48)))</formula>
    </cfRule>
    <cfRule type="containsText" dxfId="605" priority="52" operator="containsText" text="DESPESAS COM RH">
      <formula>NOT(ISERROR(SEARCH("DESPESAS COM RH",E48)))</formula>
    </cfRule>
    <cfRule type="containsText" dxfId="604" priority="53" operator="containsText" text="DESPESAS COM SERVIÇOS">
      <formula>NOT(ISERROR(SEARCH("DESPESAS COM SERVIÇOS",E48)))</formula>
    </cfRule>
    <cfRule type="containsText" dxfId="603" priority="54" operator="containsText" text="DESPESAS COM PRODUTOS">
      <formula>NOT(ISERROR(SEARCH("DESPESAS COM PRODUTOS",E48)))</formula>
    </cfRule>
    <cfRule type="containsText" dxfId="602" priority="55" operator="containsText" text="IMPOSTOS">
      <formula>NOT(ISERROR(SEARCH("IMPOSTOS",E48)))</formula>
    </cfRule>
    <cfRule type="containsText" dxfId="601" priority="58" operator="containsText" text="Despesa">
      <formula>NOT(ISERROR(SEARCH("Despesa",E48)))</formula>
    </cfRule>
    <cfRule type="containsText" dxfId="600" priority="59" operator="containsText" text="Receita">
      <formula>NOT(ISERROR(SEARCH("Receita",E48)))</formula>
    </cfRule>
  </conditionalFormatting>
  <conditionalFormatting sqref="E48:E605">
    <cfRule type="expression" dxfId="599" priority="63" stopIfTrue="1">
      <formula>NOT(ISERROR(SEARCH("Investimentos",E48)))</formula>
    </cfRule>
  </conditionalFormatting>
  <conditionalFormatting sqref="E602">
    <cfRule type="containsText" dxfId="598" priority="56" operator="containsText" text="Despesa">
      <formula>NOT(ISERROR(SEARCH("Despesa",E602)))</formula>
    </cfRule>
    <cfRule type="containsText" dxfId="597" priority="57" operator="containsText" text="Receita">
      <formula>NOT(ISERROR(SEARCH("Receita",E602)))</formula>
    </cfRule>
  </conditionalFormatting>
  <conditionalFormatting sqref="E602">
    <cfRule type="expression" dxfId="596" priority="64" stopIfTrue="1">
      <formula>NOT(ISERROR(SEARCH("Investimentos",E602)))</formula>
    </cfRule>
  </conditionalFormatting>
  <conditionalFormatting sqref="L48:L586 L603:L605">
    <cfRule type="containsText" dxfId="595" priority="47" operator="containsText" text="Não Pago">
      <formula>NOT(ISERROR(SEARCH("Não Pago",L48)))</formula>
    </cfRule>
    <cfRule type="containsText" dxfId="594" priority="48" operator="containsText" text="Pago">
      <formula>NOT(ISERROR(SEARCH("Pago",L48)))</formula>
    </cfRule>
  </conditionalFormatting>
  <conditionalFormatting sqref="L48:L605">
    <cfRule type="containsText" dxfId="593" priority="45" operator="containsText" text="Não Pago">
      <formula>NOT(ISERROR(SEARCH("Não Pago",L48)))</formula>
    </cfRule>
    <cfRule type="containsText" dxfId="592" priority="46" operator="containsText" text="Pago">
      <formula>NOT(ISERROR(SEARCH("Pago",L48)))</formula>
    </cfRule>
  </conditionalFormatting>
  <conditionalFormatting sqref="L602">
    <cfRule type="containsText" dxfId="591" priority="43" operator="containsText" text="Não Pago">
      <formula>NOT(ISERROR(SEARCH("Não Pago",L602)))</formula>
    </cfRule>
    <cfRule type="containsText" dxfId="590" priority="44" operator="containsText" text="Pago">
      <formula>NOT(ISERROR(SEARCH("Pago",L602)))</formula>
    </cfRule>
  </conditionalFormatting>
  <conditionalFormatting sqref="L48:L605">
    <cfRule type="cellIs" dxfId="589" priority="42" operator="equal">
      <formula>"Realizado"</formula>
    </cfRule>
  </conditionalFormatting>
  <conditionalFormatting sqref="L604">
    <cfRule type="containsText" dxfId="588" priority="40" operator="containsText" text="Não Pago">
      <formula>NOT(ISERROR(SEARCH("Não Pago",L604)))</formula>
    </cfRule>
    <cfRule type="containsText" dxfId="587" priority="41" operator="containsText" text="Pago">
      <formula>NOT(ISERROR(SEARCH("Pago",L604)))</formula>
    </cfRule>
  </conditionalFormatting>
  <conditionalFormatting sqref="Q7:Q8">
    <cfRule type="cellIs" dxfId="586" priority="35" operator="greaterThan">
      <formula>0</formula>
    </cfRule>
  </conditionalFormatting>
  <conditionalFormatting sqref="Q9:Q10">
    <cfRule type="cellIs" dxfId="585" priority="34" operator="greaterThan">
      <formula>0</formula>
    </cfRule>
  </conditionalFormatting>
  <conditionalFormatting sqref="Q11:Q12">
    <cfRule type="cellIs" dxfId="584" priority="32" operator="greaterThan">
      <formula>0</formula>
    </cfRule>
    <cfRule type="cellIs" dxfId="583" priority="33" operator="lessThan">
      <formula>0</formula>
    </cfRule>
  </conditionalFormatting>
  <conditionalFormatting sqref="Q13:Q14">
    <cfRule type="cellIs" dxfId="582" priority="30" operator="lessThan">
      <formula>0</formula>
    </cfRule>
    <cfRule type="cellIs" dxfId="581" priority="31" operator="greaterThan">
      <formula>0</formula>
    </cfRule>
  </conditionalFormatting>
  <conditionalFormatting sqref="E21:E47">
    <cfRule type="containsText" dxfId="580" priority="25" operator="containsText" text="Despesa">
      <formula>NOT(ISERROR(SEARCH("Despesa",E21)))</formula>
    </cfRule>
    <cfRule type="containsText" dxfId="579" priority="26" operator="containsText" text="Receita">
      <formula>NOT(ISERROR(SEARCH("Receita",E21)))</formula>
    </cfRule>
  </conditionalFormatting>
  <conditionalFormatting sqref="E21:E47">
    <cfRule type="expression" dxfId="578" priority="27" stopIfTrue="1">
      <formula>NOT(ISERROR(SEARCH("Investimentos",E21)))</formula>
    </cfRule>
  </conditionalFormatting>
  <conditionalFormatting sqref="E5:E47">
    <cfRule type="containsText" dxfId="577" priority="1" operator="containsText" text="INVESTIMENTOS">
      <formula>NOT(ISERROR(SEARCH("INVESTIMENTOS",E5)))</formula>
    </cfRule>
    <cfRule type="containsText" dxfId="576" priority="2" operator="containsText" text="DESPESAS DE MARKETING">
      <formula>NOT(ISERROR(SEARCH("DESPESAS DE MARKETING",E5)))</formula>
    </cfRule>
    <cfRule type="containsText" dxfId="575" priority="3" operator="containsText" text="DESPESAS NÃO OPERACIONAIS">
      <formula>NOT(ISERROR(SEARCH("DESPESAS NÃO OPERACIONAIS",E5)))</formula>
    </cfRule>
    <cfRule type="containsText" dxfId="574" priority="4" operator="containsText" text="DESPESAS COM RH">
      <formula>NOT(ISERROR(SEARCH("DESPESAS COM RH",E5)))</formula>
    </cfRule>
    <cfRule type="containsText" dxfId="573" priority="5" operator="containsText" text="DESPESAS COM SERVIÇOS">
      <formula>NOT(ISERROR(SEARCH("DESPESAS COM SERVIÇOS",E5)))</formula>
    </cfRule>
    <cfRule type="containsText" dxfId="572" priority="6" operator="containsText" text="DESPESAS COM PRODUTOS">
      <formula>NOT(ISERROR(SEARCH("DESPESAS COM PRODUTOS",E5)))</formula>
    </cfRule>
    <cfRule type="containsText" dxfId="571" priority="7" operator="containsText" text="IMPOSTOS">
      <formula>NOT(ISERROR(SEARCH("IMPOSTOS",E5)))</formula>
    </cfRule>
    <cfRule type="containsText" dxfId="570" priority="23" operator="containsText" text="Despesa">
      <formula>NOT(ISERROR(SEARCH("Despesa",E5)))</formula>
    </cfRule>
    <cfRule type="containsText" dxfId="569" priority="24" operator="containsText" text="Receita">
      <formula>NOT(ISERROR(SEARCH("Receita",E5)))</formula>
    </cfRule>
  </conditionalFormatting>
  <conditionalFormatting sqref="E5:E47">
    <cfRule type="expression" dxfId="568" priority="28" stopIfTrue="1">
      <formula>NOT(ISERROR(SEARCH("Investimentos",E5)))</formula>
    </cfRule>
  </conditionalFormatting>
  <conditionalFormatting sqref="E20">
    <cfRule type="containsText" dxfId="567" priority="21" operator="containsText" text="Despesa">
      <formula>NOT(ISERROR(SEARCH("Despesa",E20)))</formula>
    </cfRule>
    <cfRule type="containsText" dxfId="566" priority="22" operator="containsText" text="Receita">
      <formula>NOT(ISERROR(SEARCH("Receita",E20)))</formula>
    </cfRule>
  </conditionalFormatting>
  <conditionalFormatting sqref="E20">
    <cfRule type="expression" dxfId="565" priority="29" stopIfTrue="1">
      <formula>NOT(ISERROR(SEARCH("Investimentos",E20)))</formula>
    </cfRule>
  </conditionalFormatting>
  <conditionalFormatting sqref="L21:L47">
    <cfRule type="containsText" dxfId="564" priority="19" operator="containsText" text="Não Pago">
      <formula>NOT(ISERROR(SEARCH("Não Pago",L21)))</formula>
    </cfRule>
    <cfRule type="containsText" dxfId="563" priority="20" operator="containsText" text="Pago">
      <formula>NOT(ISERROR(SEARCH("Pago",L21)))</formula>
    </cfRule>
  </conditionalFormatting>
  <conditionalFormatting sqref="L5:L47">
    <cfRule type="containsText" dxfId="562" priority="17" operator="containsText" text="Não Pago">
      <formula>NOT(ISERROR(SEARCH("Não Pago",L5)))</formula>
    </cfRule>
    <cfRule type="containsText" dxfId="561" priority="18" operator="containsText" text="Pago">
      <formula>NOT(ISERROR(SEARCH("Pago",L5)))</formula>
    </cfRule>
  </conditionalFormatting>
  <conditionalFormatting sqref="L20">
    <cfRule type="containsText" dxfId="560" priority="15" operator="containsText" text="Não Pago">
      <formula>NOT(ISERROR(SEARCH("Não Pago",L20)))</formula>
    </cfRule>
    <cfRule type="containsText" dxfId="559" priority="16" operator="containsText" text="Pago">
      <formula>NOT(ISERROR(SEARCH("Pago",L20)))</formula>
    </cfRule>
  </conditionalFormatting>
  <conditionalFormatting sqref="L5:L47">
    <cfRule type="cellIs" dxfId="558" priority="14" operator="equal">
      <formula>"Realizado"</formula>
    </cfRule>
  </conditionalFormatting>
  <conditionalFormatting sqref="L22">
    <cfRule type="containsText" dxfId="557" priority="12" operator="containsText" text="Não Pago">
      <formula>NOT(ISERROR(SEARCH("Não Pago",L22)))</formula>
    </cfRule>
    <cfRule type="containsText" dxfId="556" priority="13" operator="containsText" text="Pago">
      <formula>NOT(ISERROR(SEARCH("Pago",L22)))</formula>
    </cfRule>
  </conditionalFormatting>
  <conditionalFormatting sqref="L27">
    <cfRule type="containsText" dxfId="555" priority="10" operator="containsText" text="Não Pago">
      <formula>NOT(ISERROR(SEARCH("Não Pago",L27)))</formula>
    </cfRule>
    <cfRule type="containsText" dxfId="554" priority="11" operator="containsText" text="Pago">
      <formula>NOT(ISERROR(SEARCH("Pago",L27)))</formula>
    </cfRule>
  </conditionalFormatting>
  <conditionalFormatting sqref="L34">
    <cfRule type="containsText" dxfId="553" priority="8" operator="containsText" text="Não Pago">
      <formula>NOT(ISERROR(SEARCH("Não Pago",L34)))</formula>
    </cfRule>
    <cfRule type="containsText" dxfId="552"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E1:E3 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customHeight="1" zeroHeight="1" x14ac:dyDescent="0.25"/>
  <cols>
    <col min="1" max="1" width="27.42578125" style="218"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0" width="17.7109375" style="109" customWidth="1"/>
    <col min="21" max="21" width="20.5703125" style="109" customWidth="1"/>
    <col min="22" max="22" width="22.85546875" style="109"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v>1</v>
      </c>
      <c r="D5" s="139">
        <v>43160</v>
      </c>
      <c r="E5" s="43" t="s">
        <v>97</v>
      </c>
      <c r="F5" s="199" t="s">
        <v>791</v>
      </c>
      <c r="G5" s="43" t="s">
        <v>403</v>
      </c>
      <c r="H5" s="43" t="s">
        <v>349</v>
      </c>
      <c r="I5" s="43"/>
      <c r="J5" s="238">
        <v>0</v>
      </c>
      <c r="K5" s="238">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242532.68000000069</v>
      </c>
      <c r="P5" s="273" t="s">
        <v>130</v>
      </c>
      <c r="Q5" s="274">
        <f>Fev!Q13</f>
        <v>252733.6000000007</v>
      </c>
      <c r="R5" s="42"/>
      <c r="S5" s="242" t="str">
        <f>IF(W5="DESPESAS COM RH","Despesa",IF(W5="DESPESAS OPERACIONAIS","Despesa",IF(W5="DESPESAS DE MARKETING","Despesa",IF(W5="IMPOSTOS","Despesa",IF(W5="INVESTIMENTOS","Despesa","")))))</f>
        <v>Despesa</v>
      </c>
      <c r="T5" s="243" t="str">
        <f>IF(W5="DESPESAS COM PRODUTOS","Despesa",IF(W5="DESPESAS COM SERVIÇOS","Despesa",IF(W5="DESPESAS NÃO OPERACIONAIS","Despesa","")))</f>
        <v/>
      </c>
      <c r="U5" s="243" t="str">
        <f>IF(W5="RECEITAS COM PRODUTO","Receita",IF(W5="RECEITAS COM SERVIÇOS","Receita",IF(W5="RECEITAS NÃO OPERACIONAIS","Receita","")))</f>
        <v/>
      </c>
      <c r="V5" s="243" t="str">
        <f>IF(S5&lt;&gt;"",S5,IF(T5&lt;&gt;"",T5,IF(U5&lt;&gt;"",U5,"")))</f>
        <v>Despesa</v>
      </c>
      <c r="W5" s="244" t="str">
        <f>VLOOKUP(E5,'Configurações Básicas'!$E$12:$E$66,1,FALSE)</f>
        <v>DESPESAS COM RH</v>
      </c>
    </row>
    <row r="6" spans="1:24" ht="19.5" customHeight="1" thickTop="1" thickBot="1" x14ac:dyDescent="0.3">
      <c r="A6" s="214"/>
      <c r="C6" s="43">
        <v>1</v>
      </c>
      <c r="D6" s="139">
        <v>43191</v>
      </c>
      <c r="E6" s="43" t="s">
        <v>319</v>
      </c>
      <c r="F6" s="199" t="s">
        <v>792</v>
      </c>
      <c r="G6" s="43" t="s">
        <v>378</v>
      </c>
      <c r="H6" s="43" t="s">
        <v>348</v>
      </c>
      <c r="I6" s="43"/>
      <c r="J6" s="238">
        <v>0</v>
      </c>
      <c r="K6" s="238">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242418.05000000069</v>
      </c>
      <c r="P6" s="273"/>
      <c r="Q6" s="274"/>
      <c r="R6" s="42"/>
      <c r="S6" s="242" t="str">
        <f t="shared" ref="S6:S69" si="0">IF(W6="DESPESAS COM RH","Despesa",IF(W6="DESPESAS OPERACIONAIS","Despesa",IF(W6="DESPESAS DE MARKETING","Despesa",IF(W6="IMPOSTOS","Despesa",IF(W6="INVESTIMENTOS","Despesa","")))))</f>
        <v>Despesa</v>
      </c>
      <c r="T6" s="243" t="str">
        <f t="shared" ref="T6:T69" si="1">IF(W6="DESPESAS COM PRODUTOS","Despesa",IF(W6="DESPESAS COM SERVIÇOS","Despesa",IF(W6="DESPESAS NÃO OPERACIONAIS","Despesa","")))</f>
        <v/>
      </c>
      <c r="U6" s="243" t="str">
        <f t="shared" ref="U6:U69" si="2">IF(W6="RECEITAS COM PRODUTO","Receita",IF(W6="RECEITAS COM SERVIÇOS","Receita",IF(W6="RECEITAS NÃO OPERACIONAIS","Receita","")))</f>
        <v/>
      </c>
      <c r="V6" s="243" t="str">
        <f t="shared" ref="V6:V69" si="3">IF(S6&lt;&gt;"",S6,IF(T6&lt;&gt;"",T6,IF(U6&lt;&gt;"",U6,"")))</f>
        <v>Despesa</v>
      </c>
      <c r="W6" s="244" t="str">
        <f>VLOOKUP(E6,'Configurações Básicas'!$E$12:$E$66,1,FALSE)</f>
        <v>DESPESAS OPERACIONAIS</v>
      </c>
    </row>
    <row r="7" spans="1:24" ht="19.5" customHeight="1" thickTop="1" thickBot="1" x14ac:dyDescent="0.3">
      <c r="A7" s="214"/>
      <c r="C7" s="43">
        <v>1</v>
      </c>
      <c r="D7" s="139">
        <v>43191</v>
      </c>
      <c r="E7" s="43" t="s">
        <v>849</v>
      </c>
      <c r="F7" s="137" t="s">
        <v>796</v>
      </c>
      <c r="G7" s="43" t="s">
        <v>380</v>
      </c>
      <c r="H7" s="43" t="s">
        <v>348</v>
      </c>
      <c r="I7" s="43"/>
      <c r="J7" s="238">
        <v>100</v>
      </c>
      <c r="K7" s="238">
        <v>0</v>
      </c>
      <c r="L7" s="44" t="s">
        <v>2323</v>
      </c>
      <c r="M7" s="44"/>
      <c r="N7" s="41">
        <f>IF(AND(J7&gt;0,K7&gt;0),N6,  IF(AND(K7&lt;&gt;"",K7&lt;&gt;0),IF(AND(L7="Pago",OR(E7='PC Receitas'!$N$7,E7='PC Receitas'!$N$8,E7='PC Receitas'!$N$9,E7='PC Receitas'!$N$10,E7='PC Receitas'!$N$11,E7='PC Receitas'!$N$12,E7='PC Receitas'!$N$13,E7='PC Receitas'!$N$14)),N6-K7,N6),IF(AND(L7="Pago",OR(E7='PC Receitas'!$N$4,E7='PC Receitas'!$N$5,E7='PC Receitas'!$N$6)),N6+J7,N6)))</f>
        <v>242418.05000000069</v>
      </c>
      <c r="P7" s="263" t="s">
        <v>24</v>
      </c>
      <c r="Q7" s="266">
        <f>SUMIFS($J$5:$J$586,$E$5:$E$586,'PC Receitas'!P4,$L$5:$L$586,"Pago")+SUMIFS($J$5:$J$586,$E$5:$E$586,'PC Receitas'!P5,$L$5:$L$586,"Pago")+SUMIFS($J$5:$J$586,$E$5:$E$586,'PC Receitas'!P6,$L$5:$L$586,"Pago")</f>
        <v>0</v>
      </c>
      <c r="R7" s="17"/>
      <c r="S7" s="242" t="str">
        <f t="shared" si="0"/>
        <v/>
      </c>
      <c r="T7" s="243" t="str">
        <f t="shared" si="1"/>
        <v/>
      </c>
      <c r="U7" s="243" t="str">
        <f t="shared" si="2"/>
        <v>Receita</v>
      </c>
      <c r="V7" s="243" t="str">
        <f t="shared" si="3"/>
        <v>Receita</v>
      </c>
      <c r="W7" s="244" t="str">
        <f>VLOOKUP(E7,'Configurações Básicas'!$E$12:$E$66,1,FALSE)</f>
        <v>RECEITAS NÃO OPERACIONAIS</v>
      </c>
    </row>
    <row r="8" spans="1:24" ht="19.5" customHeight="1" thickTop="1" thickBot="1" x14ac:dyDescent="0.3">
      <c r="A8" s="214"/>
      <c r="C8" s="43">
        <v>1</v>
      </c>
      <c r="D8" s="139">
        <v>43191</v>
      </c>
      <c r="E8" s="43" t="s">
        <v>319</v>
      </c>
      <c r="F8" s="137">
        <v>15009</v>
      </c>
      <c r="G8" s="43" t="s">
        <v>380</v>
      </c>
      <c r="H8" s="43" t="s">
        <v>348</v>
      </c>
      <c r="I8" s="43"/>
      <c r="J8" s="238">
        <v>0</v>
      </c>
      <c r="K8" s="238">
        <v>2.1</v>
      </c>
      <c r="L8" s="44" t="s">
        <v>325</v>
      </c>
      <c r="M8" s="44"/>
      <c r="N8" s="41">
        <f>IF(AND(J8&gt;0,K8&gt;0),N7,  IF(AND(K8&lt;&gt;"",K8&lt;&gt;0),IF(AND(L8="Pago",OR(E8='PC Receitas'!$N$7,E8='PC Receitas'!$N$8,E8='PC Receitas'!$N$9,E8='PC Receitas'!$N$10,E8='PC Receitas'!$N$11,E8='PC Receitas'!$N$12,E8='PC Receitas'!$N$13,E8='PC Receitas'!$N$14)),N7-K8,N7),IF(AND(L8="Pago",OR(E8='PC Receitas'!$N$4,E8='PC Receitas'!$N$5,E8='PC Receitas'!$N$6)),N7+J8,N7)))</f>
        <v>242415.95000000068</v>
      </c>
      <c r="P8" s="263"/>
      <c r="Q8" s="267"/>
      <c r="R8" s="17"/>
      <c r="S8" s="242" t="str">
        <f t="shared" si="0"/>
        <v>Despesa</v>
      </c>
      <c r="T8" s="243" t="str">
        <f t="shared" si="1"/>
        <v/>
      </c>
      <c r="U8" s="243" t="str">
        <f t="shared" si="2"/>
        <v/>
      </c>
      <c r="V8" s="243" t="str">
        <f t="shared" si="3"/>
        <v>Despesa</v>
      </c>
      <c r="W8" s="244" t="str">
        <f>VLOOKUP(E8,'Configurações Básicas'!$E$12:$E$66,1,FALSE)</f>
        <v>DESPESAS OPERACIONAIS</v>
      </c>
    </row>
    <row r="9" spans="1:24" ht="19.5" customHeight="1" thickTop="1" thickBot="1" x14ac:dyDescent="0.3">
      <c r="A9" s="214"/>
      <c r="C9" s="43">
        <v>1</v>
      </c>
      <c r="D9" s="139">
        <v>43191</v>
      </c>
      <c r="E9" s="43" t="s">
        <v>319</v>
      </c>
      <c r="F9" s="137">
        <v>15010</v>
      </c>
      <c r="G9" s="43" t="s">
        <v>380</v>
      </c>
      <c r="H9" s="43" t="s">
        <v>348</v>
      </c>
      <c r="I9" s="43"/>
      <c r="J9" s="238">
        <v>0</v>
      </c>
      <c r="K9" s="238">
        <v>2.1</v>
      </c>
      <c r="L9" s="44" t="s">
        <v>325</v>
      </c>
      <c r="M9" s="44"/>
      <c r="N9" s="41">
        <f>IF(AND(J9&gt;0,K9&gt;0),N8,  IF(AND(K9&lt;&gt;"",K9&lt;&gt;0),IF(AND(L9="Pago",OR(E9='PC Receitas'!$N$7,E9='PC Receitas'!$N$8,E9='PC Receitas'!$N$9,E9='PC Receitas'!$N$10,E9='PC Receitas'!$N$11,E9='PC Receitas'!$N$12,E9='PC Receitas'!$N$13,E9='PC Receitas'!$N$14)),N8-K9,N8),IF(AND(L9="Pago",OR(E9='PC Receitas'!$N$4,E9='PC Receitas'!$N$5,E9='PC Receitas'!$N$6)),N8+J9,N8)))</f>
        <v>242413.85000000068</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1934.98</v>
      </c>
      <c r="R9" s="17"/>
      <c r="S9" s="242" t="str">
        <f t="shared" si="0"/>
        <v>Despesa</v>
      </c>
      <c r="T9" s="243" t="str">
        <f t="shared" si="1"/>
        <v/>
      </c>
      <c r="U9" s="243" t="str">
        <f t="shared" si="2"/>
        <v/>
      </c>
      <c r="V9" s="243" t="str">
        <f t="shared" si="3"/>
        <v>Despesa</v>
      </c>
      <c r="W9" s="244" t="str">
        <f>VLOOKUP(E9,'Configurações Básicas'!$E$12:$E$66,1,FALSE)</f>
        <v>DESPESAS OPERACIONAIS</v>
      </c>
    </row>
    <row r="10" spans="1:24" ht="19.5" customHeight="1" thickTop="1" thickBot="1" x14ac:dyDescent="0.3">
      <c r="A10" s="214"/>
      <c r="C10" s="43">
        <v>1</v>
      </c>
      <c r="D10" s="139">
        <v>43191</v>
      </c>
      <c r="E10" s="43" t="s">
        <v>319</v>
      </c>
      <c r="F10" s="137">
        <v>15011</v>
      </c>
      <c r="G10" s="43" t="s">
        <v>380</v>
      </c>
      <c r="H10" s="43" t="s">
        <v>348</v>
      </c>
      <c r="I10" s="43"/>
      <c r="J10" s="238">
        <v>0</v>
      </c>
      <c r="K10" s="238">
        <v>2.1</v>
      </c>
      <c r="L10" s="44" t="s">
        <v>325</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242411.75000000067</v>
      </c>
      <c r="P10" s="263"/>
      <c r="Q10" s="265"/>
      <c r="R10" s="17"/>
      <c r="S10" s="242" t="str">
        <f t="shared" si="0"/>
        <v>Despesa</v>
      </c>
      <c r="T10" s="243" t="str">
        <f t="shared" si="1"/>
        <v/>
      </c>
      <c r="U10" s="243" t="str">
        <f t="shared" si="2"/>
        <v/>
      </c>
      <c r="V10" s="243" t="str">
        <f t="shared" si="3"/>
        <v>Despesa</v>
      </c>
      <c r="W10" s="244" t="str">
        <f>VLOOKUP(E10,'Configurações Básicas'!$E$12:$E$66,1,FALSE)</f>
        <v>DESPESAS OPERACIONAIS</v>
      </c>
    </row>
    <row r="11" spans="1:24" ht="19.5" customHeight="1" thickTop="1" thickBot="1" x14ac:dyDescent="0.3">
      <c r="A11" s="214"/>
      <c r="C11" s="43">
        <v>2</v>
      </c>
      <c r="D11" s="139">
        <v>43192</v>
      </c>
      <c r="E11" s="43" t="s">
        <v>319</v>
      </c>
      <c r="F11" s="137" t="s">
        <v>793</v>
      </c>
      <c r="G11" s="43" t="s">
        <v>379</v>
      </c>
      <c r="H11" s="43" t="s">
        <v>348</v>
      </c>
      <c r="I11" s="43"/>
      <c r="J11" s="238">
        <v>0</v>
      </c>
      <c r="K11" s="238">
        <v>288.31</v>
      </c>
      <c r="L11" s="44" t="s">
        <v>325</v>
      </c>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242123.44000000067</v>
      </c>
      <c r="P11" s="263" t="s">
        <v>27</v>
      </c>
      <c r="Q11" s="264">
        <f>Q7-Q9</f>
        <v>-1934.98</v>
      </c>
      <c r="R11" s="17"/>
      <c r="S11" s="242" t="str">
        <f t="shared" si="0"/>
        <v>Despesa</v>
      </c>
      <c r="T11" s="243" t="str">
        <f t="shared" si="1"/>
        <v/>
      </c>
      <c r="U11" s="243" t="str">
        <f t="shared" si="2"/>
        <v/>
      </c>
      <c r="V11" s="243" t="str">
        <f t="shared" si="3"/>
        <v>Despesa</v>
      </c>
      <c r="W11" s="244" t="str">
        <f>VLOOKUP(E11,'Configurações Básicas'!$E$12:$E$66,1,FALSE)</f>
        <v>DESPESAS OPERACIONAIS</v>
      </c>
    </row>
    <row r="12" spans="1:24" ht="19.5" customHeight="1" thickTop="1" thickBot="1" x14ac:dyDescent="0.3">
      <c r="A12" s="214"/>
      <c r="C12" s="43">
        <v>2</v>
      </c>
      <c r="D12" s="139">
        <v>43192</v>
      </c>
      <c r="E12" s="43" t="s">
        <v>319</v>
      </c>
      <c r="F12" s="137" t="s">
        <v>794</v>
      </c>
      <c r="G12" s="43" t="s">
        <v>379</v>
      </c>
      <c r="H12" s="43" t="s">
        <v>348</v>
      </c>
      <c r="I12" s="43"/>
      <c r="J12" s="238">
        <v>0</v>
      </c>
      <c r="K12" s="238">
        <v>373.9</v>
      </c>
      <c r="L12" s="44" t="s">
        <v>325</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241749.54000000068</v>
      </c>
      <c r="P12" s="263"/>
      <c r="Q12" s="265"/>
      <c r="R12" s="17"/>
      <c r="S12" s="242" t="str">
        <f t="shared" si="0"/>
        <v>Despesa</v>
      </c>
      <c r="T12" s="243" t="str">
        <f t="shared" si="1"/>
        <v/>
      </c>
      <c r="U12" s="243" t="str">
        <f t="shared" si="2"/>
        <v/>
      </c>
      <c r="V12" s="243" t="str">
        <f t="shared" si="3"/>
        <v>Despesa</v>
      </c>
      <c r="W12" s="244" t="str">
        <f>VLOOKUP(E12,'Configurações Básicas'!$E$12:$E$66,1,FALSE)</f>
        <v>DESPESAS OPERACIONAIS</v>
      </c>
    </row>
    <row r="13" spans="1:24" ht="19.5" customHeight="1" thickTop="1" thickBot="1" x14ac:dyDescent="0.3">
      <c r="A13" s="214"/>
      <c r="C13" s="43">
        <v>2</v>
      </c>
      <c r="D13" s="139">
        <v>43192</v>
      </c>
      <c r="E13" s="43" t="s">
        <v>316</v>
      </c>
      <c r="F13" s="137" t="s">
        <v>795</v>
      </c>
      <c r="G13" s="43" t="s">
        <v>398</v>
      </c>
      <c r="H13" s="43" t="s">
        <v>348</v>
      </c>
      <c r="I13" s="43"/>
      <c r="J13" s="238">
        <v>0</v>
      </c>
      <c r="K13" s="238">
        <v>1934.98</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239814.56000000067</v>
      </c>
      <c r="P13" s="263" t="s">
        <v>46</v>
      </c>
      <c r="Q13" s="264">
        <f>N586</f>
        <v>229096.09000000055</v>
      </c>
      <c r="R13" s="17"/>
      <c r="S13" s="242" t="str">
        <f t="shared" si="0"/>
        <v>Despesa</v>
      </c>
      <c r="T13" s="243" t="str">
        <f t="shared" si="1"/>
        <v/>
      </c>
      <c r="U13" s="243" t="str">
        <f t="shared" si="2"/>
        <v/>
      </c>
      <c r="V13" s="243" t="str">
        <f t="shared" si="3"/>
        <v>Despesa</v>
      </c>
      <c r="W13" s="244" t="str">
        <f>VLOOKUP(E13,'Configurações Básicas'!$E$12:$E$66,1,FALSE)</f>
        <v>IMPOSTOS</v>
      </c>
    </row>
    <row r="14" spans="1:24" ht="19.5" customHeight="1" thickTop="1" thickBot="1" x14ac:dyDescent="0.3">
      <c r="A14" s="214"/>
      <c r="C14" s="43">
        <v>3</v>
      </c>
      <c r="D14" s="139">
        <v>43193</v>
      </c>
      <c r="E14" s="43" t="s">
        <v>319</v>
      </c>
      <c r="F14" s="137">
        <v>15023</v>
      </c>
      <c r="G14" s="43" t="s">
        <v>380</v>
      </c>
      <c r="H14" s="43" t="s">
        <v>348</v>
      </c>
      <c r="I14" s="43"/>
      <c r="J14" s="238">
        <v>0</v>
      </c>
      <c r="K14" s="238">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239812.46000000066</v>
      </c>
      <c r="P14" s="263"/>
      <c r="Q14" s="268"/>
      <c r="R14" s="17"/>
      <c r="S14" s="242" t="str">
        <f t="shared" si="0"/>
        <v>Despesa</v>
      </c>
      <c r="T14" s="243" t="str">
        <f t="shared" si="1"/>
        <v/>
      </c>
      <c r="U14" s="243" t="str">
        <f t="shared" si="2"/>
        <v/>
      </c>
      <c r="V14" s="243" t="str">
        <f t="shared" si="3"/>
        <v>Despesa</v>
      </c>
      <c r="W14" s="244" t="str">
        <f>VLOOKUP(E14,'Configurações Básicas'!$E$12:$E$66,1,FALSE)</f>
        <v>DESPESAS OPERACIONAIS</v>
      </c>
    </row>
    <row r="15" spans="1:24" ht="19.5" customHeight="1" thickTop="1" thickBot="1" x14ac:dyDescent="0.3">
      <c r="A15" s="214"/>
      <c r="C15" s="43">
        <v>3</v>
      </c>
      <c r="D15" s="139">
        <v>43193</v>
      </c>
      <c r="E15" s="43" t="s">
        <v>319</v>
      </c>
      <c r="F15" s="199">
        <v>15030</v>
      </c>
      <c r="G15" s="43" t="s">
        <v>380</v>
      </c>
      <c r="H15" s="43" t="s">
        <v>348</v>
      </c>
      <c r="I15" s="43"/>
      <c r="J15" s="238">
        <v>0</v>
      </c>
      <c r="K15" s="238">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239810.36000000066</v>
      </c>
      <c r="S15" s="242" t="str">
        <f t="shared" si="0"/>
        <v>Despesa</v>
      </c>
      <c r="T15" s="243" t="str">
        <f t="shared" si="1"/>
        <v/>
      </c>
      <c r="U15" s="243" t="str">
        <f t="shared" si="2"/>
        <v/>
      </c>
      <c r="V15" s="243" t="str">
        <f t="shared" si="3"/>
        <v>Despesa</v>
      </c>
      <c r="W15" s="244" t="str">
        <f>VLOOKUP(E15,'Configurações Básicas'!$E$12:$E$66,1,FALSE)</f>
        <v>DESPESAS OPERACIONAIS</v>
      </c>
    </row>
    <row r="16" spans="1:24" ht="19.5" customHeight="1" thickTop="1" thickBot="1" x14ac:dyDescent="0.3">
      <c r="A16" s="214"/>
      <c r="C16" s="43">
        <v>3</v>
      </c>
      <c r="D16" s="139">
        <v>43193</v>
      </c>
      <c r="E16" s="43" t="s">
        <v>319</v>
      </c>
      <c r="F16" s="137">
        <v>15031</v>
      </c>
      <c r="G16" s="43" t="s">
        <v>380</v>
      </c>
      <c r="H16" s="43" t="s">
        <v>348</v>
      </c>
      <c r="I16" s="43"/>
      <c r="J16" s="238">
        <v>0</v>
      </c>
      <c r="K16" s="238">
        <v>2.1</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239808.26000000065</v>
      </c>
      <c r="P16" s="109" t="str">
        <f>'PC Receitas'!P4</f>
        <v>Receitas_com_Serviços</v>
      </c>
      <c r="S16" s="242" t="str">
        <f t="shared" si="0"/>
        <v>Despesa</v>
      </c>
      <c r="T16" s="243" t="str">
        <f t="shared" si="1"/>
        <v/>
      </c>
      <c r="U16" s="243" t="str">
        <f t="shared" si="2"/>
        <v/>
      </c>
      <c r="V16" s="243" t="str">
        <f t="shared" si="3"/>
        <v>Despesa</v>
      </c>
      <c r="W16" s="244" t="str">
        <f>VLOOKUP(E16,'Configurações Básicas'!$E$12:$E$66,1,FALSE)</f>
        <v>DESPESAS OPERACIONAIS</v>
      </c>
    </row>
    <row r="17" spans="1:23" ht="19.5" customHeight="1" thickTop="1" thickBot="1" x14ac:dyDescent="0.3">
      <c r="A17" s="214"/>
      <c r="C17" s="43">
        <v>3</v>
      </c>
      <c r="D17" s="139">
        <v>43193</v>
      </c>
      <c r="E17" s="43" t="s">
        <v>319</v>
      </c>
      <c r="F17" s="137" t="s">
        <v>797</v>
      </c>
      <c r="G17" s="43" t="s">
        <v>384</v>
      </c>
      <c r="H17" s="43" t="s">
        <v>348</v>
      </c>
      <c r="I17" s="43"/>
      <c r="J17" s="238">
        <v>0</v>
      </c>
      <c r="K17" s="238">
        <v>30</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239778.26000000065</v>
      </c>
      <c r="P17" s="109" t="str">
        <f>'PC Receitas'!P5</f>
        <v>Receitas_Não_Operacionais</v>
      </c>
      <c r="S17" s="242" t="str">
        <f t="shared" si="0"/>
        <v>Despesa</v>
      </c>
      <c r="T17" s="243" t="str">
        <f t="shared" si="1"/>
        <v/>
      </c>
      <c r="U17" s="243" t="str">
        <f t="shared" si="2"/>
        <v/>
      </c>
      <c r="V17" s="243" t="str">
        <f t="shared" si="3"/>
        <v>Despesa</v>
      </c>
      <c r="W17" s="244" t="str">
        <f>VLOOKUP(E17,'Configurações Básicas'!$E$12:$E$66,1,FALSE)</f>
        <v>DESPESAS OPERACIONAIS</v>
      </c>
    </row>
    <row r="18" spans="1:23" ht="19.5" customHeight="1" thickTop="1" thickBot="1" x14ac:dyDescent="0.3">
      <c r="A18" s="214"/>
      <c r="C18" s="43">
        <v>3</v>
      </c>
      <c r="D18" s="139">
        <v>43193</v>
      </c>
      <c r="E18" s="43" t="s">
        <v>97</v>
      </c>
      <c r="F18" s="137" t="s">
        <v>802</v>
      </c>
      <c r="G18" s="43" t="s">
        <v>381</v>
      </c>
      <c r="H18" s="43" t="s">
        <v>349</v>
      </c>
      <c r="I18" s="43"/>
      <c r="J18" s="238">
        <v>0</v>
      </c>
      <c r="K18" s="238">
        <v>1294.9000000000001</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238483.36000000066</v>
      </c>
      <c r="P18" s="109" t="str">
        <f>'PC Receitas'!P6</f>
        <v>Despesas_com_Produtos</v>
      </c>
      <c r="S18" s="242" t="str">
        <f t="shared" si="0"/>
        <v>Despesa</v>
      </c>
      <c r="T18" s="243" t="str">
        <f t="shared" si="1"/>
        <v/>
      </c>
      <c r="U18" s="243" t="str">
        <f t="shared" si="2"/>
        <v/>
      </c>
      <c r="V18" s="243" t="str">
        <f t="shared" si="3"/>
        <v>Despesa</v>
      </c>
      <c r="W18" s="244" t="str">
        <f>VLOOKUP(E18,'Configurações Básicas'!$E$12:$E$66,1,FALSE)</f>
        <v>DESPESAS COM RH</v>
      </c>
    </row>
    <row r="19" spans="1:23" ht="19.5" customHeight="1" thickTop="1" thickBot="1" x14ac:dyDescent="0.3">
      <c r="A19" s="214"/>
      <c r="C19" s="43">
        <v>3</v>
      </c>
      <c r="D19" s="139">
        <v>43193</v>
      </c>
      <c r="E19" s="43" t="s">
        <v>97</v>
      </c>
      <c r="F19" s="137" t="s">
        <v>803</v>
      </c>
      <c r="G19" s="43" t="s">
        <v>381</v>
      </c>
      <c r="H19" s="43" t="s">
        <v>349</v>
      </c>
      <c r="I19" s="43"/>
      <c r="J19" s="238">
        <v>0</v>
      </c>
      <c r="K19" s="238">
        <v>1141.25</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237342.11000000066</v>
      </c>
      <c r="P19" s="109" t="str">
        <f>'PC Receitas'!P7</f>
        <v>Despesas_com_Serviços</v>
      </c>
      <c r="S19" s="242" t="str">
        <f t="shared" si="0"/>
        <v>Despesa</v>
      </c>
      <c r="T19" s="243" t="str">
        <f t="shared" si="1"/>
        <v/>
      </c>
      <c r="U19" s="243" t="str">
        <f t="shared" si="2"/>
        <v/>
      </c>
      <c r="V19" s="243" t="str">
        <f t="shared" si="3"/>
        <v>Despesa</v>
      </c>
      <c r="W19" s="244" t="str">
        <f>VLOOKUP(E19,'Configurações Básicas'!$E$12:$E$66,1,FALSE)</f>
        <v>DESPESAS COM RH</v>
      </c>
    </row>
    <row r="20" spans="1:23" ht="19.5" customHeight="1" thickTop="1" thickBot="1" x14ac:dyDescent="0.3">
      <c r="A20" s="214"/>
      <c r="C20" s="43">
        <v>4</v>
      </c>
      <c r="D20" s="139">
        <v>43194</v>
      </c>
      <c r="E20" s="43" t="s">
        <v>319</v>
      </c>
      <c r="F20" s="199">
        <v>15042</v>
      </c>
      <c r="G20" s="23" t="s">
        <v>380</v>
      </c>
      <c r="H20" s="23" t="s">
        <v>348</v>
      </c>
      <c r="I20" s="23"/>
      <c r="J20" s="238">
        <v>0</v>
      </c>
      <c r="K20" s="238">
        <v>2.1</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237340.01000000065</v>
      </c>
      <c r="P20" s="109" t="str">
        <f>'PC Receitas'!P8</f>
        <v>Despesas_Não_Operacionais</v>
      </c>
      <c r="S20" s="242" t="str">
        <f t="shared" si="0"/>
        <v>Despesa</v>
      </c>
      <c r="T20" s="243" t="str">
        <f t="shared" si="1"/>
        <v/>
      </c>
      <c r="U20" s="243" t="str">
        <f t="shared" si="2"/>
        <v/>
      </c>
      <c r="V20" s="243" t="str">
        <f t="shared" si="3"/>
        <v>Despesa</v>
      </c>
      <c r="W20" s="244" t="str">
        <f>VLOOKUP(E20,'Configurações Básicas'!$E$12:$E$66,1,FALSE)</f>
        <v>DESPESAS OPERACIONAIS</v>
      </c>
    </row>
    <row r="21" spans="1:23" ht="19.5" customHeight="1" thickTop="1" thickBot="1" x14ac:dyDescent="0.3">
      <c r="A21" s="214"/>
      <c r="C21" s="43">
        <v>4</v>
      </c>
      <c r="D21" s="139">
        <v>43194</v>
      </c>
      <c r="E21" s="43" t="s">
        <v>319</v>
      </c>
      <c r="F21" s="137">
        <v>15045</v>
      </c>
      <c r="G21" s="43" t="s">
        <v>380</v>
      </c>
      <c r="H21" s="43" t="s">
        <v>348</v>
      </c>
      <c r="I21" s="43"/>
      <c r="J21" s="238">
        <v>0</v>
      </c>
      <c r="K21" s="238">
        <v>2.1</v>
      </c>
      <c r="L21" s="44" t="s">
        <v>325</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237337.91000000064</v>
      </c>
      <c r="P21" s="109" t="str">
        <f>'PC Receitas'!P9</f>
        <v>Despesas_com_RH</v>
      </c>
      <c r="S21" s="242" t="str">
        <f t="shared" si="0"/>
        <v>Despesa</v>
      </c>
      <c r="T21" s="243" t="str">
        <f t="shared" si="1"/>
        <v/>
      </c>
      <c r="U21" s="243" t="str">
        <f t="shared" si="2"/>
        <v/>
      </c>
      <c r="V21" s="243" t="str">
        <f t="shared" si="3"/>
        <v>Despesa</v>
      </c>
      <c r="W21" s="244" t="str">
        <f>VLOOKUP(E21,'Configurações Básicas'!$E$12:$E$66,1,FALSE)</f>
        <v>DESPESAS OPERACIONAIS</v>
      </c>
    </row>
    <row r="22" spans="1:23" ht="19.5" customHeight="1" thickTop="1" thickBot="1" x14ac:dyDescent="0.3">
      <c r="A22" s="214"/>
      <c r="C22" s="43">
        <v>4</v>
      </c>
      <c r="D22" s="139">
        <v>43194</v>
      </c>
      <c r="E22" s="43" t="s">
        <v>319</v>
      </c>
      <c r="F22" s="199">
        <v>15043</v>
      </c>
      <c r="G22" s="43" t="s">
        <v>380</v>
      </c>
      <c r="H22" s="43" t="s">
        <v>348</v>
      </c>
      <c r="I22" s="43"/>
      <c r="J22" s="238">
        <v>0</v>
      </c>
      <c r="K22" s="238">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237335.81000000064</v>
      </c>
      <c r="P22" s="109" t="str">
        <f>'PC Receitas'!P10</f>
        <v>Despesas_Operacionais</v>
      </c>
      <c r="S22" s="242" t="str">
        <f t="shared" si="0"/>
        <v>Despesa</v>
      </c>
      <c r="T22" s="243" t="str">
        <f t="shared" si="1"/>
        <v/>
      </c>
      <c r="U22" s="243" t="str">
        <f t="shared" si="2"/>
        <v/>
      </c>
      <c r="V22" s="243" t="str">
        <f t="shared" si="3"/>
        <v>Despesa</v>
      </c>
      <c r="W22" s="244" t="str">
        <f>VLOOKUP(E22,'Configurações Básicas'!$E$12:$E$66,1,FALSE)</f>
        <v>DESPESAS OPERACIONAIS</v>
      </c>
    </row>
    <row r="23" spans="1:23" ht="19.5" customHeight="1" thickTop="1" thickBot="1" x14ac:dyDescent="0.3">
      <c r="A23" s="214"/>
      <c r="C23" s="43">
        <v>4</v>
      </c>
      <c r="D23" s="139">
        <v>43194</v>
      </c>
      <c r="E23" s="43" t="s">
        <v>319</v>
      </c>
      <c r="F23" s="137">
        <v>15040</v>
      </c>
      <c r="G23" s="43" t="s">
        <v>380</v>
      </c>
      <c r="H23" s="43" t="s">
        <v>348</v>
      </c>
      <c r="I23" s="43"/>
      <c r="J23" s="238">
        <v>0</v>
      </c>
      <c r="K23" s="238">
        <v>2.1</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237333.71000000063</v>
      </c>
      <c r="P23" s="109" t="str">
        <f>'PC Receitas'!P11</f>
        <v>Despesas_com_Marketing</v>
      </c>
      <c r="S23" s="242" t="str">
        <f t="shared" si="0"/>
        <v>Despesa</v>
      </c>
      <c r="T23" s="243" t="str">
        <f t="shared" si="1"/>
        <v/>
      </c>
      <c r="U23" s="243" t="str">
        <f t="shared" si="2"/>
        <v/>
      </c>
      <c r="V23" s="243" t="str">
        <f t="shared" si="3"/>
        <v>Despesa</v>
      </c>
      <c r="W23" s="244" t="str">
        <f>VLOOKUP(E23,'Configurações Básicas'!$E$12:$E$66,1,FALSE)</f>
        <v>DESPESAS OPERACIONAIS</v>
      </c>
    </row>
    <row r="24" spans="1:23" ht="19.5" customHeight="1" thickTop="1" thickBot="1" x14ac:dyDescent="0.3">
      <c r="A24" s="214"/>
      <c r="C24" s="43">
        <v>4</v>
      </c>
      <c r="D24" s="139">
        <v>43194</v>
      </c>
      <c r="E24" s="43" t="s">
        <v>319</v>
      </c>
      <c r="F24" s="137">
        <v>15041</v>
      </c>
      <c r="G24" s="43" t="s">
        <v>380</v>
      </c>
      <c r="H24" s="43" t="s">
        <v>348</v>
      </c>
      <c r="I24" s="43"/>
      <c r="J24" s="238">
        <v>0</v>
      </c>
      <c r="K24" s="238">
        <v>2.1</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237331.61000000063</v>
      </c>
      <c r="P24" s="109" t="str">
        <f>'PC Receitas'!P12</f>
        <v>Impostos</v>
      </c>
      <c r="S24" s="242" t="str">
        <f t="shared" si="0"/>
        <v>Despesa</v>
      </c>
      <c r="T24" s="243" t="str">
        <f t="shared" si="1"/>
        <v/>
      </c>
      <c r="U24" s="243" t="str">
        <f t="shared" si="2"/>
        <v/>
      </c>
      <c r="V24" s="243" t="str">
        <f t="shared" si="3"/>
        <v>Despesa</v>
      </c>
      <c r="W24" s="244" t="str">
        <f>VLOOKUP(E24,'Configurações Básicas'!$E$12:$E$66,1,FALSE)</f>
        <v>DESPESAS OPERACIONAIS</v>
      </c>
    </row>
    <row r="25" spans="1:23" ht="19.5" customHeight="1" thickTop="1" thickBot="1" x14ac:dyDescent="0.3">
      <c r="A25" s="214"/>
      <c r="C25" s="43">
        <v>4</v>
      </c>
      <c r="D25" s="139">
        <v>43194</v>
      </c>
      <c r="E25" s="43" t="s">
        <v>319</v>
      </c>
      <c r="F25" s="137">
        <v>15208</v>
      </c>
      <c r="G25" s="43" t="s">
        <v>380</v>
      </c>
      <c r="H25" s="43" t="s">
        <v>348</v>
      </c>
      <c r="I25" s="43"/>
      <c r="J25" s="238">
        <v>0</v>
      </c>
      <c r="K25" s="238">
        <v>2.1</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237329.51000000062</v>
      </c>
      <c r="P25" s="109" t="str">
        <f>'PC Receitas'!P13</f>
        <v>Investimentos</v>
      </c>
      <c r="S25" s="242" t="str">
        <f t="shared" si="0"/>
        <v>Despesa</v>
      </c>
      <c r="T25" s="243" t="str">
        <f t="shared" si="1"/>
        <v/>
      </c>
      <c r="U25" s="243" t="str">
        <f t="shared" si="2"/>
        <v/>
      </c>
      <c r="V25" s="243" t="str">
        <f t="shared" si="3"/>
        <v>Despesa</v>
      </c>
      <c r="W25" s="244" t="str">
        <f>VLOOKUP(E25,'Configurações Básicas'!$E$12:$E$66,1,FALSE)</f>
        <v>DESPESAS OPERACIONAIS</v>
      </c>
    </row>
    <row r="26" spans="1:23" ht="19.5" customHeight="1" thickTop="1" thickBot="1" x14ac:dyDescent="0.3">
      <c r="A26" s="214"/>
      <c r="C26" s="43">
        <v>4</v>
      </c>
      <c r="D26" s="139">
        <v>43194</v>
      </c>
      <c r="E26" s="43" t="s">
        <v>319</v>
      </c>
      <c r="F26" s="199">
        <v>15046</v>
      </c>
      <c r="G26" s="23" t="s">
        <v>380</v>
      </c>
      <c r="H26" s="23" t="s">
        <v>348</v>
      </c>
      <c r="I26" s="23"/>
      <c r="J26" s="238">
        <v>0</v>
      </c>
      <c r="K26" s="238">
        <v>2.1</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237327.41000000061</v>
      </c>
      <c r="P26" s="109">
        <f>'PC Receitas'!P14</f>
        <v>0</v>
      </c>
      <c r="S26" s="242" t="str">
        <f t="shared" si="0"/>
        <v>Despesa</v>
      </c>
      <c r="T26" s="243" t="str">
        <f t="shared" si="1"/>
        <v/>
      </c>
      <c r="U26" s="243" t="str">
        <f t="shared" si="2"/>
        <v/>
      </c>
      <c r="V26" s="243" t="str">
        <f t="shared" si="3"/>
        <v>Despesa</v>
      </c>
      <c r="W26" s="244" t="str">
        <f>VLOOKUP(E26,'Configurações Básicas'!$E$12:$E$66,1,FALSE)</f>
        <v>DESPESAS OPERACIONAIS</v>
      </c>
    </row>
    <row r="27" spans="1:23" ht="19.5" customHeight="1" thickTop="1" thickBot="1" x14ac:dyDescent="0.3">
      <c r="A27" s="214"/>
      <c r="C27" s="43">
        <v>5</v>
      </c>
      <c r="D27" s="139">
        <v>43195</v>
      </c>
      <c r="E27" s="43" t="s">
        <v>318</v>
      </c>
      <c r="F27" s="199">
        <v>20996</v>
      </c>
      <c r="G27" s="43" t="s">
        <v>383</v>
      </c>
      <c r="H27" s="43" t="s">
        <v>350</v>
      </c>
      <c r="I27" s="43"/>
      <c r="J27" s="238">
        <v>0</v>
      </c>
      <c r="K27" s="238">
        <v>776.2</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236551.2100000006</v>
      </c>
      <c r="S27" s="242" t="str">
        <f t="shared" si="0"/>
        <v/>
      </c>
      <c r="T27" s="243" t="str">
        <f t="shared" si="1"/>
        <v>Despesa</v>
      </c>
      <c r="U27" s="243" t="str">
        <f t="shared" si="2"/>
        <v/>
      </c>
      <c r="V27" s="243" t="str">
        <f t="shared" si="3"/>
        <v>Despesa</v>
      </c>
      <c r="W27" s="244" t="str">
        <f>VLOOKUP(E27,'Configurações Básicas'!$E$12:$E$66,1,FALSE)</f>
        <v>DESPESAS COM PRODUTOS</v>
      </c>
    </row>
    <row r="28" spans="1:23" ht="19.5" customHeight="1" thickTop="1" thickBot="1" x14ac:dyDescent="0.3">
      <c r="A28" s="214"/>
      <c r="C28" s="43">
        <v>5</v>
      </c>
      <c r="D28" s="139">
        <v>43195</v>
      </c>
      <c r="E28" s="43" t="s">
        <v>319</v>
      </c>
      <c r="F28" s="137">
        <v>15057</v>
      </c>
      <c r="G28" s="43" t="s">
        <v>380</v>
      </c>
      <c r="H28" s="43" t="s">
        <v>348</v>
      </c>
      <c r="I28" s="43"/>
      <c r="J28" s="238">
        <v>0</v>
      </c>
      <c r="K28" s="238">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236549.1100000006</v>
      </c>
      <c r="S28" s="242" t="str">
        <f t="shared" si="0"/>
        <v>Despesa</v>
      </c>
      <c r="T28" s="243" t="str">
        <f t="shared" si="1"/>
        <v/>
      </c>
      <c r="U28" s="243" t="str">
        <f t="shared" si="2"/>
        <v/>
      </c>
      <c r="V28" s="243" t="str">
        <f t="shared" si="3"/>
        <v>Despesa</v>
      </c>
      <c r="W28" s="244" t="str">
        <f>VLOOKUP(E28,'Configurações Básicas'!$E$12:$E$66,1,FALSE)</f>
        <v>DESPESAS OPERACIONAIS</v>
      </c>
    </row>
    <row r="29" spans="1:23" ht="19.5" customHeight="1" thickTop="1" thickBot="1" x14ac:dyDescent="0.3">
      <c r="A29" s="214"/>
      <c r="C29" s="43">
        <v>5</v>
      </c>
      <c r="D29" s="139">
        <v>43195</v>
      </c>
      <c r="E29" s="43" t="s">
        <v>319</v>
      </c>
      <c r="F29" s="137">
        <v>15049</v>
      </c>
      <c r="G29" s="43" t="s">
        <v>380</v>
      </c>
      <c r="H29" s="43" t="s">
        <v>348</v>
      </c>
      <c r="I29" s="43"/>
      <c r="J29" s="238">
        <v>0</v>
      </c>
      <c r="K29" s="238">
        <v>2.1</v>
      </c>
      <c r="L29" s="44" t="s">
        <v>325</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236547.01000000059</v>
      </c>
      <c r="S29" s="242" t="str">
        <f t="shared" si="0"/>
        <v>Despesa</v>
      </c>
      <c r="T29" s="243" t="str">
        <f t="shared" si="1"/>
        <v/>
      </c>
      <c r="U29" s="243" t="str">
        <f t="shared" si="2"/>
        <v/>
      </c>
      <c r="V29" s="243" t="str">
        <f t="shared" si="3"/>
        <v>Despesa</v>
      </c>
      <c r="W29" s="244" t="str">
        <f>VLOOKUP(E29,'Configurações Básicas'!$E$12:$E$66,1,FALSE)</f>
        <v>DESPESAS OPERACIONAIS</v>
      </c>
    </row>
    <row r="30" spans="1:23" ht="19.5" customHeight="1" thickTop="1" thickBot="1" x14ac:dyDescent="0.3">
      <c r="A30" s="214"/>
      <c r="C30" s="43">
        <v>5</v>
      </c>
      <c r="D30" s="139">
        <v>43195</v>
      </c>
      <c r="E30" s="43" t="s">
        <v>319</v>
      </c>
      <c r="F30" s="137">
        <v>15050</v>
      </c>
      <c r="G30" s="43" t="s">
        <v>380</v>
      </c>
      <c r="H30" s="43" t="s">
        <v>348</v>
      </c>
      <c r="I30" s="43"/>
      <c r="J30" s="238">
        <v>0</v>
      </c>
      <c r="K30" s="238">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236544.91000000059</v>
      </c>
      <c r="S30" s="242" t="str">
        <f t="shared" si="0"/>
        <v>Despesa</v>
      </c>
      <c r="T30" s="243" t="str">
        <f t="shared" si="1"/>
        <v/>
      </c>
      <c r="U30" s="243" t="str">
        <f t="shared" si="2"/>
        <v/>
      </c>
      <c r="V30" s="243" t="str">
        <f t="shared" si="3"/>
        <v>Despesa</v>
      </c>
      <c r="W30" s="244" t="str">
        <f>VLOOKUP(E30,'Configurações Básicas'!$E$12:$E$66,1,FALSE)</f>
        <v>DESPESAS OPERACIONAIS</v>
      </c>
    </row>
    <row r="31" spans="1:23" ht="19.5" customHeight="1" thickTop="1" thickBot="1" x14ac:dyDescent="0.3">
      <c r="A31" s="214"/>
      <c r="C31" s="43">
        <v>5</v>
      </c>
      <c r="D31" s="139">
        <v>43195</v>
      </c>
      <c r="E31" s="43" t="s">
        <v>319</v>
      </c>
      <c r="F31" s="137">
        <v>15029</v>
      </c>
      <c r="G31" s="43" t="s">
        <v>380</v>
      </c>
      <c r="H31" s="43" t="s">
        <v>348</v>
      </c>
      <c r="I31" s="43"/>
      <c r="J31" s="238">
        <v>0</v>
      </c>
      <c r="K31" s="238">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236542.81000000058</v>
      </c>
      <c r="S31" s="242" t="str">
        <f t="shared" si="0"/>
        <v>Despesa</v>
      </c>
      <c r="T31" s="243" t="str">
        <f t="shared" si="1"/>
        <v/>
      </c>
      <c r="U31" s="243" t="str">
        <f t="shared" si="2"/>
        <v/>
      </c>
      <c r="V31" s="243" t="str">
        <f t="shared" si="3"/>
        <v>Despesa</v>
      </c>
      <c r="W31" s="244" t="str">
        <f>VLOOKUP(E31,'Configurações Básicas'!$E$12:$E$66,1,FALSE)</f>
        <v>DESPESAS OPERACIONAIS</v>
      </c>
    </row>
    <row r="32" spans="1:23" ht="19.5" customHeight="1" thickTop="1" thickBot="1" x14ac:dyDescent="0.3">
      <c r="A32" s="214"/>
      <c r="C32" s="43">
        <v>5</v>
      </c>
      <c r="D32" s="139">
        <v>43195</v>
      </c>
      <c r="E32" s="43" t="s">
        <v>319</v>
      </c>
      <c r="F32" s="137">
        <v>15102</v>
      </c>
      <c r="G32" s="43" t="s">
        <v>380</v>
      </c>
      <c r="H32" s="43" t="s">
        <v>348</v>
      </c>
      <c r="I32" s="43"/>
      <c r="J32" s="238">
        <v>0</v>
      </c>
      <c r="K32" s="238">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236540.71000000057</v>
      </c>
      <c r="S32" s="242" t="str">
        <f t="shared" si="0"/>
        <v>Despesa</v>
      </c>
      <c r="T32" s="243" t="str">
        <f t="shared" si="1"/>
        <v/>
      </c>
      <c r="U32" s="243" t="str">
        <f t="shared" si="2"/>
        <v/>
      </c>
      <c r="V32" s="243" t="str">
        <f t="shared" si="3"/>
        <v>Despesa</v>
      </c>
      <c r="W32" s="244" t="str">
        <f>VLOOKUP(E32,'Configurações Básicas'!$E$12:$E$66,1,FALSE)</f>
        <v>DESPESAS OPERACIONAIS</v>
      </c>
    </row>
    <row r="33" spans="1:23" ht="19.5" customHeight="1" thickTop="1" thickBot="1" x14ac:dyDescent="0.3">
      <c r="A33" s="214"/>
      <c r="C33" s="43">
        <v>5</v>
      </c>
      <c r="D33" s="139">
        <v>43195</v>
      </c>
      <c r="E33" s="43" t="s">
        <v>97</v>
      </c>
      <c r="F33" s="137" t="s">
        <v>798</v>
      </c>
      <c r="G33" s="43" t="s">
        <v>381</v>
      </c>
      <c r="H33" s="43" t="s">
        <v>349</v>
      </c>
      <c r="I33" s="43"/>
      <c r="J33" s="238">
        <v>0</v>
      </c>
      <c r="K33" s="238">
        <v>1830.7</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234710.01000000056</v>
      </c>
      <c r="S33" s="242" t="str">
        <f t="shared" si="0"/>
        <v>Despesa</v>
      </c>
      <c r="T33" s="243" t="str">
        <f t="shared" si="1"/>
        <v/>
      </c>
      <c r="U33" s="243" t="str">
        <f t="shared" si="2"/>
        <v/>
      </c>
      <c r="V33" s="243" t="str">
        <f t="shared" si="3"/>
        <v>Despesa</v>
      </c>
      <c r="W33" s="244" t="str">
        <f>VLOOKUP(E33,'Configurações Básicas'!$E$12:$E$66,1,FALSE)</f>
        <v>DESPESAS COM RH</v>
      </c>
    </row>
    <row r="34" spans="1:23" ht="19.5" customHeight="1" thickTop="1" thickBot="1" x14ac:dyDescent="0.3">
      <c r="A34" s="214"/>
      <c r="C34" s="43">
        <v>5</v>
      </c>
      <c r="D34" s="139">
        <v>43195</v>
      </c>
      <c r="E34" s="43" t="s">
        <v>97</v>
      </c>
      <c r="F34" s="137" t="s">
        <v>799</v>
      </c>
      <c r="G34" s="43" t="s">
        <v>381</v>
      </c>
      <c r="H34" s="43" t="s">
        <v>349</v>
      </c>
      <c r="I34" s="43"/>
      <c r="J34" s="238">
        <v>0</v>
      </c>
      <c r="K34" s="238">
        <v>1534.55</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233175.46000000057</v>
      </c>
      <c r="S34" s="242" t="str">
        <f t="shared" si="0"/>
        <v>Despesa</v>
      </c>
      <c r="T34" s="243" t="str">
        <f t="shared" si="1"/>
        <v/>
      </c>
      <c r="U34" s="243" t="str">
        <f t="shared" si="2"/>
        <v/>
      </c>
      <c r="V34" s="243" t="str">
        <f t="shared" si="3"/>
        <v>Despesa</v>
      </c>
      <c r="W34" s="244" t="str">
        <f>VLOOKUP(E34,'Configurações Básicas'!$E$12:$E$66,1,FALSE)</f>
        <v>DESPESAS COM RH</v>
      </c>
    </row>
    <row r="35" spans="1:23" ht="19.5" customHeight="1" thickTop="1" thickBot="1" x14ac:dyDescent="0.3">
      <c r="A35" s="214"/>
      <c r="C35" s="43">
        <v>5</v>
      </c>
      <c r="D35" s="139">
        <v>43195</v>
      </c>
      <c r="E35" s="43" t="s">
        <v>97</v>
      </c>
      <c r="F35" s="137" t="s">
        <v>800</v>
      </c>
      <c r="G35" s="43" t="s">
        <v>381</v>
      </c>
      <c r="H35" s="43" t="s">
        <v>349</v>
      </c>
      <c r="I35" s="43"/>
      <c r="J35" s="238">
        <v>0</v>
      </c>
      <c r="K35" s="238">
        <v>1050.8699999999999</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232124.59000000058</v>
      </c>
      <c r="S35" s="242" t="str">
        <f t="shared" si="0"/>
        <v>Despesa</v>
      </c>
      <c r="T35" s="243" t="str">
        <f t="shared" si="1"/>
        <v/>
      </c>
      <c r="U35" s="243" t="str">
        <f t="shared" si="2"/>
        <v/>
      </c>
      <c r="V35" s="243" t="str">
        <f t="shared" si="3"/>
        <v>Despesa</v>
      </c>
      <c r="W35" s="244" t="str">
        <f>VLOOKUP(E35,'Configurações Básicas'!$E$12:$E$66,1,FALSE)</f>
        <v>DESPESAS COM RH</v>
      </c>
    </row>
    <row r="36" spans="1:23" ht="19.5" customHeight="1" thickTop="1" thickBot="1" x14ac:dyDescent="0.3">
      <c r="A36" s="214"/>
      <c r="C36" s="43">
        <v>5</v>
      </c>
      <c r="D36" s="139">
        <v>43195</v>
      </c>
      <c r="E36" s="43" t="s">
        <v>319</v>
      </c>
      <c r="F36" s="137" t="s">
        <v>801</v>
      </c>
      <c r="G36" s="43" t="s">
        <v>402</v>
      </c>
      <c r="H36" s="43" t="s">
        <v>349</v>
      </c>
      <c r="I36" s="43"/>
      <c r="J36" s="238">
        <v>0</v>
      </c>
      <c r="K36" s="238">
        <v>815.35</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231309.24000000057</v>
      </c>
      <c r="S36" s="242" t="str">
        <f t="shared" si="0"/>
        <v>Despesa</v>
      </c>
      <c r="T36" s="243" t="str">
        <f t="shared" si="1"/>
        <v/>
      </c>
      <c r="U36" s="243" t="str">
        <f t="shared" si="2"/>
        <v/>
      </c>
      <c r="V36" s="243" t="str">
        <f t="shared" si="3"/>
        <v>Despesa</v>
      </c>
      <c r="W36" s="244" t="str">
        <f>VLOOKUP(E36,'Configurações Básicas'!$E$12:$E$66,1,FALSE)</f>
        <v>DESPESAS OPERACIONAIS</v>
      </c>
    </row>
    <row r="37" spans="1:23" ht="19.5" customHeight="1" thickTop="1" thickBot="1" x14ac:dyDescent="0.3">
      <c r="A37" s="214"/>
      <c r="C37" s="43">
        <v>5</v>
      </c>
      <c r="D37" s="139">
        <v>43195</v>
      </c>
      <c r="E37" s="43" t="s">
        <v>97</v>
      </c>
      <c r="F37" s="137" t="s">
        <v>804</v>
      </c>
      <c r="G37" s="43" t="s">
        <v>381</v>
      </c>
      <c r="H37" s="43" t="s">
        <v>349</v>
      </c>
      <c r="I37" s="43"/>
      <c r="J37" s="238">
        <v>0</v>
      </c>
      <c r="K37" s="238">
        <v>729.3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230579.94000000058</v>
      </c>
      <c r="S37" s="242" t="str">
        <f t="shared" si="0"/>
        <v>Despesa</v>
      </c>
      <c r="T37" s="243" t="str">
        <f t="shared" si="1"/>
        <v/>
      </c>
      <c r="U37" s="243" t="str">
        <f t="shared" si="2"/>
        <v/>
      </c>
      <c r="V37" s="243" t="str">
        <f t="shared" si="3"/>
        <v>Despesa</v>
      </c>
      <c r="W37" s="244" t="str">
        <f>VLOOKUP(E37,'Configurações Básicas'!$E$12:$E$66,1,FALSE)</f>
        <v>DESPESAS COM RH</v>
      </c>
    </row>
    <row r="38" spans="1:23" ht="19.5" customHeight="1" thickTop="1" thickBot="1" x14ac:dyDescent="0.3">
      <c r="A38" s="214"/>
      <c r="C38" s="43">
        <v>5</v>
      </c>
      <c r="D38" s="139">
        <v>43195</v>
      </c>
      <c r="E38" s="43" t="s">
        <v>97</v>
      </c>
      <c r="F38" s="137" t="s">
        <v>807</v>
      </c>
      <c r="G38" s="43" t="s">
        <v>381</v>
      </c>
      <c r="H38" s="43" t="s">
        <v>349</v>
      </c>
      <c r="I38" s="43"/>
      <c r="J38" s="238">
        <v>0</v>
      </c>
      <c r="K38" s="238">
        <v>1467.05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229112.8900000006</v>
      </c>
      <c r="S38" s="242" t="str">
        <f t="shared" si="0"/>
        <v>Despesa</v>
      </c>
      <c r="T38" s="243" t="str">
        <f t="shared" si="1"/>
        <v/>
      </c>
      <c r="U38" s="243" t="str">
        <f t="shared" si="2"/>
        <v/>
      </c>
      <c r="V38" s="243" t="str">
        <f t="shared" si="3"/>
        <v>Despesa</v>
      </c>
      <c r="W38" s="244" t="str">
        <f>VLOOKUP(E38,'Configurações Básicas'!$E$12:$E$66,1,FALSE)</f>
        <v>DESPESAS COM RH</v>
      </c>
    </row>
    <row r="39" spans="1:23" ht="19.5" customHeight="1" thickTop="1" thickBot="1" x14ac:dyDescent="0.3">
      <c r="A39" s="214"/>
      <c r="C39" s="43">
        <v>6</v>
      </c>
      <c r="D39" s="139">
        <v>43196</v>
      </c>
      <c r="E39" s="43" t="s">
        <v>319</v>
      </c>
      <c r="F39" s="137">
        <v>15037</v>
      </c>
      <c r="G39" s="43" t="s">
        <v>380</v>
      </c>
      <c r="H39" s="43" t="s">
        <v>348</v>
      </c>
      <c r="I39" s="43"/>
      <c r="J39" s="238">
        <v>0</v>
      </c>
      <c r="K39" s="238">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229110.79000000059</v>
      </c>
      <c r="S39" s="242" t="str">
        <f t="shared" si="0"/>
        <v>Despesa</v>
      </c>
      <c r="T39" s="243" t="str">
        <f t="shared" si="1"/>
        <v/>
      </c>
      <c r="U39" s="243" t="str">
        <f t="shared" si="2"/>
        <v/>
      </c>
      <c r="V39" s="243" t="str">
        <f t="shared" si="3"/>
        <v>Despesa</v>
      </c>
      <c r="W39" s="244" t="str">
        <f>VLOOKUP(E39,'Configurações Básicas'!$E$12:$E$66,1,FALSE)</f>
        <v>DESPESAS OPERACIONAIS</v>
      </c>
    </row>
    <row r="40" spans="1:23" ht="19.5" customHeight="1" thickTop="1" thickBot="1" x14ac:dyDescent="0.3">
      <c r="A40" s="214"/>
      <c r="C40" s="43">
        <v>6</v>
      </c>
      <c r="D40" s="139">
        <v>43196</v>
      </c>
      <c r="E40" s="43" t="s">
        <v>319</v>
      </c>
      <c r="F40" s="137" t="s">
        <v>805</v>
      </c>
      <c r="G40" s="43" t="s">
        <v>380</v>
      </c>
      <c r="H40" s="43" t="s">
        <v>348</v>
      </c>
      <c r="I40" s="43"/>
      <c r="J40" s="238">
        <v>0</v>
      </c>
      <c r="K40" s="238">
        <v>2.1</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229108.69000000058</v>
      </c>
      <c r="S40" s="242" t="str">
        <f t="shared" si="0"/>
        <v>Despesa</v>
      </c>
      <c r="T40" s="243" t="str">
        <f t="shared" si="1"/>
        <v/>
      </c>
      <c r="U40" s="243" t="str">
        <f t="shared" si="2"/>
        <v/>
      </c>
      <c r="V40" s="243" t="str">
        <f t="shared" si="3"/>
        <v>Despesa</v>
      </c>
      <c r="W40" s="244" t="str">
        <f>VLOOKUP(E40,'Configurações Básicas'!$E$12:$E$66,1,FALSE)</f>
        <v>DESPESAS OPERACIONAIS</v>
      </c>
    </row>
    <row r="41" spans="1:23" ht="19.5" customHeight="1" thickTop="1" thickBot="1" x14ac:dyDescent="0.3">
      <c r="A41" s="214"/>
      <c r="C41" s="43">
        <v>6</v>
      </c>
      <c r="D41" s="139">
        <v>43196</v>
      </c>
      <c r="E41" s="43" t="s">
        <v>319</v>
      </c>
      <c r="F41" s="137" t="s">
        <v>806</v>
      </c>
      <c r="G41" s="43" t="s">
        <v>380</v>
      </c>
      <c r="H41" s="43" t="s">
        <v>348</v>
      </c>
      <c r="I41" s="43"/>
      <c r="J41" s="238">
        <v>0</v>
      </c>
      <c r="K41" s="238">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229106.59000000058</v>
      </c>
      <c r="S41" s="242" t="str">
        <f t="shared" si="0"/>
        <v>Despesa</v>
      </c>
      <c r="T41" s="243" t="str">
        <f t="shared" si="1"/>
        <v/>
      </c>
      <c r="U41" s="243" t="str">
        <f t="shared" si="2"/>
        <v/>
      </c>
      <c r="V41" s="243" t="str">
        <f t="shared" si="3"/>
        <v>Despesa</v>
      </c>
      <c r="W41" s="244" t="str">
        <f>VLOOKUP(E41,'Configurações Básicas'!$E$12:$E$66,1,FALSE)</f>
        <v>DESPESAS OPERACIONAIS</v>
      </c>
    </row>
    <row r="42" spans="1:23" ht="19.5" customHeight="1" thickTop="1" thickBot="1" x14ac:dyDescent="0.3">
      <c r="A42" s="214"/>
      <c r="C42" s="43">
        <v>6</v>
      </c>
      <c r="D42" s="139">
        <v>43196</v>
      </c>
      <c r="E42" s="43" t="s">
        <v>319</v>
      </c>
      <c r="F42" s="137">
        <v>15062</v>
      </c>
      <c r="G42" s="43" t="s">
        <v>380</v>
      </c>
      <c r="H42" s="43" t="s">
        <v>348</v>
      </c>
      <c r="I42" s="43"/>
      <c r="J42" s="238">
        <v>0</v>
      </c>
      <c r="K42" s="238">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229104.49000000057</v>
      </c>
      <c r="S42" s="242" t="str">
        <f t="shared" si="0"/>
        <v>Despesa</v>
      </c>
      <c r="T42" s="243" t="str">
        <f t="shared" si="1"/>
        <v/>
      </c>
      <c r="U42" s="243" t="str">
        <f t="shared" si="2"/>
        <v/>
      </c>
      <c r="V42" s="243" t="str">
        <f t="shared" si="3"/>
        <v>Despesa</v>
      </c>
      <c r="W42" s="244" t="str">
        <f>VLOOKUP(E42,'Configurações Básicas'!$E$12:$E$66,1,FALSE)</f>
        <v>DESPESAS OPERACIONAIS</v>
      </c>
    </row>
    <row r="43" spans="1:23" ht="19.5" customHeight="1" thickTop="1" thickBot="1" x14ac:dyDescent="0.3">
      <c r="A43" s="214"/>
      <c r="C43" s="43">
        <v>7</v>
      </c>
      <c r="D43" s="139">
        <v>43197</v>
      </c>
      <c r="E43" s="43" t="s">
        <v>319</v>
      </c>
      <c r="F43" s="137">
        <v>15070</v>
      </c>
      <c r="G43" s="43" t="s">
        <v>380</v>
      </c>
      <c r="H43" s="43" t="s">
        <v>348</v>
      </c>
      <c r="I43" s="43"/>
      <c r="J43" s="238">
        <v>0</v>
      </c>
      <c r="K43" s="238">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229102.39000000057</v>
      </c>
      <c r="S43" s="242" t="str">
        <f t="shared" si="0"/>
        <v>Despesa</v>
      </c>
      <c r="T43" s="243" t="str">
        <f t="shared" si="1"/>
        <v/>
      </c>
      <c r="U43" s="243" t="str">
        <f t="shared" si="2"/>
        <v/>
      </c>
      <c r="V43" s="243" t="str">
        <f t="shared" si="3"/>
        <v>Despesa</v>
      </c>
      <c r="W43" s="244" t="str">
        <f>VLOOKUP(E43,'Configurações Básicas'!$E$12:$E$66,1,FALSE)</f>
        <v>DESPESAS OPERACIONAIS</v>
      </c>
    </row>
    <row r="44" spans="1:23" ht="19.5" customHeight="1" thickTop="1" thickBot="1" x14ac:dyDescent="0.3">
      <c r="A44" s="214"/>
      <c r="C44" s="43">
        <v>9</v>
      </c>
      <c r="D44" s="139">
        <v>43199</v>
      </c>
      <c r="E44" s="43" t="s">
        <v>319</v>
      </c>
      <c r="F44" s="137">
        <v>15068</v>
      </c>
      <c r="G44" s="43" t="s">
        <v>380</v>
      </c>
      <c r="H44" s="43" t="s">
        <v>348</v>
      </c>
      <c r="I44" s="43"/>
      <c r="J44" s="238">
        <v>0</v>
      </c>
      <c r="K44" s="238">
        <v>2.1</v>
      </c>
      <c r="L44" s="44" t="s">
        <v>325</v>
      </c>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229100.29000000056</v>
      </c>
      <c r="S44" s="242" t="str">
        <f t="shared" si="0"/>
        <v>Despesa</v>
      </c>
      <c r="T44" s="243" t="str">
        <f t="shared" si="1"/>
        <v/>
      </c>
      <c r="U44" s="243" t="str">
        <f t="shared" si="2"/>
        <v/>
      </c>
      <c r="V44" s="243" t="str">
        <f t="shared" si="3"/>
        <v>Despesa</v>
      </c>
      <c r="W44" s="244" t="str">
        <f>VLOOKUP(E44,'Configurações Básicas'!$E$12:$E$66,1,FALSE)</f>
        <v>DESPESAS OPERACIONAIS</v>
      </c>
    </row>
    <row r="45" spans="1:23" ht="19.5" customHeight="1" thickTop="1" thickBot="1" x14ac:dyDescent="0.3">
      <c r="A45" s="214"/>
      <c r="C45" s="43">
        <v>13</v>
      </c>
      <c r="D45" s="139">
        <v>43203</v>
      </c>
      <c r="E45" s="43" t="s">
        <v>319</v>
      </c>
      <c r="F45" s="137">
        <v>15117</v>
      </c>
      <c r="G45" s="43" t="s">
        <v>380</v>
      </c>
      <c r="H45" s="43" t="s">
        <v>348</v>
      </c>
      <c r="I45" s="43"/>
      <c r="J45" s="238">
        <v>0</v>
      </c>
      <c r="K45" s="238">
        <v>2.1</v>
      </c>
      <c r="L45" s="44" t="s">
        <v>325</v>
      </c>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229098.19000000056</v>
      </c>
      <c r="S45" s="242" t="str">
        <f t="shared" si="0"/>
        <v>Despesa</v>
      </c>
      <c r="T45" s="243" t="str">
        <f t="shared" si="1"/>
        <v/>
      </c>
      <c r="U45" s="243" t="str">
        <f t="shared" si="2"/>
        <v/>
      </c>
      <c r="V45" s="243" t="str">
        <f t="shared" si="3"/>
        <v>Despesa</v>
      </c>
      <c r="W45" s="244" t="str">
        <f>VLOOKUP(E45,'Configurações Básicas'!$E$12:$E$66,1,FALSE)</f>
        <v>DESPESAS OPERACIONAIS</v>
      </c>
    </row>
    <row r="46" spans="1:23" ht="19.5" customHeight="1" thickTop="1" thickBot="1" x14ac:dyDescent="0.3">
      <c r="A46" s="214"/>
      <c r="C46" s="43">
        <v>25</v>
      </c>
      <c r="D46" s="139">
        <v>43215</v>
      </c>
      <c r="E46" s="43" t="s">
        <v>319</v>
      </c>
      <c r="F46" s="137">
        <v>15205</v>
      </c>
      <c r="G46" s="43" t="s">
        <v>380</v>
      </c>
      <c r="H46" s="43" t="s">
        <v>348</v>
      </c>
      <c r="I46" s="43"/>
      <c r="J46" s="238">
        <v>0</v>
      </c>
      <c r="K46" s="238">
        <v>2.1</v>
      </c>
      <c r="L46" s="44" t="s">
        <v>325</v>
      </c>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229096.09000000055</v>
      </c>
      <c r="S46" s="242" t="str">
        <f t="shared" si="0"/>
        <v>Despesa</v>
      </c>
      <c r="T46" s="243" t="str">
        <f t="shared" si="1"/>
        <v/>
      </c>
      <c r="U46" s="243" t="str">
        <f t="shared" si="2"/>
        <v/>
      </c>
      <c r="V46" s="243" t="str">
        <f t="shared" si="3"/>
        <v>Despesa</v>
      </c>
      <c r="W46" s="244" t="str">
        <f>VLOOKUP(E46,'Configurações Básicas'!$E$12:$E$66,1,FALSE)</f>
        <v>DESPESAS OPERACIONAIS</v>
      </c>
    </row>
    <row r="47" spans="1:23" ht="19.5" customHeight="1" thickTop="1" thickBot="1" x14ac:dyDescent="0.3">
      <c r="A47" s="214"/>
      <c r="C47" s="43"/>
      <c r="D47" s="43"/>
      <c r="E47" s="43"/>
      <c r="F47" s="137"/>
      <c r="G47" s="43"/>
      <c r="H47" s="43"/>
      <c r="I47" s="43"/>
      <c r="J47" s="238">
        <v>0</v>
      </c>
      <c r="K47" s="238">
        <v>0</v>
      </c>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229096.09000000055</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37"/>
      <c r="G48" s="43"/>
      <c r="H48" s="43"/>
      <c r="I48" s="43"/>
      <c r="J48" s="238">
        <v>0</v>
      </c>
      <c r="K48" s="238">
        <v>0</v>
      </c>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229096.09000000055</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38">
        <v>0</v>
      </c>
      <c r="K49" s="238">
        <v>0</v>
      </c>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229096.09000000055</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38">
        <v>0</v>
      </c>
      <c r="K50" s="238">
        <v>0</v>
      </c>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229096.09000000055</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38">
        <v>0</v>
      </c>
      <c r="K51" s="238">
        <v>0</v>
      </c>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229096.09000000055</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38">
        <v>0</v>
      </c>
      <c r="K52" s="238">
        <v>0</v>
      </c>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229096.09000000055</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38">
        <v>0</v>
      </c>
      <c r="K53" s="238">
        <v>0</v>
      </c>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229096.09000000055</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38">
        <v>0</v>
      </c>
      <c r="K54" s="238">
        <v>0</v>
      </c>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229096.09000000055</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37"/>
      <c r="G55" s="43"/>
      <c r="H55" s="43"/>
      <c r="I55" s="43"/>
      <c r="J55" s="238">
        <v>0</v>
      </c>
      <c r="K55" s="238">
        <v>0</v>
      </c>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229096.09000000055</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38">
        <v>0</v>
      </c>
      <c r="K56" s="238">
        <v>0</v>
      </c>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229096.09000000055</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38">
        <v>0</v>
      </c>
      <c r="K57" s="238">
        <v>0</v>
      </c>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229096.09000000055</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38">
        <v>0</v>
      </c>
      <c r="K58" s="238">
        <v>0</v>
      </c>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229096.09000000055</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38">
        <v>0</v>
      </c>
      <c r="K59" s="238">
        <v>0</v>
      </c>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229096.09000000055</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38">
        <v>0</v>
      </c>
      <c r="K60" s="238">
        <v>0</v>
      </c>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229096.09000000055</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38">
        <v>0</v>
      </c>
      <c r="K61" s="238">
        <v>0</v>
      </c>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229096.09000000055</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38">
        <v>0</v>
      </c>
      <c r="K62" s="238">
        <v>0</v>
      </c>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229096.09000000055</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38">
        <v>0</v>
      </c>
      <c r="K63" s="238">
        <v>0</v>
      </c>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229096.09000000055</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38">
        <v>0</v>
      </c>
      <c r="K64" s="238">
        <v>0</v>
      </c>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229096.09000000055</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38">
        <v>0</v>
      </c>
      <c r="K65" s="238">
        <v>0</v>
      </c>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229096.09000000055</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38">
        <v>0</v>
      </c>
      <c r="K66" s="238">
        <v>0</v>
      </c>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229096.09000000055</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38">
        <v>0</v>
      </c>
      <c r="K67" s="238">
        <v>0</v>
      </c>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229096.09000000055</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38">
        <v>0</v>
      </c>
      <c r="K68" s="238">
        <v>0</v>
      </c>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229096.09000000055</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38">
        <v>0</v>
      </c>
      <c r="K69" s="238">
        <v>0</v>
      </c>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229096.09000000055</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38">
        <v>0</v>
      </c>
      <c r="K70" s="238">
        <v>0</v>
      </c>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229096.09000000055</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37"/>
      <c r="G71" s="43"/>
      <c r="H71" s="43"/>
      <c r="I71" s="43"/>
      <c r="J71" s="238">
        <v>0</v>
      </c>
      <c r="K71" s="238">
        <v>0</v>
      </c>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229096.09000000055</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37"/>
      <c r="G72" s="43"/>
      <c r="H72" s="43"/>
      <c r="I72" s="43"/>
      <c r="J72" s="238">
        <v>0</v>
      </c>
      <c r="K72" s="238">
        <v>0</v>
      </c>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229096.09000000055</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37"/>
      <c r="G73" s="43"/>
      <c r="H73" s="43"/>
      <c r="I73" s="43"/>
      <c r="J73" s="238">
        <v>0</v>
      </c>
      <c r="K73" s="238">
        <v>0</v>
      </c>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229096.09000000055</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38">
        <v>0</v>
      </c>
      <c r="K74" s="238">
        <v>0</v>
      </c>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229096.09000000055</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38">
        <v>0</v>
      </c>
      <c r="K75" s="238">
        <v>0</v>
      </c>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229096.09000000055</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38">
        <v>0</v>
      </c>
      <c r="K76" s="238">
        <v>0</v>
      </c>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229096.09000000055</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37"/>
      <c r="G77" s="43"/>
      <c r="H77" s="43"/>
      <c r="I77" s="43"/>
      <c r="J77" s="238">
        <v>0</v>
      </c>
      <c r="K77" s="238">
        <v>0</v>
      </c>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229096.09000000055</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37"/>
      <c r="G78" s="43"/>
      <c r="H78" s="43"/>
      <c r="I78" s="43"/>
      <c r="J78" s="238">
        <v>0</v>
      </c>
      <c r="K78" s="238">
        <v>0</v>
      </c>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229096.09000000055</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37"/>
      <c r="G79" s="43"/>
      <c r="H79" s="43"/>
      <c r="I79" s="43"/>
      <c r="J79" s="238">
        <v>0</v>
      </c>
      <c r="K79" s="238">
        <v>0</v>
      </c>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229096.09000000055</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37"/>
      <c r="G80" s="43"/>
      <c r="H80" s="43"/>
      <c r="I80" s="43"/>
      <c r="J80" s="238">
        <v>0</v>
      </c>
      <c r="K80" s="238">
        <v>0</v>
      </c>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229096.09000000055</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38">
        <v>0</v>
      </c>
      <c r="K81" s="238">
        <v>0</v>
      </c>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229096.09000000055</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38">
        <v>0</v>
      </c>
      <c r="K82" s="238">
        <v>0</v>
      </c>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229096.09000000055</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38">
        <v>0</v>
      </c>
      <c r="K83" s="238">
        <v>0</v>
      </c>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229096.09000000055</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38">
        <v>0</v>
      </c>
      <c r="K84" s="238">
        <v>0</v>
      </c>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229096.09000000055</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38">
        <v>0</v>
      </c>
      <c r="K85" s="238">
        <v>0</v>
      </c>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229096.09000000055</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37"/>
      <c r="G86" s="43"/>
      <c r="H86" s="43"/>
      <c r="I86" s="43"/>
      <c r="J86" s="238">
        <v>0</v>
      </c>
      <c r="K86" s="238">
        <v>0</v>
      </c>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229096.09000000055</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37"/>
      <c r="G87" s="43"/>
      <c r="H87" s="43"/>
      <c r="I87" s="43"/>
      <c r="J87" s="238">
        <v>0</v>
      </c>
      <c r="K87" s="238">
        <v>0</v>
      </c>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229096.09000000055</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38">
        <v>0</v>
      </c>
      <c r="K88" s="238">
        <v>0</v>
      </c>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229096.09000000055</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38">
        <v>0</v>
      </c>
      <c r="K89" s="238">
        <v>0</v>
      </c>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229096.09000000055</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38">
        <v>0</v>
      </c>
      <c r="K90" s="238">
        <v>0</v>
      </c>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229096.09000000055</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38"/>
      <c r="K91" s="238"/>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229096.09000000055</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37"/>
      <c r="G92" s="43"/>
      <c r="H92" s="43"/>
      <c r="I92" s="43"/>
      <c r="J92" s="238"/>
      <c r="K92" s="238"/>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229096.09000000055</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37"/>
      <c r="G93" s="43"/>
      <c r="H93" s="43"/>
      <c r="I93" s="43"/>
      <c r="J93" s="238"/>
      <c r="K93" s="238"/>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229096.09000000055</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37"/>
      <c r="G94" s="43"/>
      <c r="H94" s="43"/>
      <c r="I94" s="43"/>
      <c r="J94" s="238"/>
      <c r="K94" s="238"/>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229096.09000000055</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38"/>
      <c r="K95" s="238"/>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229096.09000000055</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38"/>
      <c r="K96" s="238"/>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229096.09000000055</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38"/>
      <c r="K97" s="238"/>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229096.09000000055</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38"/>
      <c r="K98" s="238"/>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229096.09000000055</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38"/>
      <c r="K99" s="238"/>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229096.09000000055</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229096.09000000055</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229096.09000000055</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229096.09000000055</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229096.09000000055</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229096.09000000055</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229096.09000000055</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229096.09000000055</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229096.09000000055</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229096.09000000055</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229096.09000000055</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229096.09000000055</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229096.09000000055</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229096.09000000055</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229096.09000000055</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229096.09000000055</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229096.09000000055</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38"/>
      <c r="K116" s="238"/>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229096.09000000055</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38"/>
      <c r="K117" s="238"/>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229096.09000000055</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38"/>
      <c r="K118" s="238"/>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229096.09000000055</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38"/>
      <c r="K119" s="238"/>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229096.09000000055</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229096.09000000055</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229096.09000000055</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229096.09000000055</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229096.09000000055</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229096.09000000055</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229096.09000000055</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229096.09000000055</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229096.09000000055</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229096.09000000055</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229096.09000000055</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229096.09000000055</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229096.09000000055</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229096.09000000055</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229096.09000000055</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229096.09000000055</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229096.09000000055</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229096.09000000055</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229096.09000000055</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229096.09000000055</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229096.09000000055</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229096.09000000055</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229096.09000000055</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229096.09000000055</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229096.09000000055</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229096.09000000055</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229096.09000000055</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229096.09000000055</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229096.09000000055</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229096.09000000055</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229096.09000000055</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229096.09000000055</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229096.09000000055</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229096.09000000055</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229096.09000000055</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229096.09000000055</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229096.09000000055</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229096.09000000055</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229096.09000000055</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229096.09000000055</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229096.09000000055</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229096.09000000055</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229096.09000000055</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229096.09000000055</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229096.09000000055</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229096.09000000055</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229096.09000000055</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229096.09000000055</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229096.09000000055</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229096.09000000055</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229096.09000000055</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229096.09000000055</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229096.09000000055</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229096.09000000055</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229096.09000000055</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229096.09000000055</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229096.09000000055</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229096.09000000055</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229096.09000000055</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229096.09000000055</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229096.09000000055</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229096.09000000055</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229096.09000000055</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229096.09000000055</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229096.09000000055</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229096.09000000055</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229096.09000000055</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229096.09000000055</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229096.09000000055</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229096.09000000055</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229096.09000000055</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229096.09000000055</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229096.09000000055</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229096.09000000055</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99"/>
      <c r="G193" s="43"/>
      <c r="H193" s="43"/>
      <c r="I193" s="43"/>
      <c r="J193" s="238"/>
      <c r="K193" s="238"/>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229096.09000000055</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99"/>
      <c r="G194" s="23"/>
      <c r="H194" s="23"/>
      <c r="I194" s="23"/>
      <c r="J194" s="238"/>
      <c r="K194" s="238"/>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229096.09000000055</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99"/>
      <c r="G195" s="43"/>
      <c r="H195" s="43"/>
      <c r="I195" s="43"/>
      <c r="J195" s="238"/>
      <c r="K195" s="238"/>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229096.09000000055</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229096.09000000055</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99"/>
      <c r="G197" s="23"/>
      <c r="H197" s="23"/>
      <c r="I197" s="23"/>
      <c r="J197" s="238"/>
      <c r="K197" s="238"/>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229096.09000000055</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99"/>
      <c r="G198" s="23"/>
      <c r="H198" s="23"/>
      <c r="I198" s="23"/>
      <c r="J198" s="238"/>
      <c r="K198" s="238"/>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229096.09000000055</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99"/>
      <c r="G199" s="43"/>
      <c r="H199" s="43"/>
      <c r="I199" s="43"/>
      <c r="J199" s="238"/>
      <c r="K199" s="238"/>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229096.09000000055</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99"/>
      <c r="G200" s="23"/>
      <c r="H200" s="23"/>
      <c r="I200" s="23"/>
      <c r="J200" s="238"/>
      <c r="K200" s="238"/>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229096.09000000055</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99"/>
      <c r="G201" s="43"/>
      <c r="H201" s="43"/>
      <c r="I201" s="43"/>
      <c r="J201" s="238"/>
      <c r="K201" s="238"/>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229096.09000000055</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99"/>
      <c r="G202" s="43"/>
      <c r="H202" s="43"/>
      <c r="I202" s="43"/>
      <c r="J202" s="238"/>
      <c r="K202" s="238"/>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229096.09000000055</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99"/>
      <c r="G203" s="43"/>
      <c r="H203" s="43"/>
      <c r="I203" s="43"/>
      <c r="J203" s="238"/>
      <c r="K203" s="238"/>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229096.09000000055</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99"/>
      <c r="G204" s="43"/>
      <c r="H204" s="43"/>
      <c r="I204" s="43"/>
      <c r="J204" s="238"/>
      <c r="K204" s="238"/>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229096.09000000055</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99"/>
      <c r="G205" s="23"/>
      <c r="H205" s="23"/>
      <c r="I205" s="23"/>
      <c r="J205" s="238"/>
      <c r="K205" s="238"/>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229096.09000000055</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229096.09000000055</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229096.09000000055</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229096.09000000055</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229096.09000000055</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229096.09000000055</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229096.09000000055</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229096.09000000055</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229096.09000000055</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99"/>
      <c r="G214" s="23"/>
      <c r="H214" s="23"/>
      <c r="I214" s="23"/>
      <c r="J214" s="238"/>
      <c r="K214" s="238"/>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229096.09000000055</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99"/>
      <c r="G215" s="23"/>
      <c r="H215" s="23"/>
      <c r="I215" s="23"/>
      <c r="J215" s="238"/>
      <c r="K215" s="238"/>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229096.09000000055</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99"/>
      <c r="G216" s="23"/>
      <c r="H216" s="23"/>
      <c r="I216" s="23"/>
      <c r="J216" s="238"/>
      <c r="K216" s="238"/>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229096.09000000055</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99"/>
      <c r="G217" s="23"/>
      <c r="H217" s="23"/>
      <c r="I217" s="23"/>
      <c r="J217" s="238"/>
      <c r="K217" s="238"/>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229096.09000000055</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99"/>
      <c r="G218" s="43"/>
      <c r="H218" s="43"/>
      <c r="I218" s="43"/>
      <c r="J218" s="238"/>
      <c r="K218" s="238"/>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229096.09000000055</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99"/>
      <c r="G219" s="43"/>
      <c r="H219" s="43"/>
      <c r="I219" s="43"/>
      <c r="J219" s="238"/>
      <c r="K219" s="238"/>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229096.09000000055</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99"/>
      <c r="G220" s="43"/>
      <c r="H220" s="43"/>
      <c r="I220" s="43"/>
      <c r="J220" s="238"/>
      <c r="K220" s="238"/>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229096.09000000055</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99"/>
      <c r="G221" s="43"/>
      <c r="H221" s="43"/>
      <c r="I221" s="43"/>
      <c r="J221" s="238"/>
      <c r="K221" s="238"/>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229096.09000000055</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99"/>
      <c r="G222" s="23"/>
      <c r="H222" s="23"/>
      <c r="I222" s="23"/>
      <c r="J222" s="238"/>
      <c r="K222" s="238"/>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229096.09000000055</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229096.09000000055</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229096.09000000055</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229096.09000000055</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229096.09000000055</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229096.09000000055</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229096.09000000055</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229096.09000000055</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229096.09000000055</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229096.09000000055</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229096.09000000055</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229096.09000000055</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229096.09000000055</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99"/>
      <c r="G235" s="43"/>
      <c r="H235" s="43"/>
      <c r="I235" s="43"/>
      <c r="J235" s="238"/>
      <c r="K235" s="238"/>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229096.09000000055</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99"/>
      <c r="G236" s="43"/>
      <c r="H236" s="43"/>
      <c r="I236" s="43"/>
      <c r="J236" s="238"/>
      <c r="K236" s="238"/>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229096.09000000055</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99"/>
      <c r="G237" s="43"/>
      <c r="H237" s="43"/>
      <c r="I237" s="43"/>
      <c r="J237" s="238"/>
      <c r="K237" s="238"/>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229096.09000000055</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99"/>
      <c r="G238" s="23"/>
      <c r="H238" s="23"/>
      <c r="I238" s="23"/>
      <c r="J238" s="238"/>
      <c r="K238" s="238"/>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229096.09000000055</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99"/>
      <c r="G239" s="23"/>
      <c r="H239" s="23"/>
      <c r="I239" s="23"/>
      <c r="J239" s="238"/>
      <c r="K239" s="238"/>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229096.09000000055</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99"/>
      <c r="G240" s="23"/>
      <c r="H240" s="23"/>
      <c r="I240" s="23"/>
      <c r="J240" s="238"/>
      <c r="K240" s="238"/>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229096.09000000055</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99"/>
      <c r="G241" s="23"/>
      <c r="H241" s="23"/>
      <c r="I241" s="23"/>
      <c r="J241" s="238"/>
      <c r="K241" s="238"/>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229096.09000000055</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99"/>
      <c r="G242" s="43"/>
      <c r="H242" s="43"/>
      <c r="I242" s="43"/>
      <c r="J242" s="238"/>
      <c r="K242" s="238"/>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229096.09000000055</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99"/>
      <c r="G243" s="43"/>
      <c r="H243" s="43"/>
      <c r="I243" s="43"/>
      <c r="J243" s="238"/>
      <c r="K243" s="238"/>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229096.09000000055</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99"/>
      <c r="G244" s="23"/>
      <c r="H244" s="23"/>
      <c r="I244" s="23"/>
      <c r="J244" s="238"/>
      <c r="K244" s="238"/>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229096.09000000055</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99"/>
      <c r="G245" s="43"/>
      <c r="H245" s="43"/>
      <c r="I245" s="43"/>
      <c r="J245" s="238"/>
      <c r="K245" s="238"/>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229096.09000000055</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99"/>
      <c r="G246" s="43"/>
      <c r="H246" s="43"/>
      <c r="I246" s="43"/>
      <c r="J246" s="238"/>
      <c r="K246" s="238"/>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229096.09000000055</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99"/>
      <c r="G247" s="43"/>
      <c r="H247" s="43"/>
      <c r="I247" s="43"/>
      <c r="J247" s="238"/>
      <c r="K247" s="238"/>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229096.09000000055</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99"/>
      <c r="G248" s="23"/>
      <c r="H248" s="23"/>
      <c r="I248" s="23"/>
      <c r="J248" s="238"/>
      <c r="K248" s="238"/>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229096.09000000055</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229096.09000000055</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229096.09000000055</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229096.09000000055</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229096.09000000055</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229096.09000000055</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229096.09000000055</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229096.09000000055</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229096.09000000055</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99"/>
      <c r="G257" s="43"/>
      <c r="H257" s="43"/>
      <c r="I257" s="43"/>
      <c r="J257" s="238"/>
      <c r="K257" s="238"/>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229096.09000000055</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99"/>
      <c r="G258" s="43"/>
      <c r="H258" s="43"/>
      <c r="I258" s="43"/>
      <c r="J258" s="238"/>
      <c r="K258" s="238"/>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229096.09000000055</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99"/>
      <c r="G259" s="43"/>
      <c r="H259" s="43"/>
      <c r="I259" s="43"/>
      <c r="J259" s="238"/>
      <c r="K259" s="238"/>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229096.09000000055</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99"/>
      <c r="G260" s="43"/>
      <c r="H260" s="43"/>
      <c r="I260" s="43"/>
      <c r="J260" s="238"/>
      <c r="K260" s="238"/>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229096.09000000055</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229096.09000000055</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229096.09000000055</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229096.09000000055</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229096.09000000055</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229096.09000000055</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229096.09000000055</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229096.09000000055</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229096.09000000055</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229096.09000000055</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229096.09000000055</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229096.09000000055</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229096.09000000055</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229096.09000000055</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229096.09000000055</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99"/>
      <c r="G275" s="23"/>
      <c r="H275" s="23"/>
      <c r="I275" s="23"/>
      <c r="J275" s="238"/>
      <c r="K275" s="238"/>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229096.09000000055</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99"/>
      <c r="G276" s="23"/>
      <c r="H276" s="23"/>
      <c r="I276" s="23"/>
      <c r="J276" s="238"/>
      <c r="K276" s="238"/>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229096.09000000055</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99"/>
      <c r="G277" s="23"/>
      <c r="H277" s="23"/>
      <c r="I277" s="23"/>
      <c r="J277" s="238"/>
      <c r="K277" s="238"/>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229096.09000000055</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99"/>
      <c r="G278" s="43"/>
      <c r="H278" s="43"/>
      <c r="I278" s="43"/>
      <c r="J278" s="238"/>
      <c r="K278" s="238"/>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229096.09000000055</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99"/>
      <c r="G279" s="43"/>
      <c r="H279" s="43"/>
      <c r="I279" s="43"/>
      <c r="J279" s="238"/>
      <c r="K279" s="238"/>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229096.09000000055</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99"/>
      <c r="G280" s="23"/>
      <c r="H280" s="23"/>
      <c r="I280" s="23"/>
      <c r="J280" s="238"/>
      <c r="K280" s="238"/>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229096.09000000055</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99"/>
      <c r="G281" s="43"/>
      <c r="H281" s="43"/>
      <c r="I281" s="43"/>
      <c r="J281" s="238"/>
      <c r="K281" s="238"/>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229096.09000000055</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99"/>
      <c r="G282" s="23"/>
      <c r="H282" s="23"/>
      <c r="I282" s="23"/>
      <c r="J282" s="238"/>
      <c r="K282" s="238"/>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229096.09000000055</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99"/>
      <c r="G283" s="43"/>
      <c r="H283" s="43"/>
      <c r="I283" s="43"/>
      <c r="J283" s="238"/>
      <c r="K283" s="238"/>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229096.09000000055</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99"/>
      <c r="G284" s="23"/>
      <c r="H284" s="23"/>
      <c r="I284" s="23"/>
      <c r="J284" s="238"/>
      <c r="K284" s="238"/>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229096.09000000055</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99"/>
      <c r="G285" s="43"/>
      <c r="H285" s="43"/>
      <c r="I285" s="43"/>
      <c r="J285" s="238"/>
      <c r="K285" s="238"/>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229096.09000000055</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229096.09000000055</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229096.09000000055</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99"/>
      <c r="G288" s="43"/>
      <c r="H288" s="43"/>
      <c r="I288" s="43"/>
      <c r="J288" s="238"/>
      <c r="K288" s="238"/>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229096.09000000055</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229096.09000000055</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229096.09000000055</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229096.09000000055</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229096.09000000055</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229096.09000000055</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229096.09000000055</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229096.09000000055</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229096.09000000055</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229096.09000000055</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229096.09000000055</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229096.09000000055</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229096.09000000055</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229096.09000000055</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229096.09000000055</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229096.09000000055</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229096.09000000055</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229096.09000000055</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229096.09000000055</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229096.09000000055</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229096.09000000055</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229096.09000000055</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229096.09000000055</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139"/>
      <c r="I311" s="139"/>
      <c r="J311" s="238"/>
      <c r="K311" s="238"/>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229096.09000000055</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99"/>
      <c r="G312" s="43"/>
      <c r="H312" s="43"/>
      <c r="I312" s="43"/>
      <c r="J312" s="238"/>
      <c r="K312" s="238"/>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229096.09000000055</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99"/>
      <c r="G313" s="23"/>
      <c r="H313" s="23"/>
      <c r="I313" s="23"/>
      <c r="J313" s="238"/>
      <c r="K313" s="238"/>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229096.09000000055</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99"/>
      <c r="G314" s="23"/>
      <c r="H314" s="23"/>
      <c r="I314" s="23"/>
      <c r="J314" s="238"/>
      <c r="K314" s="238"/>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229096.09000000055</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99"/>
      <c r="G315" s="43"/>
      <c r="H315" s="43"/>
      <c r="I315" s="43"/>
      <c r="J315" s="238"/>
      <c r="K315" s="238"/>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229096.09000000055</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99"/>
      <c r="G316" s="43"/>
      <c r="H316" s="43"/>
      <c r="I316" s="43"/>
      <c r="J316" s="238"/>
      <c r="K316" s="238"/>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229096.09000000055</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99"/>
      <c r="G317" s="43"/>
      <c r="H317" s="43"/>
      <c r="I317" s="43"/>
      <c r="J317" s="238"/>
      <c r="K317" s="238"/>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229096.09000000055</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99"/>
      <c r="G318" s="43"/>
      <c r="H318" s="43"/>
      <c r="I318" s="43"/>
      <c r="J318" s="238"/>
      <c r="K318" s="238"/>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229096.09000000055</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99"/>
      <c r="G319" s="23"/>
      <c r="H319" s="23"/>
      <c r="I319" s="23"/>
      <c r="J319" s="238"/>
      <c r="K319" s="238"/>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229096.09000000055</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99"/>
      <c r="G320" s="23"/>
      <c r="H320" s="23"/>
      <c r="I320" s="23"/>
      <c r="J320" s="238"/>
      <c r="K320" s="238"/>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229096.09000000055</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99"/>
      <c r="G321" s="23"/>
      <c r="H321" s="23"/>
      <c r="I321" s="23"/>
      <c r="J321" s="238"/>
      <c r="K321" s="238"/>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229096.09000000055</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99"/>
      <c r="G322" s="23"/>
      <c r="H322" s="23"/>
      <c r="I322" s="23"/>
      <c r="J322" s="238"/>
      <c r="K322" s="238"/>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229096.09000000055</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99"/>
      <c r="G323" s="23"/>
      <c r="H323" s="23"/>
      <c r="I323" s="23"/>
      <c r="J323" s="238"/>
      <c r="K323" s="238"/>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229096.09000000055</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99"/>
      <c r="G324" s="43"/>
      <c r="H324" s="43"/>
      <c r="I324" s="43"/>
      <c r="J324" s="238"/>
      <c r="K324" s="238"/>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229096.09000000055</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99"/>
      <c r="G325" s="23"/>
      <c r="H325" s="23"/>
      <c r="I325" s="23"/>
      <c r="J325" s="238"/>
      <c r="K325" s="238"/>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229096.09000000055</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99"/>
      <c r="G326" s="43"/>
      <c r="H326" s="43"/>
      <c r="I326" s="43"/>
      <c r="J326" s="238"/>
      <c r="K326" s="238"/>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229096.09000000055</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99"/>
      <c r="G327" s="43"/>
      <c r="H327" s="43"/>
      <c r="I327" s="43"/>
      <c r="J327" s="238"/>
      <c r="K327" s="238"/>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229096.09000000055</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99"/>
      <c r="G328" s="43"/>
      <c r="H328" s="43"/>
      <c r="I328" s="43"/>
      <c r="J328" s="238"/>
      <c r="K328" s="238"/>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229096.09000000055</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99"/>
      <c r="G329" s="43"/>
      <c r="H329" s="43"/>
      <c r="I329" s="43"/>
      <c r="J329" s="238"/>
      <c r="K329" s="238"/>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229096.09000000055</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99"/>
      <c r="G330" s="23"/>
      <c r="H330" s="23"/>
      <c r="I330" s="23"/>
      <c r="J330" s="238"/>
      <c r="K330" s="238"/>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229096.09000000055</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99"/>
      <c r="G331" s="43"/>
      <c r="H331" s="43"/>
      <c r="I331" s="43"/>
      <c r="J331" s="238"/>
      <c r="K331" s="238"/>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229096.09000000055</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99"/>
      <c r="G332" s="43"/>
      <c r="H332" s="43"/>
      <c r="I332" s="43"/>
      <c r="J332" s="238"/>
      <c r="K332" s="238"/>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229096.09000000055</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99"/>
      <c r="G333" s="43"/>
      <c r="H333" s="43"/>
      <c r="I333" s="43"/>
      <c r="J333" s="238"/>
      <c r="K333" s="238"/>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229096.09000000055</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229096.09000000055</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229096.09000000055</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229096.09000000055</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229096.09000000055</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229096.09000000055</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229096.09000000055</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229096.09000000055</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229096.09000000055</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229096.09000000055</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99"/>
      <c r="G343" s="23"/>
      <c r="H343" s="23"/>
      <c r="I343" s="23"/>
      <c r="J343" s="238"/>
      <c r="K343" s="238"/>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229096.09000000055</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99"/>
      <c r="G344" s="43"/>
      <c r="H344" s="43"/>
      <c r="I344" s="43"/>
      <c r="J344" s="238"/>
      <c r="K344" s="238"/>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229096.09000000055</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99"/>
      <c r="G345" s="43"/>
      <c r="H345" s="43"/>
      <c r="I345" s="43"/>
      <c r="J345" s="238"/>
      <c r="K345" s="238"/>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229096.09000000055</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99"/>
      <c r="G346" s="43"/>
      <c r="H346" s="43"/>
      <c r="I346" s="43"/>
      <c r="J346" s="238"/>
      <c r="K346" s="238"/>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229096.09000000055</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99"/>
      <c r="G347" s="43"/>
      <c r="H347" s="43"/>
      <c r="I347" s="43"/>
      <c r="J347" s="238"/>
      <c r="K347" s="238"/>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229096.09000000055</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99"/>
      <c r="G348" s="23"/>
      <c r="H348" s="23"/>
      <c r="I348" s="23"/>
      <c r="J348" s="238"/>
      <c r="K348" s="238"/>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229096.09000000055</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99"/>
      <c r="G349" s="23"/>
      <c r="H349" s="23"/>
      <c r="I349" s="23"/>
      <c r="J349" s="238"/>
      <c r="K349" s="238"/>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229096.09000000055</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99"/>
      <c r="G350" s="43"/>
      <c r="H350" s="43"/>
      <c r="I350" s="43"/>
      <c r="J350" s="238"/>
      <c r="K350" s="238"/>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229096.09000000055</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99"/>
      <c r="G351" s="23"/>
      <c r="H351" s="23"/>
      <c r="I351" s="23"/>
      <c r="J351" s="238"/>
      <c r="K351" s="238"/>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229096.09000000055</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99"/>
      <c r="G352" s="43"/>
      <c r="H352" s="43"/>
      <c r="I352" s="43"/>
      <c r="J352" s="238"/>
      <c r="K352" s="238"/>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229096.09000000055</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99"/>
      <c r="G353" s="23"/>
      <c r="H353" s="23"/>
      <c r="I353" s="23"/>
      <c r="J353" s="238"/>
      <c r="K353" s="238"/>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229096.09000000055</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99"/>
      <c r="G354" s="43"/>
      <c r="H354" s="43"/>
      <c r="I354" s="43"/>
      <c r="J354" s="238"/>
      <c r="K354" s="238"/>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229096.09000000055</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229096.09000000055</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229096.09000000055</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229096.09000000055</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229096.09000000055</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229096.09000000055</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229096.09000000055</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229096.09000000055</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229096.09000000055</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229096.09000000055</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229096.09000000055</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229096.09000000055</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229096.09000000055</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229096.09000000055</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229096.09000000055</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229096.09000000055</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229096.09000000055</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229096.09000000055</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229096.09000000055</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229096.09000000055</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229096.09000000055</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229096.09000000055</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99"/>
      <c r="G376" s="43"/>
      <c r="H376" s="43"/>
      <c r="I376" s="43"/>
      <c r="J376" s="238"/>
      <c r="K376" s="238"/>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229096.09000000055</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99"/>
      <c r="G377" s="23"/>
      <c r="H377" s="23"/>
      <c r="I377" s="23"/>
      <c r="J377" s="238"/>
      <c r="K377" s="238"/>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229096.09000000055</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99"/>
      <c r="G378" s="23"/>
      <c r="H378" s="23"/>
      <c r="I378" s="23"/>
      <c r="J378" s="238"/>
      <c r="K378" s="238"/>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229096.09000000055</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99"/>
      <c r="G379" s="23"/>
      <c r="H379" s="23"/>
      <c r="I379" s="23"/>
      <c r="J379" s="238"/>
      <c r="K379" s="238"/>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229096.09000000055</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99"/>
      <c r="G380" s="43"/>
      <c r="H380" s="43"/>
      <c r="I380" s="43"/>
      <c r="J380" s="238"/>
      <c r="K380" s="238"/>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229096.09000000055</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99"/>
      <c r="G381" s="43"/>
      <c r="H381" s="43"/>
      <c r="I381" s="43"/>
      <c r="J381" s="238"/>
      <c r="K381" s="238"/>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229096.09000000055</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99"/>
      <c r="G382" s="43"/>
      <c r="H382" s="43"/>
      <c r="I382" s="43"/>
      <c r="J382" s="238"/>
      <c r="K382" s="238"/>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229096.09000000055</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99"/>
      <c r="G383" s="43"/>
      <c r="H383" s="43"/>
      <c r="I383" s="43"/>
      <c r="J383" s="238"/>
      <c r="K383" s="238"/>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229096.09000000055</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99"/>
      <c r="G384" s="43"/>
      <c r="H384" s="43"/>
      <c r="I384" s="43"/>
      <c r="J384" s="238"/>
      <c r="K384" s="238"/>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229096.09000000055</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99"/>
      <c r="G385" s="43"/>
      <c r="H385" s="43"/>
      <c r="I385" s="43"/>
      <c r="J385" s="238"/>
      <c r="K385" s="238"/>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229096.09000000055</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229096.09000000055</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229096.09000000055</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229096.09000000055</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229096.09000000055</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229096.09000000055</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229096.09000000055</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229096.09000000055</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229096.09000000055</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229096.09000000055</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229096.09000000055</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99"/>
      <c r="G396" s="43"/>
      <c r="H396" s="43"/>
      <c r="I396" s="43"/>
      <c r="J396" s="238"/>
      <c r="K396" s="238"/>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229096.09000000055</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99"/>
      <c r="G397" s="43"/>
      <c r="H397" s="43"/>
      <c r="I397" s="43"/>
      <c r="J397" s="238"/>
      <c r="K397" s="238"/>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229096.09000000055</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99"/>
      <c r="G398" s="43"/>
      <c r="H398" s="43"/>
      <c r="I398" s="43"/>
      <c r="J398" s="238"/>
      <c r="K398" s="238"/>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229096.09000000055</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99"/>
      <c r="G399" s="23"/>
      <c r="H399" s="23"/>
      <c r="I399" s="23"/>
      <c r="J399" s="238"/>
      <c r="K399" s="238"/>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229096.09000000055</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99"/>
      <c r="G400" s="23"/>
      <c r="H400" s="23"/>
      <c r="I400" s="23"/>
      <c r="J400" s="238"/>
      <c r="K400" s="238"/>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229096.09000000055</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229096.09000000055</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229096.09000000055</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229096.09000000055</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229096.09000000055</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229096.09000000055</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229096.09000000055</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229096.09000000055</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229096.09000000055</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229096.09000000055</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229096.09000000055</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229096.09000000055</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229096.09000000055</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229096.09000000055</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229096.09000000055</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229096.09000000055</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229096.09000000055</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229096.09000000055</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229096.09000000055</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99"/>
      <c r="G419" s="43"/>
      <c r="H419" s="43"/>
      <c r="I419" s="43"/>
      <c r="J419" s="238"/>
      <c r="K419" s="238"/>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229096.09000000055</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229096.09000000055</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229096.09000000055</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229096.09000000055</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229096.09000000055</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229096.09000000055</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229096.09000000055</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229096.09000000055</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229096.09000000055</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229096.09000000055</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229096.09000000055</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229096.09000000055</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229096.09000000055</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229096.09000000055</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229096.09000000055</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229096.09000000055</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229096.09000000055</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229096.09000000055</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229096.09000000055</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229096.09000000055</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229096.09000000055</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229096.09000000055</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229096.09000000055</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229096.09000000055</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229096.09000000055</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229096.09000000055</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229096.09000000055</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229096.09000000055</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229096.09000000055</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229096.09000000055</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99"/>
      <c r="G449" s="43"/>
      <c r="H449" s="43"/>
      <c r="I449" s="43"/>
      <c r="J449" s="238"/>
      <c r="K449" s="238"/>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229096.09000000055</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99"/>
      <c r="G450" s="23"/>
      <c r="H450" s="23"/>
      <c r="I450" s="23"/>
      <c r="J450" s="238"/>
      <c r="K450" s="238"/>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229096.09000000055</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229096.09000000055</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229096.09000000055</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229096.09000000055</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229096.09000000055</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229096.09000000055</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229096.09000000055</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229096.09000000055</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229096.09000000055</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229096.09000000055</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229096.09000000055</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229096.09000000055</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229096.09000000055</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229096.09000000055</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229096.09000000055</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229096.09000000055</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229096.09000000055</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229096.09000000055</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229096.09000000055</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229096.09000000055</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229096.09000000055</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229096.09000000055</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229096.09000000055</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229096.09000000055</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229096.09000000055</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229096.09000000055</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229096.09000000055</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229096.09000000055</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229096.09000000055</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229096.09000000055</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229096.09000000055</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229096.09000000055</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205"/>
      <c r="D482" s="205"/>
      <c r="E482" s="205"/>
      <c r="F482" s="207"/>
      <c r="G482" s="205"/>
      <c r="H482" s="205"/>
      <c r="I482" s="205"/>
      <c r="J482" s="239"/>
      <c r="K482" s="239"/>
      <c r="L482" s="44"/>
      <c r="M482" s="209"/>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229096.09000000055</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205"/>
      <c r="D483" s="205"/>
      <c r="E483" s="205"/>
      <c r="F483" s="207"/>
      <c r="G483" s="205"/>
      <c r="H483" s="205"/>
      <c r="I483" s="205"/>
      <c r="J483" s="239"/>
      <c r="K483" s="239"/>
      <c r="L483" s="209"/>
      <c r="M483" s="209"/>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229096.09000000055</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205"/>
      <c r="D484" s="205"/>
      <c r="E484" s="205"/>
      <c r="F484" s="207"/>
      <c r="G484" s="205"/>
      <c r="H484" s="205"/>
      <c r="I484" s="205"/>
      <c r="J484" s="239"/>
      <c r="K484" s="239"/>
      <c r="L484" s="209"/>
      <c r="M484" s="209"/>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229096.09000000055</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205"/>
      <c r="D485" s="205"/>
      <c r="E485" s="205"/>
      <c r="F485" s="207"/>
      <c r="G485" s="205"/>
      <c r="H485" s="205"/>
      <c r="I485" s="205"/>
      <c r="J485" s="239"/>
      <c r="K485" s="239"/>
      <c r="L485" s="209"/>
      <c r="M485" s="209"/>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229096.09000000055</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205"/>
      <c r="D486" s="205"/>
      <c r="E486" s="205"/>
      <c r="F486" s="207"/>
      <c r="G486" s="205"/>
      <c r="H486" s="205"/>
      <c r="I486" s="205"/>
      <c r="J486" s="239"/>
      <c r="K486" s="239"/>
      <c r="L486" s="209"/>
      <c r="M486" s="209"/>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229096.09000000055</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229096.09000000055</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229096.09000000055</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229096.09000000055</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229096.09000000055</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229096.09000000055</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229096.09000000055</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229096.09000000055</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229096.09000000055</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229096.09000000055</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229096.09000000055</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229096.09000000055</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229096.09000000055</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229096.09000000055</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229096.09000000055</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229096.09000000055</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229096.09000000055</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229096.09000000055</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229096.09000000055</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229096.09000000055</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229096.09000000055</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229096.09000000055</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229096.09000000055</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229096.09000000055</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229096.09000000055</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229096.09000000055</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229096.09000000055</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229096.09000000055</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229096.09000000055</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229096.09000000055</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229096.09000000055</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229096.09000000055</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229096.09000000055</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229096.09000000055</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229096.09000000055</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229096.09000000055</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229096.09000000055</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229096.09000000055</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229096.09000000055</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229096.09000000055</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229096.09000000055</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229096.09000000055</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229096.09000000055</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229096.09000000055</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229096.09000000055</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229096.09000000055</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99"/>
      <c r="G532" s="43"/>
      <c r="H532" s="43"/>
      <c r="I532" s="43"/>
      <c r="J532" s="238"/>
      <c r="K532" s="238"/>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229096.09000000055</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229096.09000000055</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229096.09000000055</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229096.09000000055</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229096.09000000055</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229096.09000000055</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229096.09000000055</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229096.09000000055</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229096.09000000055</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229096.09000000055</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229096.09000000055</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99"/>
      <c r="G543" s="43"/>
      <c r="H543" s="43"/>
      <c r="I543" s="43"/>
      <c r="J543" s="238"/>
      <c r="K543" s="238"/>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229096.09000000055</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229096.09000000055</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229096.09000000055</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229096.09000000055</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229096.09000000055</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229096.09000000055</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229096.09000000055</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229096.09000000055</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229096.09000000055</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229096.09000000055</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229096.09000000055</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99"/>
      <c r="G554" s="43"/>
      <c r="H554" s="43"/>
      <c r="I554" s="43"/>
      <c r="J554" s="238"/>
      <c r="K554" s="238"/>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229096.09000000055</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229096.09000000055</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229096.09000000055</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229096.09000000055</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229096.09000000055</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229096.09000000055</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229096.09000000055</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229096.09000000055</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229096.09000000055</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229096.09000000055</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229096.09000000055</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229096.09000000055</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229096.09000000055</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229096.09000000055</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229096.09000000055</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229096.09000000055</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229096.09000000055</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229096.09000000055</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229096.09000000055</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229096.09000000055</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229096.09000000055</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229096.09000000055</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229096.09000000055</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229096.09000000055</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229096.09000000055</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229096.09000000055</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229096.09000000055</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229096.09000000055</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229096.09000000055</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229096.09000000055</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229096.09000000055</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229096.09000000055</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229096.09000000055</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229096.09000000055</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99"/>
      <c r="G588" s="23"/>
      <c r="H588" s="23"/>
      <c r="I588" s="23"/>
      <c r="J588" s="238"/>
      <c r="K588" s="238"/>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229096.09000000055</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229096.09000000055</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229096.09000000055</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229096.09000000055</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229096.09000000055</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229096.09000000055</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229096.09000000055</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229096.09000000055</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229096.09000000055</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229096.09000000055</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229096.09000000055</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229096.09000000055</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229096.09000000055</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229096.09000000055</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229096.09000000055</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229096.09000000055</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229096.09000000055</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229096.09000000055</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C606" s="206"/>
      <c r="D606" s="206"/>
      <c r="E606" s="206"/>
      <c r="F606" s="208"/>
      <c r="G606" s="206"/>
      <c r="H606" s="206"/>
      <c r="I606" s="206"/>
      <c r="J606" s="240"/>
      <c r="K606" s="240"/>
      <c r="L606" s="44"/>
      <c r="M606" s="206"/>
      <c r="N606" s="210"/>
    </row>
    <row r="607" spans="1:23" x14ac:dyDescent="0.25">
      <c r="C607" s="206"/>
      <c r="D607" s="206"/>
      <c r="E607" s="206"/>
      <c r="F607" s="208"/>
      <c r="G607" s="206"/>
      <c r="H607" s="206"/>
      <c r="I607" s="206"/>
      <c r="J607" s="240"/>
      <c r="K607" s="240"/>
      <c r="L607" s="206"/>
      <c r="M607" s="206"/>
      <c r="N607" s="210"/>
    </row>
    <row r="608" spans="1:23" x14ac:dyDescent="0.25">
      <c r="C608" s="206"/>
      <c r="D608" s="206"/>
      <c r="E608" s="206"/>
      <c r="F608" s="208"/>
      <c r="G608" s="206"/>
      <c r="H608" s="206"/>
      <c r="I608" s="206"/>
      <c r="J608" s="240"/>
      <c r="K608" s="240"/>
      <c r="L608" s="206"/>
      <c r="M608" s="206"/>
      <c r="N608" s="210"/>
    </row>
    <row r="609" spans="3:14" x14ac:dyDescent="0.25">
      <c r="C609" s="206"/>
      <c r="D609" s="206"/>
      <c r="E609" s="206"/>
      <c r="F609" s="208"/>
      <c r="G609" s="206"/>
      <c r="H609" s="206"/>
      <c r="I609" s="206"/>
      <c r="J609" s="240"/>
      <c r="K609" s="240"/>
      <c r="L609" s="206"/>
      <c r="M609" s="206"/>
      <c r="N609" s="210"/>
    </row>
    <row r="610" spans="3:14" x14ac:dyDescent="0.25">
      <c r="C610" s="206"/>
      <c r="D610" s="206"/>
      <c r="E610" s="206"/>
      <c r="F610" s="208"/>
      <c r="G610" s="206"/>
      <c r="H610" s="206"/>
      <c r="I610" s="206"/>
      <c r="J610" s="240"/>
      <c r="K610" s="240"/>
      <c r="L610" s="206"/>
      <c r="M610" s="206"/>
      <c r="N610" s="210"/>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mergeCells count="11">
    <mergeCell ref="P11:P12"/>
    <mergeCell ref="Q11:Q12"/>
    <mergeCell ref="P13:P14"/>
    <mergeCell ref="Q13:Q14"/>
    <mergeCell ref="P4:Q4"/>
    <mergeCell ref="P5:P6"/>
    <mergeCell ref="Q5:Q6"/>
    <mergeCell ref="P7:P8"/>
    <mergeCell ref="Q7:Q8"/>
    <mergeCell ref="P9:P10"/>
    <mergeCell ref="Q9:Q10"/>
  </mergeCells>
  <conditionalFormatting sqref="Q5:Q6">
    <cfRule type="cellIs" dxfId="551" priority="58" operator="lessThan">
      <formula>0</formula>
    </cfRule>
    <cfRule type="cellIs" dxfId="550" priority="59" operator="greaterThan">
      <formula>0</formula>
    </cfRule>
    <cfRule type="cellIs" dxfId="549" priority="60" operator="greaterThan">
      <formula>0</formula>
    </cfRule>
  </conditionalFormatting>
  <conditionalFormatting sqref="N5:N605">
    <cfRule type="cellIs" dxfId="548" priority="56" operator="greaterThan">
      <formula>0</formula>
    </cfRule>
    <cfRule type="cellIs" dxfId="547" priority="57" operator="lessThan">
      <formula>0</formula>
    </cfRule>
  </conditionalFormatting>
  <conditionalFormatting sqref="M120:M605">
    <cfRule type="containsText" dxfId="546" priority="54" operator="containsText" text="Não Pago">
      <formula>NOT(ISERROR(SEARCH("Não Pago",M120)))</formula>
    </cfRule>
    <cfRule type="containsText" dxfId="545" priority="55" operator="containsText" text="Pago">
      <formula>NOT(ISERROR(SEARCH("Pago",M120)))</formula>
    </cfRule>
  </conditionalFormatting>
  <conditionalFormatting sqref="M21:M119">
    <cfRule type="containsText" dxfId="544" priority="52" operator="containsText" text="Não Pago">
      <formula>NOT(ISERROR(SEARCH("Não Pago",M21)))</formula>
    </cfRule>
    <cfRule type="containsText" dxfId="543" priority="53" operator="containsText" text="Pago">
      <formula>NOT(ISERROR(SEARCH("Pago",M21)))</formula>
    </cfRule>
  </conditionalFormatting>
  <conditionalFormatting sqref="M5:M19">
    <cfRule type="containsText" dxfId="542" priority="50" operator="containsText" text="Não Pago">
      <formula>NOT(ISERROR(SEARCH("Não Pago",M5)))</formula>
    </cfRule>
    <cfRule type="containsText" dxfId="541" priority="51" operator="containsText" text="Pago">
      <formula>NOT(ISERROR(SEARCH("Pago",M5)))</formula>
    </cfRule>
  </conditionalFormatting>
  <conditionalFormatting sqref="M20">
    <cfRule type="containsText" dxfId="540" priority="48" operator="containsText" text="Não Pago">
      <formula>NOT(ISERROR(SEARCH("Não Pago",M20)))</formula>
    </cfRule>
    <cfRule type="containsText" dxfId="539" priority="49" operator="containsText" text="Pago">
      <formula>NOT(ISERROR(SEARCH("Pago",M20)))</formula>
    </cfRule>
  </conditionalFormatting>
  <conditionalFormatting sqref="L606">
    <cfRule type="containsText" dxfId="538" priority="46" operator="containsText" text="Não Pago">
      <formula>NOT(ISERROR(SEARCH("Não Pago",L606)))</formula>
    </cfRule>
    <cfRule type="containsText" dxfId="537" priority="47" operator="containsText" text="Pago">
      <formula>NOT(ISERROR(SEARCH("Pago",L606)))</formula>
    </cfRule>
  </conditionalFormatting>
  <conditionalFormatting sqref="E21:E276 E293:E548 E565:E605">
    <cfRule type="containsText" dxfId="536" priority="41" operator="containsText" text="Despesa">
      <formula>NOT(ISERROR(SEARCH("Despesa",E21)))</formula>
    </cfRule>
    <cfRule type="containsText" dxfId="535" priority="42" operator="containsText" text="Receita">
      <formula>NOT(ISERROR(SEARCH("Receita",E21)))</formula>
    </cfRule>
  </conditionalFormatting>
  <conditionalFormatting sqref="E21:E276 E293:E548 E565:E605">
    <cfRule type="expression" dxfId="534" priority="43" stopIfTrue="1">
      <formula>NOT(ISERROR(SEARCH("Investimentos",E21)))</formula>
    </cfRule>
  </conditionalFormatting>
  <conditionalFormatting sqref="E5:E6 E8:E605">
    <cfRule type="containsText" dxfId="533" priority="30" operator="containsText" text="INVESTIMENTOS">
      <formula>NOT(ISERROR(SEARCH("INVESTIMENTOS",E5)))</formula>
    </cfRule>
    <cfRule type="containsText" dxfId="532" priority="31" operator="containsText" text="DESPESAS DE MARKETING">
      <formula>NOT(ISERROR(SEARCH("DESPESAS DE MARKETING",E5)))</formula>
    </cfRule>
    <cfRule type="containsText" dxfId="531" priority="32" operator="containsText" text="DESPESAS NÃO OPERACIONAIS">
      <formula>NOT(ISERROR(SEARCH("DESPESAS NÃO OPERACIONAIS",E5)))</formula>
    </cfRule>
    <cfRule type="containsText" dxfId="530" priority="33" operator="containsText" text="DESPESAS COM RH">
      <formula>NOT(ISERROR(SEARCH("DESPESAS COM RH",E5)))</formula>
    </cfRule>
    <cfRule type="containsText" dxfId="529" priority="34" operator="containsText" text="DESPESAS COM SERVIÇOS">
      <formula>NOT(ISERROR(SEARCH("DESPESAS COM SERVIÇOS",E5)))</formula>
    </cfRule>
    <cfRule type="containsText" dxfId="528" priority="35" operator="containsText" text="DESPESAS COM PRODUTOS">
      <formula>NOT(ISERROR(SEARCH("DESPESAS COM PRODUTOS",E5)))</formula>
    </cfRule>
    <cfRule type="containsText" dxfId="527" priority="36" operator="containsText" text="IMPOSTOS">
      <formula>NOT(ISERROR(SEARCH("IMPOSTOS",E5)))</formula>
    </cfRule>
    <cfRule type="containsText" dxfId="526" priority="39" operator="containsText" text="Despesa">
      <formula>NOT(ISERROR(SEARCH("Despesa",E5)))</formula>
    </cfRule>
    <cfRule type="containsText" dxfId="525" priority="40" operator="containsText" text="Receita">
      <formula>NOT(ISERROR(SEARCH("Receita",E5)))</formula>
    </cfRule>
  </conditionalFormatting>
  <conditionalFormatting sqref="E5:E6 E8:E605">
    <cfRule type="expression" dxfId="524" priority="44" stopIfTrue="1">
      <formula>NOT(ISERROR(SEARCH("Investimentos",E5)))</formula>
    </cfRule>
  </conditionalFormatting>
  <conditionalFormatting sqref="E20 E292 E564">
    <cfRule type="containsText" dxfId="523" priority="37" operator="containsText" text="Despesa">
      <formula>NOT(ISERROR(SEARCH("Despesa",E20)))</formula>
    </cfRule>
    <cfRule type="containsText" dxfId="522" priority="38" operator="containsText" text="Receita">
      <formula>NOT(ISERROR(SEARCH("Receita",E20)))</formula>
    </cfRule>
  </conditionalFormatting>
  <conditionalFormatting sqref="E20 E292 E564">
    <cfRule type="expression" dxfId="521" priority="45" stopIfTrue="1">
      <formula>NOT(ISERROR(SEARCH("Investimentos",E20)))</formula>
    </cfRule>
  </conditionalFormatting>
  <conditionalFormatting sqref="L21:L586 L603:L605">
    <cfRule type="containsText" dxfId="520" priority="28" operator="containsText" text="Não Pago">
      <formula>NOT(ISERROR(SEARCH("Não Pago",L21)))</formula>
    </cfRule>
    <cfRule type="containsText" dxfId="519" priority="29" operator="containsText" text="Pago">
      <formula>NOT(ISERROR(SEARCH("Pago",L21)))</formula>
    </cfRule>
  </conditionalFormatting>
  <conditionalFormatting sqref="L5:L605">
    <cfRule type="containsText" dxfId="518" priority="26" operator="containsText" text="Não Pago">
      <formula>NOT(ISERROR(SEARCH("Não Pago",L5)))</formula>
    </cfRule>
    <cfRule type="containsText" dxfId="517" priority="27" operator="containsText" text="Pago">
      <formula>NOT(ISERROR(SEARCH("Pago",L5)))</formula>
    </cfRule>
  </conditionalFormatting>
  <conditionalFormatting sqref="L20 L602">
    <cfRule type="containsText" dxfId="516" priority="24" operator="containsText" text="Não Pago">
      <formula>NOT(ISERROR(SEARCH("Não Pago",L20)))</formula>
    </cfRule>
    <cfRule type="containsText" dxfId="515" priority="25" operator="containsText" text="Pago">
      <formula>NOT(ISERROR(SEARCH("Pago",L20)))</formula>
    </cfRule>
  </conditionalFormatting>
  <conditionalFormatting sqref="L5:L605">
    <cfRule type="cellIs" dxfId="514" priority="23" operator="equal">
      <formula>"Realizado"</formula>
    </cfRule>
  </conditionalFormatting>
  <conditionalFormatting sqref="L22 L604">
    <cfRule type="containsText" dxfId="513" priority="21" operator="containsText" text="Não Pago">
      <formula>NOT(ISERROR(SEARCH("Não Pago",L22)))</formula>
    </cfRule>
    <cfRule type="containsText" dxfId="512" priority="22" operator="containsText" text="Pago">
      <formula>NOT(ISERROR(SEARCH("Pago",L22)))</formula>
    </cfRule>
  </conditionalFormatting>
  <conditionalFormatting sqref="L27">
    <cfRule type="containsText" dxfId="511" priority="19" operator="containsText" text="Não Pago">
      <formula>NOT(ISERROR(SEARCH("Não Pago",L27)))</formula>
    </cfRule>
    <cfRule type="containsText" dxfId="510" priority="20" operator="containsText" text="Pago">
      <formula>NOT(ISERROR(SEARCH("Pago",L27)))</formula>
    </cfRule>
  </conditionalFormatting>
  <conditionalFormatting sqref="L34">
    <cfRule type="containsText" dxfId="509" priority="17" operator="containsText" text="Não Pago">
      <formula>NOT(ISERROR(SEARCH("Não Pago",L34)))</formula>
    </cfRule>
    <cfRule type="containsText" dxfId="508" priority="18" operator="containsText" text="Pago">
      <formula>NOT(ISERROR(SEARCH("Pago",L34)))</formula>
    </cfRule>
  </conditionalFormatting>
  <conditionalFormatting sqref="Q7:Q8">
    <cfRule type="cellIs" dxfId="507" priority="16" operator="greaterThan">
      <formula>0</formula>
    </cfRule>
  </conditionalFormatting>
  <conditionalFormatting sqref="Q9:Q10">
    <cfRule type="cellIs" dxfId="506" priority="15" operator="greaterThan">
      <formula>0</formula>
    </cfRule>
  </conditionalFormatting>
  <conditionalFormatting sqref="Q11:Q12">
    <cfRule type="cellIs" dxfId="505" priority="13" operator="greaterThan">
      <formula>0</formula>
    </cfRule>
    <cfRule type="cellIs" dxfId="504" priority="14" operator="lessThan">
      <formula>0</formula>
    </cfRule>
  </conditionalFormatting>
  <conditionalFormatting sqref="Q13:Q14">
    <cfRule type="cellIs" dxfId="503" priority="11" operator="lessThan">
      <formula>0</formula>
    </cfRule>
    <cfRule type="cellIs" dxfId="502" priority="12" operator="greaterThan">
      <formula>0</formula>
    </cfRule>
  </conditionalFormatting>
  <conditionalFormatting sqref="E7">
    <cfRule type="containsText" dxfId="501" priority="1" operator="containsText" text="INVESTIMENTOS">
      <formula>NOT(ISERROR(SEARCH("INVESTIMENTOS",E7)))</formula>
    </cfRule>
    <cfRule type="containsText" dxfId="500" priority="2" operator="containsText" text="DESPESAS DE MARKETING">
      <formula>NOT(ISERROR(SEARCH("DESPESAS DE MARKETING",E7)))</formula>
    </cfRule>
    <cfRule type="containsText" dxfId="499" priority="3" operator="containsText" text="DESPESAS NÃO OPERACIONAIS">
      <formula>NOT(ISERROR(SEARCH("DESPESAS NÃO OPERACIONAIS",E7)))</formula>
    </cfRule>
    <cfRule type="containsText" dxfId="498" priority="4" operator="containsText" text="DESPESAS COM RH">
      <formula>NOT(ISERROR(SEARCH("DESPESAS COM RH",E7)))</formula>
    </cfRule>
    <cfRule type="containsText" dxfId="497" priority="5" operator="containsText" text="DESPESAS COM SERVIÇOS">
      <formula>NOT(ISERROR(SEARCH("DESPESAS COM SERVIÇOS",E7)))</formula>
    </cfRule>
    <cfRule type="containsText" dxfId="496" priority="6" operator="containsText" text="DESPESAS COM PRODUTOS">
      <formula>NOT(ISERROR(SEARCH("DESPESAS COM PRODUTOS",E7)))</formula>
    </cfRule>
    <cfRule type="containsText" dxfId="495" priority="7" operator="containsText" text="IMPOSTOS">
      <formula>NOT(ISERROR(SEARCH("IMPOSTOS",E7)))</formula>
    </cfRule>
    <cfRule type="containsText" dxfId="494" priority="8" operator="containsText" text="Despesa">
      <formula>NOT(ISERROR(SEARCH("Despesa",E7)))</formula>
    </cfRule>
    <cfRule type="containsText" dxfId="493" priority="9" operator="containsText" text="Receita">
      <formula>NOT(ISERROR(SEARCH("Receita",E7)))</formula>
    </cfRule>
  </conditionalFormatting>
  <conditionalFormatting sqref="E7">
    <cfRule type="expression" dxfId="492" priority="10" stopIfTrue="1">
      <formula>NOT(ISERROR(SEARCH("Investimentos",E7)))</formula>
    </cfRule>
  </conditionalFormatting>
  <dataValidations count="3">
    <dataValidation type="list" allowBlank="1" showInputMessage="1" showErrorMessage="1" sqref="L6:L188" xr:uid="{8C67FB0D-0C02-4DE1-B58A-6B3FA71D98DC}">
      <formula1>"Pago,Não Pago,Realizado"</formula1>
    </dataValidation>
    <dataValidation type="list" allowBlank="1" showInputMessage="1" showErrorMessage="1" sqref="G5:I605" xr:uid="{1613EEC4-DE34-4C17-B16D-6E17228B027B}">
      <formula1>INDIRECT(W5)</formula1>
    </dataValidation>
    <dataValidation type="list" allowBlank="1" showInputMessage="1" showErrorMessage="1" sqref="M5:M605 L5 L189:L606" xr:uid="{C8D932ED-4229-46CA-8B39-D1D48864771C}">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9FE51F-3B8D-42C4-965B-6A9DFD11B3B3}">
          <x14:formula1>
            <xm:f>'Configurações Básicas'!$E$12:$E$33</xm:f>
          </x14:formula1>
          <xm:sqref>E1:E3 E5:E1048576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v>1</v>
      </c>
      <c r="D5" s="139">
        <v>43191</v>
      </c>
      <c r="E5" s="43" t="s">
        <v>97</v>
      </c>
      <c r="F5" s="199" t="s">
        <v>791</v>
      </c>
      <c r="G5" s="43" t="s">
        <v>403</v>
      </c>
      <c r="H5" s="43" t="s">
        <v>349</v>
      </c>
      <c r="I5" s="43"/>
      <c r="J5" s="238">
        <v>0</v>
      </c>
      <c r="K5" s="238">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218895.17000000054</v>
      </c>
      <c r="P5" s="273" t="s">
        <v>130</v>
      </c>
      <c r="Q5" s="274">
        <f>Mar!Q13</f>
        <v>229096.09000000055</v>
      </c>
      <c r="R5" s="42"/>
      <c r="S5" s="242" t="str">
        <f>IF(W5="DESPESAS COM RH","Despesa",IF(W5="DESPESAS OPERACIONAIS","Despesa",IF(W5="DESPESAS DE MARKETING","Despesa",IF(W5="IMPOSTOS","Despesa",IF(W5="INVESTIMENTOS","Despesa","")))))</f>
        <v>Despesa</v>
      </c>
      <c r="T5" s="243" t="str">
        <f>IF(W5="DESPESAS COM PRODUTOS","Despesa",IF(W5="DESPESAS COM SERVIÇOS","Despesa",IF(W5="DESPESAS NÃO OPERACIONAIS","Despesa","")))</f>
        <v/>
      </c>
      <c r="U5" s="243" t="str">
        <f>IF(W5="RECEITAS COM PRODUTO","Receita",IF(W5="RECEITAS COM SERVIÇOS","Receita",IF(W5="RECEITAS NÃO OPERACIONAIS","Receita","")))</f>
        <v/>
      </c>
      <c r="V5" s="243" t="str">
        <f>IF(S5&lt;&gt;"",S5,IF(T5&lt;&gt;"",T5,IF(U5&lt;&gt;"",U5,"")))</f>
        <v>Despesa</v>
      </c>
      <c r="W5" s="244" t="str">
        <f>VLOOKUP(E5,'Configurações Básicas'!$E$12:$E$66,1,FALSE)</f>
        <v>DESPESAS COM RH</v>
      </c>
    </row>
    <row r="6" spans="1:24" ht="19.5" customHeight="1" thickTop="1" thickBot="1" x14ac:dyDescent="0.3">
      <c r="A6" s="214"/>
      <c r="C6" s="43">
        <v>1</v>
      </c>
      <c r="D6" s="139">
        <v>43191</v>
      </c>
      <c r="E6" s="43" t="s">
        <v>319</v>
      </c>
      <c r="F6" s="199" t="s">
        <v>792</v>
      </c>
      <c r="G6" s="43" t="s">
        <v>378</v>
      </c>
      <c r="H6" s="43" t="s">
        <v>348</v>
      </c>
      <c r="I6" s="43"/>
      <c r="J6" s="238">
        <v>0</v>
      </c>
      <c r="K6" s="238">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218780.54000000053</v>
      </c>
      <c r="P6" s="273"/>
      <c r="Q6" s="274"/>
      <c r="R6" s="42"/>
      <c r="S6" s="242" t="str">
        <f t="shared" ref="S6:S69" si="0">IF(W6="DESPESAS COM RH","Despesa",IF(W6="DESPESAS OPERACIONAIS","Despesa",IF(W6="DESPESAS DE MARKETING","Despesa",IF(W6="IMPOSTOS","Despesa",IF(W6="INVESTIMENTOS","Despesa","")))))</f>
        <v>Despesa</v>
      </c>
      <c r="T6" s="243" t="str">
        <f t="shared" ref="T6:T69" si="1">IF(W6="DESPESAS COM PRODUTOS","Despesa",IF(W6="DESPESAS COM SERVIÇOS","Despesa",IF(W6="DESPESAS NÃO OPERACIONAIS","Despesa","")))</f>
        <v/>
      </c>
      <c r="U6" s="243" t="str">
        <f t="shared" ref="U6:U69" si="2">IF(W6="RECEITAS COM PRODUTO","Receita",IF(W6="RECEITAS COM SERVIÇOS","Receita",IF(W6="RECEITAS NÃO OPERACIONAIS","Receita","")))</f>
        <v/>
      </c>
      <c r="V6" s="243" t="str">
        <f t="shared" ref="V6:V69" si="3">IF(S6&lt;&gt;"",S6,IF(T6&lt;&gt;"",T6,IF(U6&lt;&gt;"",U6,"")))</f>
        <v>Despesa</v>
      </c>
      <c r="W6" s="244" t="str">
        <f>VLOOKUP(E6,'Configurações Básicas'!$E$12:$E$66,1,FALSE)</f>
        <v>DESPESAS OPERACIONAIS</v>
      </c>
    </row>
    <row r="7" spans="1:24" ht="19.5" customHeight="1" thickTop="1" thickBot="1" x14ac:dyDescent="0.3">
      <c r="A7" s="214"/>
      <c r="C7" s="43">
        <v>1</v>
      </c>
      <c r="D7" s="139">
        <v>43191</v>
      </c>
      <c r="E7" s="43" t="s">
        <v>319</v>
      </c>
      <c r="F7" s="137" t="s">
        <v>796</v>
      </c>
      <c r="G7" s="43" t="s">
        <v>380</v>
      </c>
      <c r="H7" s="43" t="s">
        <v>348</v>
      </c>
      <c r="I7" s="43"/>
      <c r="J7" s="238">
        <v>0</v>
      </c>
      <c r="K7" s="238">
        <v>2.1</v>
      </c>
      <c r="L7" s="44" t="s">
        <v>325</v>
      </c>
      <c r="M7" s="44"/>
      <c r="N7" s="41">
        <f>IF(AND(J7&gt;0,K7&gt;0),N6,  IF(AND(K7&lt;&gt;"",K7&lt;&gt;0),IF(AND(L7="Pago",OR(E7='PC Receitas'!$N$7,E7='PC Receitas'!$N$8,E7='PC Receitas'!$N$9,E7='PC Receitas'!$N$10,E7='PC Receitas'!$N$11,E7='PC Receitas'!$N$12,E7='PC Receitas'!$N$13,E7='PC Receitas'!$N$14)),N6-K7,N6),IF(AND(L7="Pago",OR(E7='PC Receitas'!$N$4,E7='PC Receitas'!$N$5,E7='PC Receitas'!$N$6)),N6+J7,N6)))</f>
        <v>218778.44000000053</v>
      </c>
      <c r="P7" s="263" t="s">
        <v>24</v>
      </c>
      <c r="Q7" s="266">
        <f>SUMIFS($J$5:$J$586,$E$5:$E$586,'PC Receitas'!P4,$L$5:$L$586,"Pago")+SUMIFS($J$5:$J$586,$E$5:$E$586,'PC Receitas'!P5,$L$5:$L$586,"Pago")+SUMIFS($J$5:$J$586,$E$5:$E$586,'PC Receitas'!P6,$L$5:$L$586,"Pago")</f>
        <v>0</v>
      </c>
      <c r="R7" s="17"/>
      <c r="S7" s="242" t="str">
        <f t="shared" si="0"/>
        <v>Despesa</v>
      </c>
      <c r="T7" s="243" t="str">
        <f t="shared" si="1"/>
        <v/>
      </c>
      <c r="U7" s="243" t="str">
        <f t="shared" si="2"/>
        <v/>
      </c>
      <c r="V7" s="243" t="str">
        <f t="shared" si="3"/>
        <v>Despesa</v>
      </c>
      <c r="W7" s="244" t="str">
        <f>VLOOKUP(E7,'Configurações Básicas'!$E$12:$E$66,1,FALSE)</f>
        <v>DESPESAS OPERACIONAIS</v>
      </c>
    </row>
    <row r="8" spans="1:24" ht="19.5" customHeight="1" thickTop="1" thickBot="1" x14ac:dyDescent="0.3">
      <c r="A8" s="214"/>
      <c r="C8" s="43">
        <v>1</v>
      </c>
      <c r="D8" s="139">
        <v>43191</v>
      </c>
      <c r="E8" s="43" t="s">
        <v>319</v>
      </c>
      <c r="F8" s="137">
        <v>15009</v>
      </c>
      <c r="G8" s="43" t="s">
        <v>380</v>
      </c>
      <c r="H8" s="43" t="s">
        <v>348</v>
      </c>
      <c r="I8" s="43"/>
      <c r="J8" s="238">
        <v>0</v>
      </c>
      <c r="K8" s="238">
        <v>2.1</v>
      </c>
      <c r="L8" s="44" t="s">
        <v>325</v>
      </c>
      <c r="M8" s="44"/>
      <c r="N8" s="41">
        <f>IF(AND(J8&gt;0,K8&gt;0),N7,  IF(AND(K8&lt;&gt;"",K8&lt;&gt;0),IF(AND(L8="Pago",OR(E8='PC Receitas'!$N$7,E8='PC Receitas'!$N$8,E8='PC Receitas'!$N$9,E8='PC Receitas'!$N$10,E8='PC Receitas'!$N$11,E8='PC Receitas'!$N$12,E8='PC Receitas'!$N$13,E8='PC Receitas'!$N$14)),N7-K8,N7),IF(AND(L8="Pago",OR(E8='PC Receitas'!$N$4,E8='PC Receitas'!$N$5,E8='PC Receitas'!$N$6)),N7+J8,N7)))</f>
        <v>218776.34000000052</v>
      </c>
      <c r="P8" s="263"/>
      <c r="Q8" s="267"/>
      <c r="R8" s="17"/>
      <c r="S8" s="242" t="str">
        <f t="shared" si="0"/>
        <v>Despesa</v>
      </c>
      <c r="T8" s="243" t="str">
        <f t="shared" si="1"/>
        <v/>
      </c>
      <c r="U8" s="243" t="str">
        <f t="shared" si="2"/>
        <v/>
      </c>
      <c r="V8" s="243" t="str">
        <f t="shared" si="3"/>
        <v>Despesa</v>
      </c>
      <c r="W8" s="244" t="str">
        <f>VLOOKUP(E8,'Configurações Básicas'!$E$12:$E$66,1,FALSE)</f>
        <v>DESPESAS OPERACIONAIS</v>
      </c>
    </row>
    <row r="9" spans="1:24" ht="19.5" customHeight="1" thickTop="1" thickBot="1" x14ac:dyDescent="0.3">
      <c r="A9" s="214"/>
      <c r="C9" s="43">
        <v>1</v>
      </c>
      <c r="D9" s="139">
        <v>43191</v>
      </c>
      <c r="E9" s="43" t="s">
        <v>319</v>
      </c>
      <c r="F9" s="137">
        <v>15010</v>
      </c>
      <c r="G9" s="43" t="s">
        <v>380</v>
      </c>
      <c r="H9" s="43" t="s">
        <v>348</v>
      </c>
      <c r="I9" s="43"/>
      <c r="J9" s="238">
        <v>0</v>
      </c>
      <c r="K9" s="238">
        <v>2.1</v>
      </c>
      <c r="L9" s="44" t="s">
        <v>325</v>
      </c>
      <c r="M9" s="44"/>
      <c r="N9" s="41">
        <f>IF(AND(J9&gt;0,K9&gt;0),N8,  IF(AND(K9&lt;&gt;"",K9&lt;&gt;0),IF(AND(L9="Pago",OR(E9='PC Receitas'!$N$7,E9='PC Receitas'!$N$8,E9='PC Receitas'!$N$9,E9='PC Receitas'!$N$10,E9='PC Receitas'!$N$11,E9='PC Receitas'!$N$12,E9='PC Receitas'!$N$13,E9='PC Receitas'!$N$14)),N8-K9,N8),IF(AND(L9="Pago",OR(E9='PC Receitas'!$N$4,E9='PC Receitas'!$N$5,E9='PC Receitas'!$N$6)),N8+J9,N8)))</f>
        <v>218774.24000000051</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1934.98</v>
      </c>
      <c r="R9" s="17"/>
      <c r="S9" s="242" t="str">
        <f t="shared" si="0"/>
        <v>Despesa</v>
      </c>
      <c r="T9" s="243" t="str">
        <f t="shared" si="1"/>
        <v/>
      </c>
      <c r="U9" s="243" t="str">
        <f t="shared" si="2"/>
        <v/>
      </c>
      <c r="V9" s="243" t="str">
        <f t="shared" si="3"/>
        <v>Despesa</v>
      </c>
      <c r="W9" s="244" t="str">
        <f>VLOOKUP(E9,'Configurações Básicas'!$E$12:$E$66,1,FALSE)</f>
        <v>DESPESAS OPERACIONAIS</v>
      </c>
    </row>
    <row r="10" spans="1:24" ht="19.5" customHeight="1" thickTop="1" thickBot="1" x14ac:dyDescent="0.3">
      <c r="A10" s="214"/>
      <c r="C10" s="43">
        <v>1</v>
      </c>
      <c r="D10" s="139">
        <v>43191</v>
      </c>
      <c r="E10" s="43" t="s">
        <v>319</v>
      </c>
      <c r="F10" s="137">
        <v>15011</v>
      </c>
      <c r="G10" s="43" t="s">
        <v>380</v>
      </c>
      <c r="H10" s="43" t="s">
        <v>348</v>
      </c>
      <c r="I10" s="43"/>
      <c r="J10" s="238">
        <v>0</v>
      </c>
      <c r="K10" s="238">
        <v>2.1</v>
      </c>
      <c r="L10" s="44" t="s">
        <v>325</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218772.14000000051</v>
      </c>
      <c r="P10" s="263"/>
      <c r="Q10" s="265"/>
      <c r="R10" s="17"/>
      <c r="S10" s="242" t="str">
        <f t="shared" si="0"/>
        <v>Despesa</v>
      </c>
      <c r="T10" s="243" t="str">
        <f t="shared" si="1"/>
        <v/>
      </c>
      <c r="U10" s="243" t="str">
        <f t="shared" si="2"/>
        <v/>
      </c>
      <c r="V10" s="243" t="str">
        <f t="shared" si="3"/>
        <v>Despesa</v>
      </c>
      <c r="W10" s="244" t="str">
        <f>VLOOKUP(E10,'Configurações Básicas'!$E$12:$E$66,1,FALSE)</f>
        <v>DESPESAS OPERACIONAIS</v>
      </c>
    </row>
    <row r="11" spans="1:24" ht="19.5" customHeight="1" thickTop="1" thickBot="1" x14ac:dyDescent="0.3">
      <c r="A11" s="214"/>
      <c r="C11" s="43">
        <v>2</v>
      </c>
      <c r="D11" s="139">
        <v>43192</v>
      </c>
      <c r="E11" s="43" t="s">
        <v>319</v>
      </c>
      <c r="F11" s="137" t="s">
        <v>793</v>
      </c>
      <c r="G11" s="43" t="s">
        <v>379</v>
      </c>
      <c r="H11" s="43" t="s">
        <v>348</v>
      </c>
      <c r="I11" s="43"/>
      <c r="J11" s="238">
        <v>0</v>
      </c>
      <c r="K11" s="238">
        <v>288.31</v>
      </c>
      <c r="L11" s="44" t="s">
        <v>325</v>
      </c>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218483.83000000051</v>
      </c>
      <c r="P11" s="263" t="s">
        <v>27</v>
      </c>
      <c r="Q11" s="264">
        <f>Q7-Q9</f>
        <v>-1934.98</v>
      </c>
      <c r="R11" s="17"/>
      <c r="S11" s="242" t="str">
        <f t="shared" si="0"/>
        <v>Despesa</v>
      </c>
      <c r="T11" s="243" t="str">
        <f t="shared" si="1"/>
        <v/>
      </c>
      <c r="U11" s="243" t="str">
        <f t="shared" si="2"/>
        <v/>
      </c>
      <c r="V11" s="243" t="str">
        <f t="shared" si="3"/>
        <v>Despesa</v>
      </c>
      <c r="W11" s="244" t="str">
        <f>VLOOKUP(E11,'Configurações Básicas'!$E$12:$E$66,1,FALSE)</f>
        <v>DESPESAS OPERACIONAIS</v>
      </c>
    </row>
    <row r="12" spans="1:24" ht="19.5" customHeight="1" thickTop="1" thickBot="1" x14ac:dyDescent="0.3">
      <c r="A12" s="214"/>
      <c r="C12" s="43">
        <v>2</v>
      </c>
      <c r="D12" s="139">
        <v>43192</v>
      </c>
      <c r="E12" s="43" t="s">
        <v>319</v>
      </c>
      <c r="F12" s="137" t="s">
        <v>794</v>
      </c>
      <c r="G12" s="43" t="s">
        <v>379</v>
      </c>
      <c r="H12" s="43" t="s">
        <v>348</v>
      </c>
      <c r="I12" s="43"/>
      <c r="J12" s="238">
        <v>0</v>
      </c>
      <c r="K12" s="238">
        <v>373.9</v>
      </c>
      <c r="L12" s="44" t="s">
        <v>325</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218109.93000000052</v>
      </c>
      <c r="P12" s="263"/>
      <c r="Q12" s="265"/>
      <c r="R12" s="17"/>
      <c r="S12" s="242" t="str">
        <f t="shared" si="0"/>
        <v>Despesa</v>
      </c>
      <c r="T12" s="243" t="str">
        <f t="shared" si="1"/>
        <v/>
      </c>
      <c r="U12" s="243" t="str">
        <f t="shared" si="2"/>
        <v/>
      </c>
      <c r="V12" s="243" t="str">
        <f t="shared" si="3"/>
        <v>Despesa</v>
      </c>
      <c r="W12" s="244" t="str">
        <f>VLOOKUP(E12,'Configurações Básicas'!$E$12:$E$66,1,FALSE)</f>
        <v>DESPESAS OPERACIONAIS</v>
      </c>
    </row>
    <row r="13" spans="1:24" ht="19.5" customHeight="1" thickTop="1" thickBot="1" x14ac:dyDescent="0.3">
      <c r="A13" s="214"/>
      <c r="C13" s="43">
        <v>2</v>
      </c>
      <c r="D13" s="139">
        <v>43192</v>
      </c>
      <c r="E13" s="43" t="s">
        <v>316</v>
      </c>
      <c r="F13" s="137" t="s">
        <v>795</v>
      </c>
      <c r="G13" s="43" t="s">
        <v>398</v>
      </c>
      <c r="H13" s="43" t="s">
        <v>348</v>
      </c>
      <c r="I13" s="43"/>
      <c r="J13" s="238">
        <v>0</v>
      </c>
      <c r="K13" s="238">
        <v>1934.98</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216174.95000000051</v>
      </c>
      <c r="P13" s="263" t="s">
        <v>46</v>
      </c>
      <c r="Q13" s="264">
        <f>N586</f>
        <v>205456.48000000039</v>
      </c>
      <c r="R13" s="17"/>
      <c r="S13" s="242" t="str">
        <f t="shared" si="0"/>
        <v>Despesa</v>
      </c>
      <c r="T13" s="243" t="str">
        <f t="shared" si="1"/>
        <v/>
      </c>
      <c r="U13" s="243" t="str">
        <f t="shared" si="2"/>
        <v/>
      </c>
      <c r="V13" s="243" t="str">
        <f t="shared" si="3"/>
        <v>Despesa</v>
      </c>
      <c r="W13" s="244" t="str">
        <f>VLOOKUP(E13,'Configurações Básicas'!$E$12:$E$66,1,FALSE)</f>
        <v>IMPOSTOS</v>
      </c>
    </row>
    <row r="14" spans="1:24" ht="19.5" customHeight="1" thickTop="1" thickBot="1" x14ac:dyDescent="0.3">
      <c r="A14" s="214"/>
      <c r="C14" s="43">
        <v>3</v>
      </c>
      <c r="D14" s="139">
        <v>43193</v>
      </c>
      <c r="E14" s="43" t="s">
        <v>319</v>
      </c>
      <c r="F14" s="137">
        <v>15023</v>
      </c>
      <c r="G14" s="43" t="s">
        <v>380</v>
      </c>
      <c r="H14" s="43" t="s">
        <v>348</v>
      </c>
      <c r="I14" s="43"/>
      <c r="J14" s="238">
        <v>0</v>
      </c>
      <c r="K14" s="238">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216172.8500000005</v>
      </c>
      <c r="P14" s="263"/>
      <c r="Q14" s="268"/>
      <c r="R14" s="17"/>
      <c r="S14" s="242" t="str">
        <f t="shared" si="0"/>
        <v>Despesa</v>
      </c>
      <c r="T14" s="243" t="str">
        <f t="shared" si="1"/>
        <v/>
      </c>
      <c r="U14" s="243" t="str">
        <f t="shared" si="2"/>
        <v/>
      </c>
      <c r="V14" s="243" t="str">
        <f t="shared" si="3"/>
        <v>Despesa</v>
      </c>
      <c r="W14" s="244" t="str">
        <f>VLOOKUP(E14,'Configurações Básicas'!$E$12:$E$66,1,FALSE)</f>
        <v>DESPESAS OPERACIONAIS</v>
      </c>
    </row>
    <row r="15" spans="1:24" ht="19.5" customHeight="1" thickTop="1" thickBot="1" x14ac:dyDescent="0.3">
      <c r="A15" s="214"/>
      <c r="C15" s="43">
        <v>3</v>
      </c>
      <c r="D15" s="139">
        <v>43193</v>
      </c>
      <c r="E15" s="43" t="s">
        <v>319</v>
      </c>
      <c r="F15" s="199">
        <v>15030</v>
      </c>
      <c r="G15" s="43" t="s">
        <v>380</v>
      </c>
      <c r="H15" s="43" t="s">
        <v>348</v>
      </c>
      <c r="I15" s="43"/>
      <c r="J15" s="238">
        <v>0</v>
      </c>
      <c r="K15" s="238">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216170.75000000049</v>
      </c>
      <c r="S15" s="242" t="str">
        <f t="shared" si="0"/>
        <v>Despesa</v>
      </c>
      <c r="T15" s="243" t="str">
        <f t="shared" si="1"/>
        <v/>
      </c>
      <c r="U15" s="243" t="str">
        <f t="shared" si="2"/>
        <v/>
      </c>
      <c r="V15" s="243" t="str">
        <f t="shared" si="3"/>
        <v>Despesa</v>
      </c>
      <c r="W15" s="244" t="str">
        <f>VLOOKUP(E15,'Configurações Básicas'!$E$12:$E$66,1,FALSE)</f>
        <v>DESPESAS OPERACIONAIS</v>
      </c>
    </row>
    <row r="16" spans="1:24" ht="19.5" customHeight="1" thickTop="1" thickBot="1" x14ac:dyDescent="0.3">
      <c r="A16" s="214"/>
      <c r="C16" s="43">
        <v>3</v>
      </c>
      <c r="D16" s="139">
        <v>43193</v>
      </c>
      <c r="E16" s="43" t="s">
        <v>319</v>
      </c>
      <c r="F16" s="137">
        <v>15031</v>
      </c>
      <c r="G16" s="43" t="s">
        <v>380</v>
      </c>
      <c r="H16" s="43" t="s">
        <v>348</v>
      </c>
      <c r="I16" s="43"/>
      <c r="J16" s="238">
        <v>0</v>
      </c>
      <c r="K16" s="238">
        <v>2.1</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216168.65000000049</v>
      </c>
      <c r="P16" s="109" t="str">
        <f>'PC Receitas'!P4</f>
        <v>Receitas_com_Serviços</v>
      </c>
      <c r="S16" s="242" t="str">
        <f t="shared" si="0"/>
        <v>Despesa</v>
      </c>
      <c r="T16" s="243" t="str">
        <f t="shared" si="1"/>
        <v/>
      </c>
      <c r="U16" s="243" t="str">
        <f t="shared" si="2"/>
        <v/>
      </c>
      <c r="V16" s="243" t="str">
        <f t="shared" si="3"/>
        <v>Despesa</v>
      </c>
      <c r="W16" s="244" t="str">
        <f>VLOOKUP(E16,'Configurações Básicas'!$E$12:$E$66,1,FALSE)</f>
        <v>DESPESAS OPERACIONAIS</v>
      </c>
    </row>
    <row r="17" spans="1:23" ht="19.5" customHeight="1" thickTop="1" thickBot="1" x14ac:dyDescent="0.3">
      <c r="A17" s="214"/>
      <c r="C17" s="43">
        <v>3</v>
      </c>
      <c r="D17" s="139">
        <v>43193</v>
      </c>
      <c r="E17" s="43" t="s">
        <v>319</v>
      </c>
      <c r="F17" s="137" t="s">
        <v>797</v>
      </c>
      <c r="G17" s="43" t="s">
        <v>384</v>
      </c>
      <c r="H17" s="43" t="s">
        <v>348</v>
      </c>
      <c r="I17" s="43"/>
      <c r="J17" s="238">
        <v>0</v>
      </c>
      <c r="K17" s="238">
        <v>30</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216138.65000000049</v>
      </c>
      <c r="P17" s="109" t="str">
        <f>'PC Receitas'!P5</f>
        <v>Receitas_Não_Operacionais</v>
      </c>
      <c r="S17" s="242" t="str">
        <f t="shared" si="0"/>
        <v>Despesa</v>
      </c>
      <c r="T17" s="243" t="str">
        <f t="shared" si="1"/>
        <v/>
      </c>
      <c r="U17" s="243" t="str">
        <f t="shared" si="2"/>
        <v/>
      </c>
      <c r="V17" s="243" t="str">
        <f t="shared" si="3"/>
        <v>Despesa</v>
      </c>
      <c r="W17" s="244" t="str">
        <f>VLOOKUP(E17,'Configurações Básicas'!$E$12:$E$66,1,FALSE)</f>
        <v>DESPESAS OPERACIONAIS</v>
      </c>
    </row>
    <row r="18" spans="1:23" ht="19.5" customHeight="1" thickTop="1" thickBot="1" x14ac:dyDescent="0.3">
      <c r="A18" s="214"/>
      <c r="C18" s="43">
        <v>3</v>
      </c>
      <c r="D18" s="139">
        <v>43193</v>
      </c>
      <c r="E18" s="43" t="s">
        <v>97</v>
      </c>
      <c r="F18" s="137" t="s">
        <v>802</v>
      </c>
      <c r="G18" s="43" t="s">
        <v>381</v>
      </c>
      <c r="H18" s="43" t="s">
        <v>349</v>
      </c>
      <c r="I18" s="43"/>
      <c r="J18" s="238">
        <v>0</v>
      </c>
      <c r="K18" s="238">
        <v>1294.9000000000001</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214843.75000000049</v>
      </c>
      <c r="P18" s="109" t="str">
        <f>'PC Receitas'!P6</f>
        <v>Despesas_com_Produtos</v>
      </c>
      <c r="S18" s="242" t="str">
        <f t="shared" si="0"/>
        <v>Despesa</v>
      </c>
      <c r="T18" s="243" t="str">
        <f t="shared" si="1"/>
        <v/>
      </c>
      <c r="U18" s="243" t="str">
        <f t="shared" si="2"/>
        <v/>
      </c>
      <c r="V18" s="243" t="str">
        <f t="shared" si="3"/>
        <v>Despesa</v>
      </c>
      <c r="W18" s="244" t="str">
        <f>VLOOKUP(E18,'Configurações Básicas'!$E$12:$E$66,1,FALSE)</f>
        <v>DESPESAS COM RH</v>
      </c>
    </row>
    <row r="19" spans="1:23" ht="19.5" customHeight="1" thickTop="1" thickBot="1" x14ac:dyDescent="0.3">
      <c r="A19" s="214"/>
      <c r="C19" s="43">
        <v>3</v>
      </c>
      <c r="D19" s="139">
        <v>43193</v>
      </c>
      <c r="E19" s="43" t="s">
        <v>97</v>
      </c>
      <c r="F19" s="137" t="s">
        <v>803</v>
      </c>
      <c r="G19" s="43" t="s">
        <v>381</v>
      </c>
      <c r="H19" s="43" t="s">
        <v>349</v>
      </c>
      <c r="I19" s="43"/>
      <c r="J19" s="238">
        <v>0</v>
      </c>
      <c r="K19" s="238">
        <v>1141.25</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213702.50000000049</v>
      </c>
      <c r="P19" s="109" t="str">
        <f>'PC Receitas'!P7</f>
        <v>Despesas_com_Serviços</v>
      </c>
      <c r="S19" s="242" t="str">
        <f t="shared" si="0"/>
        <v>Despesa</v>
      </c>
      <c r="T19" s="243" t="str">
        <f t="shared" si="1"/>
        <v/>
      </c>
      <c r="U19" s="243" t="str">
        <f t="shared" si="2"/>
        <v/>
      </c>
      <c r="V19" s="243" t="str">
        <f t="shared" si="3"/>
        <v>Despesa</v>
      </c>
      <c r="W19" s="244" t="str">
        <f>VLOOKUP(E19,'Configurações Básicas'!$E$12:$E$66,1,FALSE)</f>
        <v>DESPESAS COM RH</v>
      </c>
    </row>
    <row r="20" spans="1:23" ht="19.5" customHeight="1" thickTop="1" thickBot="1" x14ac:dyDescent="0.3">
      <c r="A20" s="214"/>
      <c r="C20" s="43">
        <v>4</v>
      </c>
      <c r="D20" s="139">
        <v>43194</v>
      </c>
      <c r="E20" s="43" t="s">
        <v>319</v>
      </c>
      <c r="F20" s="199">
        <v>15042</v>
      </c>
      <c r="G20" s="23" t="s">
        <v>380</v>
      </c>
      <c r="H20" s="23" t="s">
        <v>348</v>
      </c>
      <c r="I20" s="23"/>
      <c r="J20" s="238">
        <v>0</v>
      </c>
      <c r="K20" s="238">
        <v>2.1</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213700.40000000049</v>
      </c>
      <c r="P20" s="109" t="str">
        <f>'PC Receitas'!P8</f>
        <v>Despesas_Não_Operacionais</v>
      </c>
      <c r="S20" s="242" t="str">
        <f t="shared" si="0"/>
        <v>Despesa</v>
      </c>
      <c r="T20" s="243" t="str">
        <f t="shared" si="1"/>
        <v/>
      </c>
      <c r="U20" s="243" t="str">
        <f t="shared" si="2"/>
        <v/>
      </c>
      <c r="V20" s="243" t="str">
        <f t="shared" si="3"/>
        <v>Despesa</v>
      </c>
      <c r="W20" s="244" t="str">
        <f>VLOOKUP(E20,'Configurações Básicas'!$E$12:$E$66,1,FALSE)</f>
        <v>DESPESAS OPERACIONAIS</v>
      </c>
    </row>
    <row r="21" spans="1:23" ht="19.5" customHeight="1" thickTop="1" thickBot="1" x14ac:dyDescent="0.3">
      <c r="A21" s="214"/>
      <c r="C21" s="43">
        <v>4</v>
      </c>
      <c r="D21" s="139">
        <v>43194</v>
      </c>
      <c r="E21" s="43" t="s">
        <v>319</v>
      </c>
      <c r="F21" s="137">
        <v>15045</v>
      </c>
      <c r="G21" s="43" t="s">
        <v>380</v>
      </c>
      <c r="H21" s="43" t="s">
        <v>348</v>
      </c>
      <c r="I21" s="43"/>
      <c r="J21" s="238">
        <v>0</v>
      </c>
      <c r="K21" s="238">
        <v>2.1</v>
      </c>
      <c r="L21" s="44" t="s">
        <v>325</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213698.30000000048</v>
      </c>
      <c r="P21" s="109" t="str">
        <f>'PC Receitas'!P9</f>
        <v>Despesas_com_RH</v>
      </c>
      <c r="S21" s="242" t="str">
        <f t="shared" si="0"/>
        <v>Despesa</v>
      </c>
      <c r="T21" s="243" t="str">
        <f t="shared" si="1"/>
        <v/>
      </c>
      <c r="U21" s="243" t="str">
        <f t="shared" si="2"/>
        <v/>
      </c>
      <c r="V21" s="243" t="str">
        <f t="shared" si="3"/>
        <v>Despesa</v>
      </c>
      <c r="W21" s="244" t="str">
        <f>VLOOKUP(E21,'Configurações Básicas'!$E$12:$E$66,1,FALSE)</f>
        <v>DESPESAS OPERACIONAIS</v>
      </c>
    </row>
    <row r="22" spans="1:23" ht="19.5" customHeight="1" thickTop="1" thickBot="1" x14ac:dyDescent="0.3">
      <c r="A22" s="214"/>
      <c r="C22" s="43">
        <v>4</v>
      </c>
      <c r="D22" s="139">
        <v>43194</v>
      </c>
      <c r="E22" s="43" t="s">
        <v>319</v>
      </c>
      <c r="F22" s="199">
        <v>15043</v>
      </c>
      <c r="G22" s="43" t="s">
        <v>380</v>
      </c>
      <c r="H22" s="43" t="s">
        <v>348</v>
      </c>
      <c r="I22" s="43"/>
      <c r="J22" s="238">
        <v>0</v>
      </c>
      <c r="K22" s="238">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213696.20000000048</v>
      </c>
      <c r="P22" s="109" t="str">
        <f>'PC Receitas'!P10</f>
        <v>Despesas_Operacionais</v>
      </c>
      <c r="S22" s="242" t="str">
        <f t="shared" si="0"/>
        <v>Despesa</v>
      </c>
      <c r="T22" s="243" t="str">
        <f t="shared" si="1"/>
        <v/>
      </c>
      <c r="U22" s="243" t="str">
        <f t="shared" si="2"/>
        <v/>
      </c>
      <c r="V22" s="243" t="str">
        <f t="shared" si="3"/>
        <v>Despesa</v>
      </c>
      <c r="W22" s="244" t="str">
        <f>VLOOKUP(E22,'Configurações Básicas'!$E$12:$E$66,1,FALSE)</f>
        <v>DESPESAS OPERACIONAIS</v>
      </c>
    </row>
    <row r="23" spans="1:23" ht="19.5" customHeight="1" thickTop="1" thickBot="1" x14ac:dyDescent="0.3">
      <c r="A23" s="214"/>
      <c r="C23" s="43">
        <v>4</v>
      </c>
      <c r="D23" s="139">
        <v>43194</v>
      </c>
      <c r="E23" s="43" t="s">
        <v>319</v>
      </c>
      <c r="F23" s="137">
        <v>15040</v>
      </c>
      <c r="G23" s="43" t="s">
        <v>380</v>
      </c>
      <c r="H23" s="43" t="s">
        <v>348</v>
      </c>
      <c r="I23" s="43"/>
      <c r="J23" s="238">
        <v>0</v>
      </c>
      <c r="K23" s="238">
        <v>2.1</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213694.10000000047</v>
      </c>
      <c r="P23" s="109" t="str">
        <f>'PC Receitas'!P11</f>
        <v>Despesas_com_Marketing</v>
      </c>
      <c r="S23" s="242" t="str">
        <f t="shared" si="0"/>
        <v>Despesa</v>
      </c>
      <c r="T23" s="243" t="str">
        <f t="shared" si="1"/>
        <v/>
      </c>
      <c r="U23" s="243" t="str">
        <f t="shared" si="2"/>
        <v/>
      </c>
      <c r="V23" s="243" t="str">
        <f t="shared" si="3"/>
        <v>Despesa</v>
      </c>
      <c r="W23" s="244" t="str">
        <f>VLOOKUP(E23,'Configurações Básicas'!$E$12:$E$66,1,FALSE)</f>
        <v>DESPESAS OPERACIONAIS</v>
      </c>
    </row>
    <row r="24" spans="1:23" ht="19.5" customHeight="1" thickTop="1" thickBot="1" x14ac:dyDescent="0.3">
      <c r="A24" s="214"/>
      <c r="C24" s="43">
        <v>4</v>
      </c>
      <c r="D24" s="139">
        <v>43194</v>
      </c>
      <c r="E24" s="43" t="s">
        <v>319</v>
      </c>
      <c r="F24" s="137">
        <v>15041</v>
      </c>
      <c r="G24" s="43" t="s">
        <v>380</v>
      </c>
      <c r="H24" s="43" t="s">
        <v>348</v>
      </c>
      <c r="I24" s="43"/>
      <c r="J24" s="238">
        <v>0</v>
      </c>
      <c r="K24" s="238">
        <v>2.1</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213692.00000000047</v>
      </c>
      <c r="P24" s="109" t="str">
        <f>'PC Receitas'!P12</f>
        <v>Impostos</v>
      </c>
      <c r="S24" s="242" t="str">
        <f t="shared" si="0"/>
        <v>Despesa</v>
      </c>
      <c r="T24" s="243" t="str">
        <f t="shared" si="1"/>
        <v/>
      </c>
      <c r="U24" s="243" t="str">
        <f t="shared" si="2"/>
        <v/>
      </c>
      <c r="V24" s="243" t="str">
        <f t="shared" si="3"/>
        <v>Despesa</v>
      </c>
      <c r="W24" s="244" t="str">
        <f>VLOOKUP(E24,'Configurações Básicas'!$E$12:$E$66,1,FALSE)</f>
        <v>DESPESAS OPERACIONAIS</v>
      </c>
    </row>
    <row r="25" spans="1:23" ht="19.5" customHeight="1" thickTop="1" thickBot="1" x14ac:dyDescent="0.3">
      <c r="A25" s="214"/>
      <c r="C25" s="43">
        <v>4</v>
      </c>
      <c r="D25" s="139">
        <v>43194</v>
      </c>
      <c r="E25" s="43" t="s">
        <v>319</v>
      </c>
      <c r="F25" s="137">
        <v>15208</v>
      </c>
      <c r="G25" s="43" t="s">
        <v>380</v>
      </c>
      <c r="H25" s="43" t="s">
        <v>348</v>
      </c>
      <c r="I25" s="43"/>
      <c r="J25" s="238">
        <v>0</v>
      </c>
      <c r="K25" s="238">
        <v>2.1</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213689.90000000046</v>
      </c>
      <c r="P25" s="109" t="str">
        <f>'PC Receitas'!P13</f>
        <v>Investimentos</v>
      </c>
      <c r="S25" s="242" t="str">
        <f t="shared" si="0"/>
        <v>Despesa</v>
      </c>
      <c r="T25" s="243" t="str">
        <f t="shared" si="1"/>
        <v/>
      </c>
      <c r="U25" s="243" t="str">
        <f t="shared" si="2"/>
        <v/>
      </c>
      <c r="V25" s="243" t="str">
        <f t="shared" si="3"/>
        <v>Despesa</v>
      </c>
      <c r="W25" s="244" t="str">
        <f>VLOOKUP(E25,'Configurações Básicas'!$E$12:$E$66,1,FALSE)</f>
        <v>DESPESAS OPERACIONAIS</v>
      </c>
    </row>
    <row r="26" spans="1:23" ht="19.5" customHeight="1" thickTop="1" thickBot="1" x14ac:dyDescent="0.3">
      <c r="A26" s="214"/>
      <c r="C26" s="43">
        <v>4</v>
      </c>
      <c r="D26" s="139">
        <v>43194</v>
      </c>
      <c r="E26" s="43" t="s">
        <v>319</v>
      </c>
      <c r="F26" s="199">
        <v>15046</v>
      </c>
      <c r="G26" s="23" t="s">
        <v>380</v>
      </c>
      <c r="H26" s="23" t="s">
        <v>348</v>
      </c>
      <c r="I26" s="23"/>
      <c r="J26" s="238">
        <v>0</v>
      </c>
      <c r="K26" s="238">
        <v>2.1</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213687.80000000045</v>
      </c>
      <c r="P26" s="109">
        <f>'PC Receitas'!P14</f>
        <v>0</v>
      </c>
      <c r="S26" s="242" t="str">
        <f t="shared" si="0"/>
        <v>Despesa</v>
      </c>
      <c r="T26" s="243" t="str">
        <f t="shared" si="1"/>
        <v/>
      </c>
      <c r="U26" s="243" t="str">
        <f t="shared" si="2"/>
        <v/>
      </c>
      <c r="V26" s="243" t="str">
        <f t="shared" si="3"/>
        <v>Despesa</v>
      </c>
      <c r="W26" s="244" t="str">
        <f>VLOOKUP(E26,'Configurações Básicas'!$E$12:$E$66,1,FALSE)</f>
        <v>DESPESAS OPERACIONAIS</v>
      </c>
    </row>
    <row r="27" spans="1:23" ht="19.5" customHeight="1" thickTop="1" thickBot="1" x14ac:dyDescent="0.3">
      <c r="A27" s="214"/>
      <c r="C27" s="43">
        <v>5</v>
      </c>
      <c r="D27" s="139">
        <v>43195</v>
      </c>
      <c r="E27" s="43" t="s">
        <v>318</v>
      </c>
      <c r="F27" s="199">
        <v>20996</v>
      </c>
      <c r="G27" s="43" t="s">
        <v>383</v>
      </c>
      <c r="H27" s="43" t="s">
        <v>350</v>
      </c>
      <c r="I27" s="43"/>
      <c r="J27" s="238">
        <v>0</v>
      </c>
      <c r="K27" s="238">
        <v>776.2</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212911.60000000044</v>
      </c>
      <c r="S27" s="242" t="str">
        <f t="shared" si="0"/>
        <v/>
      </c>
      <c r="T27" s="243" t="str">
        <f t="shared" si="1"/>
        <v>Despesa</v>
      </c>
      <c r="U27" s="243" t="str">
        <f t="shared" si="2"/>
        <v/>
      </c>
      <c r="V27" s="243" t="str">
        <f t="shared" si="3"/>
        <v>Despesa</v>
      </c>
      <c r="W27" s="244" t="str">
        <f>VLOOKUP(E27,'Configurações Básicas'!$E$12:$E$66,1,FALSE)</f>
        <v>DESPESAS COM PRODUTOS</v>
      </c>
    </row>
    <row r="28" spans="1:23" ht="19.5" customHeight="1" thickTop="1" thickBot="1" x14ac:dyDescent="0.3">
      <c r="A28" s="214"/>
      <c r="C28" s="43">
        <v>5</v>
      </c>
      <c r="D28" s="139">
        <v>43195</v>
      </c>
      <c r="E28" s="43" t="s">
        <v>319</v>
      </c>
      <c r="F28" s="137">
        <v>15057</v>
      </c>
      <c r="G28" s="43" t="s">
        <v>380</v>
      </c>
      <c r="H28" s="43" t="s">
        <v>348</v>
      </c>
      <c r="I28" s="43"/>
      <c r="J28" s="238">
        <v>0</v>
      </c>
      <c r="K28" s="238">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212909.50000000044</v>
      </c>
      <c r="S28" s="242" t="str">
        <f t="shared" si="0"/>
        <v>Despesa</v>
      </c>
      <c r="T28" s="243" t="str">
        <f t="shared" si="1"/>
        <v/>
      </c>
      <c r="U28" s="243" t="str">
        <f t="shared" si="2"/>
        <v/>
      </c>
      <c r="V28" s="243" t="str">
        <f t="shared" si="3"/>
        <v>Despesa</v>
      </c>
      <c r="W28" s="244" t="str">
        <f>VLOOKUP(E28,'Configurações Básicas'!$E$12:$E$66,1,FALSE)</f>
        <v>DESPESAS OPERACIONAIS</v>
      </c>
    </row>
    <row r="29" spans="1:23" ht="19.5" customHeight="1" thickTop="1" thickBot="1" x14ac:dyDescent="0.3">
      <c r="A29" s="214"/>
      <c r="C29" s="43">
        <v>5</v>
      </c>
      <c r="D29" s="139">
        <v>43195</v>
      </c>
      <c r="E29" s="43" t="s">
        <v>319</v>
      </c>
      <c r="F29" s="137">
        <v>15049</v>
      </c>
      <c r="G29" s="43" t="s">
        <v>380</v>
      </c>
      <c r="H29" s="43" t="s">
        <v>348</v>
      </c>
      <c r="I29" s="43"/>
      <c r="J29" s="238">
        <v>0</v>
      </c>
      <c r="K29" s="238">
        <v>2.1</v>
      </c>
      <c r="L29" s="44" t="s">
        <v>325</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212907.40000000043</v>
      </c>
      <c r="S29" s="242" t="str">
        <f t="shared" si="0"/>
        <v>Despesa</v>
      </c>
      <c r="T29" s="243" t="str">
        <f t="shared" si="1"/>
        <v/>
      </c>
      <c r="U29" s="243" t="str">
        <f t="shared" si="2"/>
        <v/>
      </c>
      <c r="V29" s="243" t="str">
        <f t="shared" si="3"/>
        <v>Despesa</v>
      </c>
      <c r="W29" s="244" t="str">
        <f>VLOOKUP(E29,'Configurações Básicas'!$E$12:$E$66,1,FALSE)</f>
        <v>DESPESAS OPERACIONAIS</v>
      </c>
    </row>
    <row r="30" spans="1:23" ht="19.5" customHeight="1" thickTop="1" thickBot="1" x14ac:dyDescent="0.3">
      <c r="A30" s="214"/>
      <c r="C30" s="43">
        <v>5</v>
      </c>
      <c r="D30" s="139">
        <v>43195</v>
      </c>
      <c r="E30" s="43" t="s">
        <v>319</v>
      </c>
      <c r="F30" s="137">
        <v>15050</v>
      </c>
      <c r="G30" s="43" t="s">
        <v>380</v>
      </c>
      <c r="H30" s="43" t="s">
        <v>348</v>
      </c>
      <c r="I30" s="43"/>
      <c r="J30" s="238">
        <v>0</v>
      </c>
      <c r="K30" s="238">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212905.30000000042</v>
      </c>
      <c r="S30" s="242" t="str">
        <f t="shared" si="0"/>
        <v>Despesa</v>
      </c>
      <c r="T30" s="243" t="str">
        <f t="shared" si="1"/>
        <v/>
      </c>
      <c r="U30" s="243" t="str">
        <f t="shared" si="2"/>
        <v/>
      </c>
      <c r="V30" s="243" t="str">
        <f t="shared" si="3"/>
        <v>Despesa</v>
      </c>
      <c r="W30" s="244" t="str">
        <f>VLOOKUP(E30,'Configurações Básicas'!$E$12:$E$66,1,FALSE)</f>
        <v>DESPESAS OPERACIONAIS</v>
      </c>
    </row>
    <row r="31" spans="1:23" ht="19.5" customHeight="1" thickTop="1" thickBot="1" x14ac:dyDescent="0.3">
      <c r="A31" s="214"/>
      <c r="C31" s="43">
        <v>5</v>
      </c>
      <c r="D31" s="139">
        <v>43195</v>
      </c>
      <c r="E31" s="43" t="s">
        <v>319</v>
      </c>
      <c r="F31" s="137">
        <v>15029</v>
      </c>
      <c r="G31" s="43" t="s">
        <v>380</v>
      </c>
      <c r="H31" s="43" t="s">
        <v>348</v>
      </c>
      <c r="I31" s="43"/>
      <c r="J31" s="238">
        <v>0</v>
      </c>
      <c r="K31" s="238">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212903.20000000042</v>
      </c>
      <c r="S31" s="242" t="str">
        <f t="shared" si="0"/>
        <v>Despesa</v>
      </c>
      <c r="T31" s="243" t="str">
        <f t="shared" si="1"/>
        <v/>
      </c>
      <c r="U31" s="243" t="str">
        <f t="shared" si="2"/>
        <v/>
      </c>
      <c r="V31" s="243" t="str">
        <f t="shared" si="3"/>
        <v>Despesa</v>
      </c>
      <c r="W31" s="244" t="str">
        <f>VLOOKUP(E31,'Configurações Básicas'!$E$12:$E$66,1,FALSE)</f>
        <v>DESPESAS OPERACIONAIS</v>
      </c>
    </row>
    <row r="32" spans="1:23" ht="19.5" customHeight="1" thickTop="1" thickBot="1" x14ac:dyDescent="0.3">
      <c r="A32" s="214"/>
      <c r="C32" s="43">
        <v>5</v>
      </c>
      <c r="D32" s="139">
        <v>43195</v>
      </c>
      <c r="E32" s="43" t="s">
        <v>319</v>
      </c>
      <c r="F32" s="137">
        <v>15102</v>
      </c>
      <c r="G32" s="43" t="s">
        <v>380</v>
      </c>
      <c r="H32" s="43" t="s">
        <v>348</v>
      </c>
      <c r="I32" s="43"/>
      <c r="J32" s="238">
        <v>0</v>
      </c>
      <c r="K32" s="238">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212901.10000000041</v>
      </c>
      <c r="S32" s="242" t="str">
        <f t="shared" si="0"/>
        <v>Despesa</v>
      </c>
      <c r="T32" s="243" t="str">
        <f t="shared" si="1"/>
        <v/>
      </c>
      <c r="U32" s="243" t="str">
        <f t="shared" si="2"/>
        <v/>
      </c>
      <c r="V32" s="243" t="str">
        <f t="shared" si="3"/>
        <v>Despesa</v>
      </c>
      <c r="W32" s="244" t="str">
        <f>VLOOKUP(E32,'Configurações Básicas'!$E$12:$E$66,1,FALSE)</f>
        <v>DESPESAS OPERACIONAIS</v>
      </c>
    </row>
    <row r="33" spans="1:23" ht="19.5" customHeight="1" thickTop="1" thickBot="1" x14ac:dyDescent="0.3">
      <c r="A33" s="214"/>
      <c r="C33" s="43">
        <v>5</v>
      </c>
      <c r="D33" s="139">
        <v>43195</v>
      </c>
      <c r="E33" s="43" t="s">
        <v>97</v>
      </c>
      <c r="F33" s="137" t="s">
        <v>798</v>
      </c>
      <c r="G33" s="43" t="s">
        <v>381</v>
      </c>
      <c r="H33" s="43" t="s">
        <v>349</v>
      </c>
      <c r="I33" s="43"/>
      <c r="J33" s="238">
        <v>0</v>
      </c>
      <c r="K33" s="238">
        <v>1830.7</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211070.4000000004</v>
      </c>
      <c r="S33" s="242" t="str">
        <f t="shared" si="0"/>
        <v>Despesa</v>
      </c>
      <c r="T33" s="243" t="str">
        <f t="shared" si="1"/>
        <v/>
      </c>
      <c r="U33" s="243" t="str">
        <f t="shared" si="2"/>
        <v/>
      </c>
      <c r="V33" s="243" t="str">
        <f t="shared" si="3"/>
        <v>Despesa</v>
      </c>
      <c r="W33" s="244" t="str">
        <f>VLOOKUP(E33,'Configurações Básicas'!$E$12:$E$66,1,FALSE)</f>
        <v>DESPESAS COM RH</v>
      </c>
    </row>
    <row r="34" spans="1:23" ht="19.5" customHeight="1" thickTop="1" thickBot="1" x14ac:dyDescent="0.3">
      <c r="A34" s="214"/>
      <c r="C34" s="43">
        <v>5</v>
      </c>
      <c r="D34" s="139">
        <v>43195</v>
      </c>
      <c r="E34" s="43" t="s">
        <v>97</v>
      </c>
      <c r="F34" s="137" t="s">
        <v>799</v>
      </c>
      <c r="G34" s="43" t="s">
        <v>381</v>
      </c>
      <c r="H34" s="43" t="s">
        <v>349</v>
      </c>
      <c r="I34" s="43"/>
      <c r="J34" s="238">
        <v>0</v>
      </c>
      <c r="K34" s="238">
        <v>1534.55</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209535.85000000041</v>
      </c>
      <c r="S34" s="242" t="str">
        <f t="shared" si="0"/>
        <v>Despesa</v>
      </c>
      <c r="T34" s="243" t="str">
        <f t="shared" si="1"/>
        <v/>
      </c>
      <c r="U34" s="243" t="str">
        <f t="shared" si="2"/>
        <v/>
      </c>
      <c r="V34" s="243" t="str">
        <f t="shared" si="3"/>
        <v>Despesa</v>
      </c>
      <c r="W34" s="244" t="str">
        <f>VLOOKUP(E34,'Configurações Básicas'!$E$12:$E$66,1,FALSE)</f>
        <v>DESPESAS COM RH</v>
      </c>
    </row>
    <row r="35" spans="1:23" ht="19.5" customHeight="1" thickTop="1" thickBot="1" x14ac:dyDescent="0.3">
      <c r="A35" s="214"/>
      <c r="C35" s="43">
        <v>5</v>
      </c>
      <c r="D35" s="139">
        <v>43195</v>
      </c>
      <c r="E35" s="43" t="s">
        <v>97</v>
      </c>
      <c r="F35" s="137" t="s">
        <v>800</v>
      </c>
      <c r="G35" s="43" t="s">
        <v>381</v>
      </c>
      <c r="H35" s="43" t="s">
        <v>349</v>
      </c>
      <c r="I35" s="43"/>
      <c r="J35" s="238">
        <v>0</v>
      </c>
      <c r="K35" s="238">
        <v>1050.8699999999999</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208484.98000000042</v>
      </c>
      <c r="S35" s="242" t="str">
        <f t="shared" si="0"/>
        <v>Despesa</v>
      </c>
      <c r="T35" s="243" t="str">
        <f t="shared" si="1"/>
        <v/>
      </c>
      <c r="U35" s="243" t="str">
        <f t="shared" si="2"/>
        <v/>
      </c>
      <c r="V35" s="243" t="str">
        <f t="shared" si="3"/>
        <v>Despesa</v>
      </c>
      <c r="W35" s="244" t="str">
        <f>VLOOKUP(E35,'Configurações Básicas'!$E$12:$E$66,1,FALSE)</f>
        <v>DESPESAS COM RH</v>
      </c>
    </row>
    <row r="36" spans="1:23" ht="19.5" customHeight="1" thickTop="1" thickBot="1" x14ac:dyDescent="0.3">
      <c r="A36" s="214"/>
      <c r="C36" s="43">
        <v>5</v>
      </c>
      <c r="D36" s="139">
        <v>43195</v>
      </c>
      <c r="E36" s="43" t="s">
        <v>319</v>
      </c>
      <c r="F36" s="137" t="s">
        <v>801</v>
      </c>
      <c r="G36" s="43" t="s">
        <v>402</v>
      </c>
      <c r="H36" s="43" t="s">
        <v>349</v>
      </c>
      <c r="I36" s="43"/>
      <c r="J36" s="238">
        <v>0</v>
      </c>
      <c r="K36" s="238">
        <v>815.35</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207669.63000000041</v>
      </c>
      <c r="S36" s="242" t="str">
        <f t="shared" si="0"/>
        <v>Despesa</v>
      </c>
      <c r="T36" s="243" t="str">
        <f t="shared" si="1"/>
        <v/>
      </c>
      <c r="U36" s="243" t="str">
        <f t="shared" si="2"/>
        <v/>
      </c>
      <c r="V36" s="243" t="str">
        <f t="shared" si="3"/>
        <v>Despesa</v>
      </c>
      <c r="W36" s="244" t="str">
        <f>VLOOKUP(E36,'Configurações Básicas'!$E$12:$E$66,1,FALSE)</f>
        <v>DESPESAS OPERACIONAIS</v>
      </c>
    </row>
    <row r="37" spans="1:23" ht="19.5" customHeight="1" thickTop="1" thickBot="1" x14ac:dyDescent="0.3">
      <c r="A37" s="214"/>
      <c r="C37" s="43">
        <v>5</v>
      </c>
      <c r="D37" s="139">
        <v>43195</v>
      </c>
      <c r="E37" s="43" t="s">
        <v>97</v>
      </c>
      <c r="F37" s="137" t="s">
        <v>804</v>
      </c>
      <c r="G37" s="43" t="s">
        <v>381</v>
      </c>
      <c r="H37" s="43" t="s">
        <v>349</v>
      </c>
      <c r="I37" s="43"/>
      <c r="J37" s="238">
        <v>0</v>
      </c>
      <c r="K37" s="238">
        <v>729.3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206940.33000000042</v>
      </c>
      <c r="S37" s="242" t="str">
        <f t="shared" si="0"/>
        <v>Despesa</v>
      </c>
      <c r="T37" s="243" t="str">
        <f t="shared" si="1"/>
        <v/>
      </c>
      <c r="U37" s="243" t="str">
        <f t="shared" si="2"/>
        <v/>
      </c>
      <c r="V37" s="243" t="str">
        <f t="shared" si="3"/>
        <v>Despesa</v>
      </c>
      <c r="W37" s="244" t="str">
        <f>VLOOKUP(E37,'Configurações Básicas'!$E$12:$E$66,1,FALSE)</f>
        <v>DESPESAS COM RH</v>
      </c>
    </row>
    <row r="38" spans="1:23" ht="19.5" customHeight="1" thickTop="1" thickBot="1" x14ac:dyDescent="0.3">
      <c r="A38" s="214"/>
      <c r="C38" s="43">
        <v>5</v>
      </c>
      <c r="D38" s="139">
        <v>43195</v>
      </c>
      <c r="E38" s="43" t="s">
        <v>97</v>
      </c>
      <c r="F38" s="137" t="s">
        <v>807</v>
      </c>
      <c r="G38" s="43" t="s">
        <v>381</v>
      </c>
      <c r="H38" s="43" t="s">
        <v>349</v>
      </c>
      <c r="I38" s="43"/>
      <c r="J38" s="238">
        <v>0</v>
      </c>
      <c r="K38" s="238">
        <v>1467.05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205473.28000000044</v>
      </c>
      <c r="S38" s="242" t="str">
        <f t="shared" si="0"/>
        <v>Despesa</v>
      </c>
      <c r="T38" s="243" t="str">
        <f t="shared" si="1"/>
        <v/>
      </c>
      <c r="U38" s="243" t="str">
        <f t="shared" si="2"/>
        <v/>
      </c>
      <c r="V38" s="243" t="str">
        <f t="shared" si="3"/>
        <v>Despesa</v>
      </c>
      <c r="W38" s="244" t="str">
        <f>VLOOKUP(E38,'Configurações Básicas'!$E$12:$E$66,1,FALSE)</f>
        <v>DESPESAS COM RH</v>
      </c>
    </row>
    <row r="39" spans="1:23" ht="19.5" customHeight="1" thickTop="1" thickBot="1" x14ac:dyDescent="0.3">
      <c r="A39" s="214"/>
      <c r="C39" s="43">
        <v>6</v>
      </c>
      <c r="D39" s="139">
        <v>43196</v>
      </c>
      <c r="E39" s="43" t="s">
        <v>319</v>
      </c>
      <c r="F39" s="137">
        <v>15037</v>
      </c>
      <c r="G39" s="43" t="s">
        <v>380</v>
      </c>
      <c r="H39" s="43" t="s">
        <v>348</v>
      </c>
      <c r="I39" s="43"/>
      <c r="J39" s="238">
        <v>0</v>
      </c>
      <c r="K39" s="238">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205471.18000000043</v>
      </c>
      <c r="S39" s="242" t="str">
        <f t="shared" si="0"/>
        <v>Despesa</v>
      </c>
      <c r="T39" s="243" t="str">
        <f t="shared" si="1"/>
        <v/>
      </c>
      <c r="U39" s="243" t="str">
        <f t="shared" si="2"/>
        <v/>
      </c>
      <c r="V39" s="243" t="str">
        <f t="shared" si="3"/>
        <v>Despesa</v>
      </c>
      <c r="W39" s="244" t="str">
        <f>VLOOKUP(E39,'Configurações Básicas'!$E$12:$E$66,1,FALSE)</f>
        <v>DESPESAS OPERACIONAIS</v>
      </c>
    </row>
    <row r="40" spans="1:23" ht="19.5" customHeight="1" thickTop="1" thickBot="1" x14ac:dyDescent="0.3">
      <c r="A40" s="214"/>
      <c r="C40" s="43">
        <v>6</v>
      </c>
      <c r="D40" s="139">
        <v>43196</v>
      </c>
      <c r="E40" s="43" t="s">
        <v>319</v>
      </c>
      <c r="F40" s="137" t="s">
        <v>805</v>
      </c>
      <c r="G40" s="43" t="s">
        <v>380</v>
      </c>
      <c r="H40" s="43" t="s">
        <v>348</v>
      </c>
      <c r="I40" s="43"/>
      <c r="J40" s="238">
        <v>0</v>
      </c>
      <c r="K40" s="238">
        <v>2.1</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205469.08000000042</v>
      </c>
      <c r="S40" s="242" t="str">
        <f t="shared" si="0"/>
        <v>Despesa</v>
      </c>
      <c r="T40" s="243" t="str">
        <f t="shared" si="1"/>
        <v/>
      </c>
      <c r="U40" s="243" t="str">
        <f t="shared" si="2"/>
        <v/>
      </c>
      <c r="V40" s="243" t="str">
        <f t="shared" si="3"/>
        <v>Despesa</v>
      </c>
      <c r="W40" s="244" t="str">
        <f>VLOOKUP(E40,'Configurações Básicas'!$E$12:$E$66,1,FALSE)</f>
        <v>DESPESAS OPERACIONAIS</v>
      </c>
    </row>
    <row r="41" spans="1:23" ht="19.5" customHeight="1" thickTop="1" thickBot="1" x14ac:dyDescent="0.3">
      <c r="A41" s="214"/>
      <c r="C41" s="43">
        <v>6</v>
      </c>
      <c r="D41" s="139">
        <v>43196</v>
      </c>
      <c r="E41" s="43" t="s">
        <v>319</v>
      </c>
      <c r="F41" s="137" t="s">
        <v>806</v>
      </c>
      <c r="G41" s="43" t="s">
        <v>380</v>
      </c>
      <c r="H41" s="43" t="s">
        <v>348</v>
      </c>
      <c r="I41" s="43"/>
      <c r="J41" s="238">
        <v>0</v>
      </c>
      <c r="K41" s="238">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205466.98000000042</v>
      </c>
      <c r="S41" s="242" t="str">
        <f t="shared" si="0"/>
        <v>Despesa</v>
      </c>
      <c r="T41" s="243" t="str">
        <f t="shared" si="1"/>
        <v/>
      </c>
      <c r="U41" s="243" t="str">
        <f t="shared" si="2"/>
        <v/>
      </c>
      <c r="V41" s="243" t="str">
        <f t="shared" si="3"/>
        <v>Despesa</v>
      </c>
      <c r="W41" s="244" t="str">
        <f>VLOOKUP(E41,'Configurações Básicas'!$E$12:$E$66,1,FALSE)</f>
        <v>DESPESAS OPERACIONAIS</v>
      </c>
    </row>
    <row r="42" spans="1:23" ht="19.5" customHeight="1" thickTop="1" thickBot="1" x14ac:dyDescent="0.3">
      <c r="A42" s="214"/>
      <c r="C42" s="43">
        <v>6</v>
      </c>
      <c r="D42" s="139">
        <v>43196</v>
      </c>
      <c r="E42" s="43" t="s">
        <v>319</v>
      </c>
      <c r="F42" s="137">
        <v>15062</v>
      </c>
      <c r="G42" s="43" t="s">
        <v>380</v>
      </c>
      <c r="H42" s="43" t="s">
        <v>348</v>
      </c>
      <c r="I42" s="43"/>
      <c r="J42" s="238">
        <v>0</v>
      </c>
      <c r="K42" s="238">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205464.88000000041</v>
      </c>
      <c r="S42" s="242" t="str">
        <f t="shared" si="0"/>
        <v>Despesa</v>
      </c>
      <c r="T42" s="243" t="str">
        <f t="shared" si="1"/>
        <v/>
      </c>
      <c r="U42" s="243" t="str">
        <f t="shared" si="2"/>
        <v/>
      </c>
      <c r="V42" s="243" t="str">
        <f t="shared" si="3"/>
        <v>Despesa</v>
      </c>
      <c r="W42" s="244" t="str">
        <f>VLOOKUP(E42,'Configurações Básicas'!$E$12:$E$66,1,FALSE)</f>
        <v>DESPESAS OPERACIONAIS</v>
      </c>
    </row>
    <row r="43" spans="1:23" ht="19.5" customHeight="1" thickTop="1" thickBot="1" x14ac:dyDescent="0.3">
      <c r="A43" s="214"/>
      <c r="C43" s="43">
        <v>7</v>
      </c>
      <c r="D43" s="139">
        <v>43197</v>
      </c>
      <c r="E43" s="43" t="s">
        <v>319</v>
      </c>
      <c r="F43" s="137">
        <v>15070</v>
      </c>
      <c r="G43" s="43" t="s">
        <v>380</v>
      </c>
      <c r="H43" s="43" t="s">
        <v>348</v>
      </c>
      <c r="I43" s="43"/>
      <c r="J43" s="238">
        <v>0</v>
      </c>
      <c r="K43" s="238">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205462.78000000041</v>
      </c>
      <c r="S43" s="242" t="str">
        <f t="shared" si="0"/>
        <v>Despesa</v>
      </c>
      <c r="T43" s="243" t="str">
        <f t="shared" si="1"/>
        <v/>
      </c>
      <c r="U43" s="243" t="str">
        <f t="shared" si="2"/>
        <v/>
      </c>
      <c r="V43" s="243" t="str">
        <f t="shared" si="3"/>
        <v>Despesa</v>
      </c>
      <c r="W43" s="244" t="str">
        <f>VLOOKUP(E43,'Configurações Básicas'!$E$12:$E$66,1,FALSE)</f>
        <v>DESPESAS OPERACIONAIS</v>
      </c>
    </row>
    <row r="44" spans="1:23" ht="19.5" customHeight="1" thickTop="1" thickBot="1" x14ac:dyDescent="0.3">
      <c r="A44" s="214"/>
      <c r="C44" s="43">
        <v>9</v>
      </c>
      <c r="D44" s="139">
        <v>43199</v>
      </c>
      <c r="E44" s="43" t="s">
        <v>319</v>
      </c>
      <c r="F44" s="137">
        <v>15068</v>
      </c>
      <c r="G44" s="43" t="s">
        <v>380</v>
      </c>
      <c r="H44" s="43" t="s">
        <v>348</v>
      </c>
      <c r="I44" s="43"/>
      <c r="J44" s="238">
        <v>0</v>
      </c>
      <c r="K44" s="238">
        <v>2.1</v>
      </c>
      <c r="L44" s="44" t="s">
        <v>325</v>
      </c>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205460.6800000004</v>
      </c>
      <c r="S44" s="242" t="str">
        <f t="shared" si="0"/>
        <v>Despesa</v>
      </c>
      <c r="T44" s="243" t="str">
        <f t="shared" si="1"/>
        <v/>
      </c>
      <c r="U44" s="243" t="str">
        <f t="shared" si="2"/>
        <v/>
      </c>
      <c r="V44" s="243" t="str">
        <f t="shared" si="3"/>
        <v>Despesa</v>
      </c>
      <c r="W44" s="244" t="str">
        <f>VLOOKUP(E44,'Configurações Básicas'!$E$12:$E$66,1,FALSE)</f>
        <v>DESPESAS OPERACIONAIS</v>
      </c>
    </row>
    <row r="45" spans="1:23" ht="19.5" customHeight="1" thickTop="1" thickBot="1" x14ac:dyDescent="0.3">
      <c r="A45" s="214"/>
      <c r="C45" s="43">
        <v>13</v>
      </c>
      <c r="D45" s="139">
        <v>43203</v>
      </c>
      <c r="E45" s="43" t="s">
        <v>319</v>
      </c>
      <c r="F45" s="137">
        <v>15117</v>
      </c>
      <c r="G45" s="43" t="s">
        <v>380</v>
      </c>
      <c r="H45" s="43" t="s">
        <v>348</v>
      </c>
      <c r="I45" s="43"/>
      <c r="J45" s="238">
        <v>0</v>
      </c>
      <c r="K45" s="238">
        <v>2.1</v>
      </c>
      <c r="L45" s="44" t="s">
        <v>325</v>
      </c>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205458.58000000039</v>
      </c>
      <c r="S45" s="242" t="str">
        <f t="shared" si="0"/>
        <v>Despesa</v>
      </c>
      <c r="T45" s="243" t="str">
        <f t="shared" si="1"/>
        <v/>
      </c>
      <c r="U45" s="243" t="str">
        <f t="shared" si="2"/>
        <v/>
      </c>
      <c r="V45" s="243" t="str">
        <f t="shared" si="3"/>
        <v>Despesa</v>
      </c>
      <c r="W45" s="244" t="str">
        <f>VLOOKUP(E45,'Configurações Básicas'!$E$12:$E$66,1,FALSE)</f>
        <v>DESPESAS OPERACIONAIS</v>
      </c>
    </row>
    <row r="46" spans="1:23" ht="19.5" customHeight="1" thickTop="1" thickBot="1" x14ac:dyDescent="0.3">
      <c r="A46" s="214"/>
      <c r="C46" s="43">
        <v>25</v>
      </c>
      <c r="D46" s="139">
        <v>43215</v>
      </c>
      <c r="E46" s="43" t="s">
        <v>319</v>
      </c>
      <c r="F46" s="137">
        <v>15205</v>
      </c>
      <c r="G46" s="43" t="s">
        <v>380</v>
      </c>
      <c r="H46" s="43" t="s">
        <v>348</v>
      </c>
      <c r="I46" s="43"/>
      <c r="J46" s="238">
        <v>0</v>
      </c>
      <c r="K46" s="238">
        <v>2.1</v>
      </c>
      <c r="L46" s="44" t="s">
        <v>325</v>
      </c>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205456.48000000039</v>
      </c>
      <c r="S46" s="242" t="str">
        <f t="shared" si="0"/>
        <v>Despesa</v>
      </c>
      <c r="T46" s="243" t="str">
        <f t="shared" si="1"/>
        <v/>
      </c>
      <c r="U46" s="243" t="str">
        <f t="shared" si="2"/>
        <v/>
      </c>
      <c r="V46" s="243" t="str">
        <f t="shared" si="3"/>
        <v>Despesa</v>
      </c>
      <c r="W46" s="244" t="str">
        <f>VLOOKUP(E46,'Configurações Básicas'!$E$12:$E$66,1,FALSE)</f>
        <v>DESPESAS OPERACIONAIS</v>
      </c>
    </row>
    <row r="47" spans="1:23" ht="19.5" customHeight="1" thickTop="1" thickBot="1" x14ac:dyDescent="0.3">
      <c r="A47" s="214"/>
      <c r="C47" s="43"/>
      <c r="D47" s="43"/>
      <c r="E47" s="43"/>
      <c r="F47" s="137"/>
      <c r="G47" s="43"/>
      <c r="H47" s="43"/>
      <c r="I47" s="43"/>
      <c r="J47" s="238">
        <v>0</v>
      </c>
      <c r="K47" s="238">
        <v>0</v>
      </c>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205456.48000000039</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37"/>
      <c r="G48" s="43"/>
      <c r="H48" s="43"/>
      <c r="I48" s="43"/>
      <c r="J48" s="238">
        <v>0</v>
      </c>
      <c r="K48" s="238">
        <v>0</v>
      </c>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205456.48000000039</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38">
        <v>0</v>
      </c>
      <c r="K49" s="238">
        <v>0</v>
      </c>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205456.48000000039</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38">
        <v>0</v>
      </c>
      <c r="K50" s="238">
        <v>0</v>
      </c>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205456.48000000039</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38">
        <v>0</v>
      </c>
      <c r="K51" s="238">
        <v>0</v>
      </c>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205456.48000000039</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38">
        <v>0</v>
      </c>
      <c r="K52" s="238">
        <v>0</v>
      </c>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205456.48000000039</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38">
        <v>0</v>
      </c>
      <c r="K53" s="238">
        <v>0</v>
      </c>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205456.48000000039</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38">
        <v>0</v>
      </c>
      <c r="K54" s="238">
        <v>0</v>
      </c>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205456.48000000039</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37"/>
      <c r="G55" s="43"/>
      <c r="H55" s="43"/>
      <c r="I55" s="43"/>
      <c r="J55" s="238">
        <v>0</v>
      </c>
      <c r="K55" s="238">
        <v>0</v>
      </c>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205456.48000000039</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38">
        <v>0</v>
      </c>
      <c r="K56" s="238">
        <v>0</v>
      </c>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205456.48000000039</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38">
        <v>0</v>
      </c>
      <c r="K57" s="238">
        <v>0</v>
      </c>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205456.48000000039</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38">
        <v>0</v>
      </c>
      <c r="K58" s="238">
        <v>0</v>
      </c>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205456.48000000039</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38">
        <v>0</v>
      </c>
      <c r="K59" s="238">
        <v>0</v>
      </c>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205456.48000000039</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38">
        <v>0</v>
      </c>
      <c r="K60" s="238">
        <v>0</v>
      </c>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205456.48000000039</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38">
        <v>0</v>
      </c>
      <c r="K61" s="238">
        <v>0</v>
      </c>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205456.48000000039</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38">
        <v>0</v>
      </c>
      <c r="K62" s="238">
        <v>0</v>
      </c>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205456.48000000039</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38">
        <v>0</v>
      </c>
      <c r="K63" s="238">
        <v>0</v>
      </c>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205456.48000000039</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38">
        <v>0</v>
      </c>
      <c r="K64" s="238">
        <v>0</v>
      </c>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205456.48000000039</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38">
        <v>0</v>
      </c>
      <c r="K65" s="238">
        <v>0</v>
      </c>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205456.48000000039</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38">
        <v>0</v>
      </c>
      <c r="K66" s="238">
        <v>0</v>
      </c>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205456.48000000039</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38">
        <v>0</v>
      </c>
      <c r="K67" s="238">
        <v>0</v>
      </c>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205456.48000000039</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38">
        <v>0</v>
      </c>
      <c r="K68" s="238">
        <v>0</v>
      </c>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205456.48000000039</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38">
        <v>0</v>
      </c>
      <c r="K69" s="238">
        <v>0</v>
      </c>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205456.48000000039</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38">
        <v>0</v>
      </c>
      <c r="K70" s="238">
        <v>0</v>
      </c>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205456.48000000039</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37"/>
      <c r="G71" s="43"/>
      <c r="H71" s="43"/>
      <c r="I71" s="43"/>
      <c r="J71" s="238">
        <v>0</v>
      </c>
      <c r="K71" s="238">
        <v>0</v>
      </c>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205456.48000000039</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37"/>
      <c r="G72" s="43"/>
      <c r="H72" s="43"/>
      <c r="I72" s="43"/>
      <c r="J72" s="238">
        <v>0</v>
      </c>
      <c r="K72" s="238">
        <v>0</v>
      </c>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205456.48000000039</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37"/>
      <c r="G73" s="43"/>
      <c r="H73" s="43"/>
      <c r="I73" s="43"/>
      <c r="J73" s="238">
        <v>0</v>
      </c>
      <c r="K73" s="238">
        <v>0</v>
      </c>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205456.48000000039</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38">
        <v>0</v>
      </c>
      <c r="K74" s="238">
        <v>0</v>
      </c>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205456.48000000039</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38">
        <v>0</v>
      </c>
      <c r="K75" s="238">
        <v>0</v>
      </c>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205456.48000000039</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38">
        <v>0</v>
      </c>
      <c r="K76" s="238">
        <v>0</v>
      </c>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205456.48000000039</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37"/>
      <c r="G77" s="43"/>
      <c r="H77" s="43"/>
      <c r="I77" s="43"/>
      <c r="J77" s="238">
        <v>0</v>
      </c>
      <c r="K77" s="238">
        <v>0</v>
      </c>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205456.48000000039</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37"/>
      <c r="G78" s="43"/>
      <c r="H78" s="43"/>
      <c r="I78" s="43"/>
      <c r="J78" s="238">
        <v>0</v>
      </c>
      <c r="K78" s="238">
        <v>0</v>
      </c>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205456.48000000039</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37"/>
      <c r="G79" s="43"/>
      <c r="H79" s="43"/>
      <c r="I79" s="43"/>
      <c r="J79" s="238">
        <v>0</v>
      </c>
      <c r="K79" s="238">
        <v>0</v>
      </c>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205456.48000000039</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37"/>
      <c r="G80" s="43"/>
      <c r="H80" s="43"/>
      <c r="I80" s="43"/>
      <c r="J80" s="238">
        <v>0</v>
      </c>
      <c r="K80" s="238">
        <v>0</v>
      </c>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205456.48000000039</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38">
        <v>0</v>
      </c>
      <c r="K81" s="238">
        <v>0</v>
      </c>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205456.48000000039</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38">
        <v>0</v>
      </c>
      <c r="K82" s="238">
        <v>0</v>
      </c>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205456.48000000039</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38">
        <v>0</v>
      </c>
      <c r="K83" s="238">
        <v>0</v>
      </c>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205456.48000000039</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38">
        <v>0</v>
      </c>
      <c r="K84" s="238">
        <v>0</v>
      </c>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205456.48000000039</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38">
        <v>0</v>
      </c>
      <c r="K85" s="238">
        <v>0</v>
      </c>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205456.48000000039</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37"/>
      <c r="G86" s="43"/>
      <c r="H86" s="43"/>
      <c r="I86" s="43"/>
      <c r="J86" s="238">
        <v>0</v>
      </c>
      <c r="K86" s="238">
        <v>0</v>
      </c>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205456.48000000039</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37"/>
      <c r="G87" s="43"/>
      <c r="H87" s="43"/>
      <c r="I87" s="43"/>
      <c r="J87" s="238">
        <v>0</v>
      </c>
      <c r="K87" s="238">
        <v>0</v>
      </c>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205456.48000000039</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38">
        <v>0</v>
      </c>
      <c r="K88" s="238">
        <v>0</v>
      </c>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205456.48000000039</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38">
        <v>0</v>
      </c>
      <c r="K89" s="238">
        <v>0</v>
      </c>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205456.48000000039</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38">
        <v>0</v>
      </c>
      <c r="K90" s="238">
        <v>0</v>
      </c>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205456.48000000039</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38"/>
      <c r="K91" s="238"/>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205456.48000000039</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37"/>
      <c r="G92" s="43"/>
      <c r="H92" s="43"/>
      <c r="I92" s="43"/>
      <c r="J92" s="238"/>
      <c r="K92" s="238"/>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205456.48000000039</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37"/>
      <c r="G93" s="43"/>
      <c r="H93" s="43"/>
      <c r="I93" s="43"/>
      <c r="J93" s="238"/>
      <c r="K93" s="238"/>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205456.48000000039</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37"/>
      <c r="G94" s="43"/>
      <c r="H94" s="43"/>
      <c r="I94" s="43"/>
      <c r="J94" s="238"/>
      <c r="K94" s="238"/>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205456.48000000039</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38"/>
      <c r="K95" s="238"/>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205456.48000000039</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38"/>
      <c r="K96" s="238"/>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205456.48000000039</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38"/>
      <c r="K97" s="238"/>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205456.48000000039</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38"/>
      <c r="K98" s="238"/>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205456.48000000039</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38"/>
      <c r="K99" s="238"/>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205456.48000000039</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205456.48000000039</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205456.48000000039</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205456.48000000039</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205456.48000000039</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205456.48000000039</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205456.48000000039</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205456.48000000039</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205456.48000000039</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205456.48000000039</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205456.48000000039</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205456.48000000039</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205456.48000000039</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205456.48000000039</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205456.48000000039</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205456.48000000039</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205456.48000000039</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38"/>
      <c r="K116" s="238"/>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205456.48000000039</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38"/>
      <c r="K117" s="238"/>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205456.48000000039</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38"/>
      <c r="K118" s="238"/>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205456.48000000039</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38"/>
      <c r="K119" s="238"/>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205456.48000000039</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205456.48000000039</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205456.48000000039</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205456.48000000039</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205456.48000000039</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205456.48000000039</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205456.48000000039</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205456.48000000039</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205456.48000000039</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205456.48000000039</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205456.48000000039</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205456.48000000039</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205456.48000000039</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205456.48000000039</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205456.48000000039</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205456.48000000039</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205456.48000000039</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205456.48000000039</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205456.48000000039</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205456.48000000039</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205456.48000000039</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205456.48000000039</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205456.48000000039</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205456.48000000039</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205456.48000000039</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205456.48000000039</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205456.48000000039</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205456.48000000039</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205456.48000000039</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205456.48000000039</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205456.48000000039</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205456.48000000039</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205456.48000000039</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205456.48000000039</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205456.48000000039</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205456.48000000039</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205456.48000000039</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205456.48000000039</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205456.48000000039</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205456.48000000039</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205456.48000000039</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205456.48000000039</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205456.48000000039</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205456.48000000039</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205456.48000000039</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205456.48000000039</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205456.48000000039</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205456.48000000039</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205456.48000000039</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205456.48000000039</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205456.48000000039</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205456.48000000039</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205456.48000000039</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205456.48000000039</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205456.48000000039</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205456.48000000039</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205456.48000000039</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205456.48000000039</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205456.48000000039</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205456.48000000039</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205456.48000000039</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205456.48000000039</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205456.48000000039</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205456.48000000039</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205456.48000000039</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205456.48000000039</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205456.48000000039</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205456.48000000039</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205456.48000000039</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205456.48000000039</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205456.48000000039</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205456.48000000039</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205456.48000000039</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205456.48000000039</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99"/>
      <c r="G193" s="43"/>
      <c r="H193" s="43"/>
      <c r="I193" s="43"/>
      <c r="J193" s="238"/>
      <c r="K193" s="238"/>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205456.48000000039</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99"/>
      <c r="G194" s="23"/>
      <c r="H194" s="23"/>
      <c r="I194" s="23"/>
      <c r="J194" s="238"/>
      <c r="K194" s="238"/>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205456.48000000039</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99"/>
      <c r="G195" s="43"/>
      <c r="H195" s="43"/>
      <c r="I195" s="43"/>
      <c r="J195" s="238"/>
      <c r="K195" s="238"/>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205456.48000000039</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205456.48000000039</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99"/>
      <c r="G197" s="23"/>
      <c r="H197" s="23"/>
      <c r="I197" s="23"/>
      <c r="J197" s="238"/>
      <c r="K197" s="238"/>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205456.48000000039</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99"/>
      <c r="G198" s="23"/>
      <c r="H198" s="23"/>
      <c r="I198" s="23"/>
      <c r="J198" s="238"/>
      <c r="K198" s="238"/>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205456.48000000039</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99"/>
      <c r="G199" s="43"/>
      <c r="H199" s="43"/>
      <c r="I199" s="43"/>
      <c r="J199" s="238"/>
      <c r="K199" s="238"/>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205456.48000000039</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99"/>
      <c r="G200" s="23"/>
      <c r="H200" s="23"/>
      <c r="I200" s="23"/>
      <c r="J200" s="238"/>
      <c r="K200" s="238"/>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205456.48000000039</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99"/>
      <c r="G201" s="43"/>
      <c r="H201" s="43"/>
      <c r="I201" s="43"/>
      <c r="J201" s="238"/>
      <c r="K201" s="238"/>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205456.48000000039</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99"/>
      <c r="G202" s="43"/>
      <c r="H202" s="43"/>
      <c r="I202" s="43"/>
      <c r="J202" s="238"/>
      <c r="K202" s="238"/>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205456.48000000039</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99"/>
      <c r="G203" s="43"/>
      <c r="H203" s="43"/>
      <c r="I203" s="43"/>
      <c r="J203" s="238"/>
      <c r="K203" s="238"/>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205456.48000000039</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99"/>
      <c r="G204" s="43"/>
      <c r="H204" s="43"/>
      <c r="I204" s="43"/>
      <c r="J204" s="238"/>
      <c r="K204" s="238"/>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205456.48000000039</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99"/>
      <c r="G205" s="23"/>
      <c r="H205" s="23"/>
      <c r="I205" s="23"/>
      <c r="J205" s="238"/>
      <c r="K205" s="238"/>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205456.48000000039</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205456.48000000039</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205456.48000000039</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205456.48000000039</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205456.48000000039</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205456.48000000039</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205456.48000000039</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205456.48000000039</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205456.48000000039</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99"/>
      <c r="G214" s="23"/>
      <c r="H214" s="23"/>
      <c r="I214" s="23"/>
      <c r="J214" s="238"/>
      <c r="K214" s="238"/>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205456.48000000039</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99"/>
      <c r="G215" s="23"/>
      <c r="H215" s="23"/>
      <c r="I215" s="23"/>
      <c r="J215" s="238"/>
      <c r="K215" s="238"/>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205456.48000000039</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99"/>
      <c r="G216" s="23"/>
      <c r="H216" s="23"/>
      <c r="I216" s="23"/>
      <c r="J216" s="238"/>
      <c r="K216" s="238"/>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205456.48000000039</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99"/>
      <c r="G217" s="23"/>
      <c r="H217" s="23"/>
      <c r="I217" s="23"/>
      <c r="J217" s="238"/>
      <c r="K217" s="238"/>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205456.48000000039</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99"/>
      <c r="G218" s="43"/>
      <c r="H218" s="43"/>
      <c r="I218" s="43"/>
      <c r="J218" s="238"/>
      <c r="K218" s="238"/>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205456.48000000039</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99"/>
      <c r="G219" s="43"/>
      <c r="H219" s="43"/>
      <c r="I219" s="43"/>
      <c r="J219" s="238"/>
      <c r="K219" s="238"/>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205456.48000000039</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99"/>
      <c r="G220" s="43"/>
      <c r="H220" s="43"/>
      <c r="I220" s="43"/>
      <c r="J220" s="238"/>
      <c r="K220" s="238"/>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205456.48000000039</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99"/>
      <c r="G221" s="43"/>
      <c r="H221" s="43"/>
      <c r="I221" s="43"/>
      <c r="J221" s="238"/>
      <c r="K221" s="238"/>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205456.48000000039</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99"/>
      <c r="G222" s="23"/>
      <c r="H222" s="23"/>
      <c r="I222" s="23"/>
      <c r="J222" s="238"/>
      <c r="K222" s="238"/>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205456.48000000039</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205456.48000000039</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205456.48000000039</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205456.48000000039</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205456.48000000039</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205456.48000000039</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205456.48000000039</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205456.48000000039</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205456.48000000039</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205456.48000000039</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205456.48000000039</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205456.48000000039</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205456.48000000039</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99"/>
      <c r="G235" s="43"/>
      <c r="H235" s="43"/>
      <c r="I235" s="43"/>
      <c r="J235" s="238"/>
      <c r="K235" s="238"/>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205456.48000000039</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99"/>
      <c r="G236" s="43"/>
      <c r="H236" s="43"/>
      <c r="I236" s="43"/>
      <c r="J236" s="238"/>
      <c r="K236" s="238"/>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205456.48000000039</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99"/>
      <c r="G237" s="43"/>
      <c r="H237" s="43"/>
      <c r="I237" s="43"/>
      <c r="J237" s="238"/>
      <c r="K237" s="238"/>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205456.48000000039</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99"/>
      <c r="G238" s="23"/>
      <c r="H238" s="23"/>
      <c r="I238" s="23"/>
      <c r="J238" s="238"/>
      <c r="K238" s="238"/>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205456.48000000039</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99"/>
      <c r="G239" s="23"/>
      <c r="H239" s="23"/>
      <c r="I239" s="23"/>
      <c r="J239" s="238"/>
      <c r="K239" s="238"/>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205456.48000000039</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99"/>
      <c r="G240" s="23"/>
      <c r="H240" s="23"/>
      <c r="I240" s="23"/>
      <c r="J240" s="238"/>
      <c r="K240" s="238"/>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205456.48000000039</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99"/>
      <c r="G241" s="23"/>
      <c r="H241" s="23"/>
      <c r="I241" s="23"/>
      <c r="J241" s="238"/>
      <c r="K241" s="238"/>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205456.48000000039</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99"/>
      <c r="G242" s="43"/>
      <c r="H242" s="43"/>
      <c r="I242" s="43"/>
      <c r="J242" s="238"/>
      <c r="K242" s="238"/>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205456.48000000039</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99"/>
      <c r="G243" s="43"/>
      <c r="H243" s="43"/>
      <c r="I243" s="43"/>
      <c r="J243" s="238"/>
      <c r="K243" s="238"/>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205456.48000000039</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99"/>
      <c r="G244" s="23"/>
      <c r="H244" s="23"/>
      <c r="I244" s="23"/>
      <c r="J244" s="238"/>
      <c r="K244" s="238"/>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205456.48000000039</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99"/>
      <c r="G245" s="43"/>
      <c r="H245" s="43"/>
      <c r="I245" s="43"/>
      <c r="J245" s="238"/>
      <c r="K245" s="238"/>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205456.48000000039</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99"/>
      <c r="G246" s="43"/>
      <c r="H246" s="43"/>
      <c r="I246" s="43"/>
      <c r="J246" s="238"/>
      <c r="K246" s="238"/>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205456.48000000039</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99"/>
      <c r="G247" s="43"/>
      <c r="H247" s="43"/>
      <c r="I247" s="43"/>
      <c r="J247" s="238"/>
      <c r="K247" s="238"/>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205456.48000000039</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99"/>
      <c r="G248" s="23"/>
      <c r="H248" s="23"/>
      <c r="I248" s="23"/>
      <c r="J248" s="238"/>
      <c r="K248" s="238"/>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205456.48000000039</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205456.48000000039</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205456.48000000039</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205456.48000000039</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205456.48000000039</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205456.48000000039</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205456.48000000039</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205456.48000000039</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205456.48000000039</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99"/>
      <c r="G257" s="43"/>
      <c r="H257" s="43"/>
      <c r="I257" s="43"/>
      <c r="J257" s="238"/>
      <c r="K257" s="238"/>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205456.48000000039</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99"/>
      <c r="G258" s="43"/>
      <c r="H258" s="43"/>
      <c r="I258" s="43"/>
      <c r="J258" s="238"/>
      <c r="K258" s="238"/>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205456.48000000039</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99"/>
      <c r="G259" s="43"/>
      <c r="H259" s="43"/>
      <c r="I259" s="43"/>
      <c r="J259" s="238"/>
      <c r="K259" s="238"/>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205456.48000000039</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99"/>
      <c r="G260" s="43"/>
      <c r="H260" s="43"/>
      <c r="I260" s="43"/>
      <c r="J260" s="238"/>
      <c r="K260" s="238"/>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205456.48000000039</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205456.48000000039</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205456.48000000039</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205456.48000000039</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205456.48000000039</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205456.48000000039</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205456.48000000039</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205456.48000000039</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205456.48000000039</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205456.48000000039</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205456.48000000039</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205456.48000000039</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205456.48000000039</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205456.48000000039</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205456.48000000039</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99"/>
      <c r="G275" s="23"/>
      <c r="H275" s="23"/>
      <c r="I275" s="23"/>
      <c r="J275" s="238"/>
      <c r="K275" s="238"/>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205456.48000000039</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99"/>
      <c r="G276" s="23"/>
      <c r="H276" s="23"/>
      <c r="I276" s="23"/>
      <c r="J276" s="238"/>
      <c r="K276" s="238"/>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205456.48000000039</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99"/>
      <c r="G277" s="23"/>
      <c r="H277" s="23"/>
      <c r="I277" s="23"/>
      <c r="J277" s="238"/>
      <c r="K277" s="238"/>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205456.48000000039</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99"/>
      <c r="G278" s="43"/>
      <c r="H278" s="43"/>
      <c r="I278" s="43"/>
      <c r="J278" s="238"/>
      <c r="K278" s="238"/>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205456.48000000039</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99"/>
      <c r="G279" s="43"/>
      <c r="H279" s="43"/>
      <c r="I279" s="43"/>
      <c r="J279" s="238"/>
      <c r="K279" s="238"/>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205456.48000000039</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99"/>
      <c r="G280" s="23"/>
      <c r="H280" s="23"/>
      <c r="I280" s="23"/>
      <c r="J280" s="238"/>
      <c r="K280" s="238"/>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205456.48000000039</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99"/>
      <c r="G281" s="43"/>
      <c r="H281" s="43"/>
      <c r="I281" s="43"/>
      <c r="J281" s="238"/>
      <c r="K281" s="238"/>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205456.48000000039</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99"/>
      <c r="G282" s="23"/>
      <c r="H282" s="23"/>
      <c r="I282" s="23"/>
      <c r="J282" s="238"/>
      <c r="K282" s="238"/>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205456.48000000039</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99"/>
      <c r="G283" s="43"/>
      <c r="H283" s="43"/>
      <c r="I283" s="43"/>
      <c r="J283" s="238"/>
      <c r="K283" s="238"/>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205456.48000000039</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99"/>
      <c r="G284" s="23"/>
      <c r="H284" s="23"/>
      <c r="I284" s="23"/>
      <c r="J284" s="238"/>
      <c r="K284" s="238"/>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205456.48000000039</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99"/>
      <c r="G285" s="43"/>
      <c r="H285" s="43"/>
      <c r="I285" s="43"/>
      <c r="J285" s="238"/>
      <c r="K285" s="238"/>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205456.48000000039</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205456.48000000039</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205456.48000000039</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99"/>
      <c r="G288" s="43"/>
      <c r="H288" s="43"/>
      <c r="I288" s="43"/>
      <c r="J288" s="238"/>
      <c r="K288" s="238"/>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205456.48000000039</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205456.48000000039</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205456.48000000039</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205456.48000000039</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205456.48000000039</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205456.48000000039</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205456.48000000039</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205456.48000000039</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205456.48000000039</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205456.48000000039</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205456.48000000039</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205456.48000000039</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205456.48000000039</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205456.48000000039</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205456.48000000039</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205456.48000000039</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205456.48000000039</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205456.48000000039</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205456.48000000039</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205456.48000000039</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205456.48000000039</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205456.48000000039</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205456.48000000039</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139"/>
      <c r="I311" s="139"/>
      <c r="J311" s="238"/>
      <c r="K311" s="238"/>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205456.48000000039</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99"/>
      <c r="G312" s="43"/>
      <c r="H312" s="43"/>
      <c r="I312" s="43"/>
      <c r="J312" s="238"/>
      <c r="K312" s="238"/>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205456.48000000039</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99"/>
      <c r="G313" s="23"/>
      <c r="H313" s="23"/>
      <c r="I313" s="23"/>
      <c r="J313" s="238"/>
      <c r="K313" s="238"/>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205456.48000000039</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99"/>
      <c r="G314" s="23"/>
      <c r="H314" s="23"/>
      <c r="I314" s="23"/>
      <c r="J314" s="238"/>
      <c r="K314" s="238"/>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205456.48000000039</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99"/>
      <c r="G315" s="43"/>
      <c r="H315" s="43"/>
      <c r="I315" s="43"/>
      <c r="J315" s="238"/>
      <c r="K315" s="238"/>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205456.48000000039</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99"/>
      <c r="G316" s="43"/>
      <c r="H316" s="43"/>
      <c r="I316" s="43"/>
      <c r="J316" s="238"/>
      <c r="K316" s="238"/>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205456.48000000039</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99"/>
      <c r="G317" s="43"/>
      <c r="H317" s="43"/>
      <c r="I317" s="43"/>
      <c r="J317" s="238"/>
      <c r="K317" s="238"/>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205456.48000000039</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99"/>
      <c r="G318" s="43"/>
      <c r="H318" s="43"/>
      <c r="I318" s="43"/>
      <c r="J318" s="238"/>
      <c r="K318" s="238"/>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205456.48000000039</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99"/>
      <c r="G319" s="23"/>
      <c r="H319" s="23"/>
      <c r="I319" s="23"/>
      <c r="J319" s="238"/>
      <c r="K319" s="238"/>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205456.48000000039</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99"/>
      <c r="G320" s="23"/>
      <c r="H320" s="23"/>
      <c r="I320" s="23"/>
      <c r="J320" s="238"/>
      <c r="K320" s="238"/>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205456.48000000039</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99"/>
      <c r="G321" s="23"/>
      <c r="H321" s="23"/>
      <c r="I321" s="23"/>
      <c r="J321" s="238"/>
      <c r="K321" s="238"/>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205456.48000000039</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99"/>
      <c r="G322" s="23"/>
      <c r="H322" s="23"/>
      <c r="I322" s="23"/>
      <c r="J322" s="238"/>
      <c r="K322" s="238"/>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205456.48000000039</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99"/>
      <c r="G323" s="23"/>
      <c r="H323" s="23"/>
      <c r="I323" s="23"/>
      <c r="J323" s="238"/>
      <c r="K323" s="238"/>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205456.48000000039</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99"/>
      <c r="G324" s="43"/>
      <c r="H324" s="43"/>
      <c r="I324" s="43"/>
      <c r="J324" s="238"/>
      <c r="K324" s="238"/>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205456.48000000039</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99"/>
      <c r="G325" s="23"/>
      <c r="H325" s="23"/>
      <c r="I325" s="23"/>
      <c r="J325" s="238"/>
      <c r="K325" s="238"/>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205456.48000000039</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99"/>
      <c r="G326" s="43"/>
      <c r="H326" s="43"/>
      <c r="I326" s="43"/>
      <c r="J326" s="238"/>
      <c r="K326" s="238"/>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205456.48000000039</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99"/>
      <c r="G327" s="43"/>
      <c r="H327" s="43"/>
      <c r="I327" s="43"/>
      <c r="J327" s="238"/>
      <c r="K327" s="238"/>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205456.48000000039</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99"/>
      <c r="G328" s="43"/>
      <c r="H328" s="43"/>
      <c r="I328" s="43"/>
      <c r="J328" s="238"/>
      <c r="K328" s="238"/>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205456.48000000039</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99"/>
      <c r="G329" s="43"/>
      <c r="H329" s="43"/>
      <c r="I329" s="43"/>
      <c r="J329" s="238"/>
      <c r="K329" s="238"/>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205456.48000000039</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99"/>
      <c r="G330" s="23"/>
      <c r="H330" s="23"/>
      <c r="I330" s="23"/>
      <c r="J330" s="238"/>
      <c r="K330" s="238"/>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205456.48000000039</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99"/>
      <c r="G331" s="43"/>
      <c r="H331" s="43"/>
      <c r="I331" s="43"/>
      <c r="J331" s="238"/>
      <c r="K331" s="238"/>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205456.48000000039</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99"/>
      <c r="G332" s="43"/>
      <c r="H332" s="43"/>
      <c r="I332" s="43"/>
      <c r="J332" s="238"/>
      <c r="K332" s="238"/>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205456.48000000039</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99"/>
      <c r="G333" s="43"/>
      <c r="H333" s="43"/>
      <c r="I333" s="43"/>
      <c r="J333" s="238"/>
      <c r="K333" s="238"/>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205456.48000000039</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205456.48000000039</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205456.48000000039</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205456.48000000039</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205456.48000000039</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205456.48000000039</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205456.48000000039</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205456.48000000039</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205456.48000000039</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205456.48000000039</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99"/>
      <c r="G343" s="23"/>
      <c r="H343" s="23"/>
      <c r="I343" s="23"/>
      <c r="J343" s="238"/>
      <c r="K343" s="238"/>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205456.48000000039</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99"/>
      <c r="G344" s="43"/>
      <c r="H344" s="43"/>
      <c r="I344" s="43"/>
      <c r="J344" s="238"/>
      <c r="K344" s="238"/>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205456.48000000039</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99"/>
      <c r="G345" s="43"/>
      <c r="H345" s="43"/>
      <c r="I345" s="43"/>
      <c r="J345" s="238"/>
      <c r="K345" s="238"/>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205456.48000000039</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99"/>
      <c r="G346" s="43"/>
      <c r="H346" s="43"/>
      <c r="I346" s="43"/>
      <c r="J346" s="238"/>
      <c r="K346" s="238"/>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205456.48000000039</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99"/>
      <c r="G347" s="43"/>
      <c r="H347" s="43"/>
      <c r="I347" s="43"/>
      <c r="J347" s="238"/>
      <c r="K347" s="238"/>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205456.48000000039</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99"/>
      <c r="G348" s="23"/>
      <c r="H348" s="23"/>
      <c r="I348" s="23"/>
      <c r="J348" s="238"/>
      <c r="K348" s="238"/>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205456.48000000039</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99"/>
      <c r="G349" s="23"/>
      <c r="H349" s="23"/>
      <c r="I349" s="23"/>
      <c r="J349" s="238"/>
      <c r="K349" s="238"/>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205456.48000000039</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99"/>
      <c r="G350" s="43"/>
      <c r="H350" s="43"/>
      <c r="I350" s="43"/>
      <c r="J350" s="238"/>
      <c r="K350" s="238"/>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205456.48000000039</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99"/>
      <c r="G351" s="23"/>
      <c r="H351" s="23"/>
      <c r="I351" s="23"/>
      <c r="J351" s="238"/>
      <c r="K351" s="238"/>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205456.48000000039</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99"/>
      <c r="G352" s="43"/>
      <c r="H352" s="43"/>
      <c r="I352" s="43"/>
      <c r="J352" s="238"/>
      <c r="K352" s="238"/>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205456.48000000039</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99"/>
      <c r="G353" s="23"/>
      <c r="H353" s="23"/>
      <c r="I353" s="23"/>
      <c r="J353" s="238"/>
      <c r="K353" s="238"/>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205456.48000000039</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99"/>
      <c r="G354" s="43"/>
      <c r="H354" s="43"/>
      <c r="I354" s="43"/>
      <c r="J354" s="238"/>
      <c r="K354" s="238"/>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205456.48000000039</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205456.48000000039</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205456.48000000039</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205456.48000000039</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205456.48000000039</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205456.48000000039</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205456.48000000039</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205456.48000000039</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205456.48000000039</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205456.48000000039</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205456.48000000039</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205456.48000000039</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205456.48000000039</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205456.48000000039</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205456.48000000039</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205456.48000000039</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205456.48000000039</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205456.48000000039</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205456.48000000039</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205456.48000000039</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205456.48000000039</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205456.48000000039</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99"/>
      <c r="G376" s="43"/>
      <c r="H376" s="43"/>
      <c r="I376" s="43"/>
      <c r="J376" s="238"/>
      <c r="K376" s="238"/>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205456.48000000039</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99"/>
      <c r="G377" s="23"/>
      <c r="H377" s="23"/>
      <c r="I377" s="23"/>
      <c r="J377" s="238"/>
      <c r="K377" s="238"/>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205456.48000000039</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99"/>
      <c r="G378" s="23"/>
      <c r="H378" s="23"/>
      <c r="I378" s="23"/>
      <c r="J378" s="238"/>
      <c r="K378" s="238"/>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205456.48000000039</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99"/>
      <c r="G379" s="23"/>
      <c r="H379" s="23"/>
      <c r="I379" s="23"/>
      <c r="J379" s="238"/>
      <c r="K379" s="238"/>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205456.48000000039</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99"/>
      <c r="G380" s="43"/>
      <c r="H380" s="43"/>
      <c r="I380" s="43"/>
      <c r="J380" s="238"/>
      <c r="K380" s="238"/>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205456.48000000039</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99"/>
      <c r="G381" s="43"/>
      <c r="H381" s="43"/>
      <c r="I381" s="43"/>
      <c r="J381" s="238"/>
      <c r="K381" s="238"/>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205456.48000000039</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99"/>
      <c r="G382" s="43"/>
      <c r="H382" s="43"/>
      <c r="I382" s="43"/>
      <c r="J382" s="238"/>
      <c r="K382" s="238"/>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205456.48000000039</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99"/>
      <c r="G383" s="43"/>
      <c r="H383" s="43"/>
      <c r="I383" s="43"/>
      <c r="J383" s="238"/>
      <c r="K383" s="238"/>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205456.48000000039</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99"/>
      <c r="G384" s="43"/>
      <c r="H384" s="43"/>
      <c r="I384" s="43"/>
      <c r="J384" s="238"/>
      <c r="K384" s="238"/>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205456.48000000039</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99"/>
      <c r="G385" s="43"/>
      <c r="H385" s="43"/>
      <c r="I385" s="43"/>
      <c r="J385" s="238"/>
      <c r="K385" s="238"/>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205456.48000000039</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205456.48000000039</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205456.48000000039</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205456.48000000039</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205456.48000000039</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205456.48000000039</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205456.48000000039</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205456.48000000039</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205456.48000000039</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205456.48000000039</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205456.48000000039</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99"/>
      <c r="G396" s="43"/>
      <c r="H396" s="43"/>
      <c r="I396" s="43"/>
      <c r="J396" s="238"/>
      <c r="K396" s="238"/>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205456.48000000039</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99"/>
      <c r="G397" s="43"/>
      <c r="H397" s="43"/>
      <c r="I397" s="43"/>
      <c r="J397" s="238"/>
      <c r="K397" s="238"/>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205456.48000000039</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99"/>
      <c r="G398" s="43"/>
      <c r="H398" s="43"/>
      <c r="I398" s="43"/>
      <c r="J398" s="238"/>
      <c r="K398" s="238"/>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205456.48000000039</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99"/>
      <c r="G399" s="23"/>
      <c r="H399" s="23"/>
      <c r="I399" s="23"/>
      <c r="J399" s="238"/>
      <c r="K399" s="238"/>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205456.48000000039</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99"/>
      <c r="G400" s="23"/>
      <c r="H400" s="23"/>
      <c r="I400" s="23"/>
      <c r="J400" s="238"/>
      <c r="K400" s="238"/>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205456.48000000039</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205456.48000000039</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205456.48000000039</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205456.48000000039</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205456.48000000039</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205456.48000000039</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205456.48000000039</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205456.48000000039</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205456.48000000039</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205456.48000000039</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205456.48000000039</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205456.48000000039</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205456.48000000039</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205456.48000000039</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205456.48000000039</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205456.48000000039</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205456.48000000039</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205456.48000000039</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205456.48000000039</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99"/>
      <c r="G419" s="43"/>
      <c r="H419" s="43"/>
      <c r="I419" s="43"/>
      <c r="J419" s="238"/>
      <c r="K419" s="238"/>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205456.48000000039</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205456.48000000039</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205456.48000000039</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205456.48000000039</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205456.48000000039</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205456.48000000039</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205456.48000000039</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205456.48000000039</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205456.48000000039</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205456.48000000039</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205456.48000000039</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205456.48000000039</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205456.48000000039</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205456.48000000039</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205456.48000000039</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205456.48000000039</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205456.48000000039</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205456.48000000039</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205456.48000000039</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205456.48000000039</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205456.48000000039</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205456.48000000039</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205456.48000000039</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205456.48000000039</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205456.48000000039</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205456.48000000039</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205456.48000000039</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205456.48000000039</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205456.48000000039</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205456.48000000039</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99"/>
      <c r="G449" s="43"/>
      <c r="H449" s="43"/>
      <c r="I449" s="43"/>
      <c r="J449" s="238"/>
      <c r="K449" s="238"/>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205456.48000000039</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99"/>
      <c r="G450" s="23"/>
      <c r="H450" s="23"/>
      <c r="I450" s="23"/>
      <c r="J450" s="238"/>
      <c r="K450" s="238"/>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205456.48000000039</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205456.48000000039</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205456.48000000039</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205456.48000000039</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205456.48000000039</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205456.48000000039</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205456.48000000039</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205456.48000000039</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205456.48000000039</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205456.48000000039</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205456.48000000039</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205456.48000000039</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205456.48000000039</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205456.48000000039</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205456.48000000039</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205456.48000000039</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205456.48000000039</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205456.48000000039</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205456.48000000039</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205456.48000000039</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205456.48000000039</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205456.48000000039</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205456.48000000039</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205456.48000000039</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205456.48000000039</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205456.48000000039</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205456.48000000039</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205456.48000000039</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205456.48000000039</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205456.48000000039</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205456.48000000039</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205456.48000000039</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205"/>
      <c r="D482" s="205"/>
      <c r="E482" s="205"/>
      <c r="F482" s="207"/>
      <c r="G482" s="205"/>
      <c r="H482" s="205"/>
      <c r="I482" s="205"/>
      <c r="J482" s="239"/>
      <c r="K482" s="239"/>
      <c r="L482" s="44"/>
      <c r="M482" s="209"/>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205456.48000000039</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205"/>
      <c r="D483" s="205"/>
      <c r="E483" s="205"/>
      <c r="F483" s="207"/>
      <c r="G483" s="205"/>
      <c r="H483" s="205"/>
      <c r="I483" s="205"/>
      <c r="J483" s="239"/>
      <c r="K483" s="239"/>
      <c r="L483" s="209"/>
      <c r="M483" s="209"/>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205456.48000000039</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205"/>
      <c r="D484" s="205"/>
      <c r="E484" s="205"/>
      <c r="F484" s="207"/>
      <c r="G484" s="205"/>
      <c r="H484" s="205"/>
      <c r="I484" s="205"/>
      <c r="J484" s="239"/>
      <c r="K484" s="239"/>
      <c r="L484" s="209"/>
      <c r="M484" s="209"/>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205456.48000000039</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205"/>
      <c r="D485" s="205"/>
      <c r="E485" s="205"/>
      <c r="F485" s="207"/>
      <c r="G485" s="205"/>
      <c r="H485" s="205"/>
      <c r="I485" s="205"/>
      <c r="J485" s="239"/>
      <c r="K485" s="239"/>
      <c r="L485" s="209"/>
      <c r="M485" s="209"/>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205456.48000000039</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205"/>
      <c r="D486" s="205"/>
      <c r="E486" s="205"/>
      <c r="F486" s="207"/>
      <c r="G486" s="205"/>
      <c r="H486" s="205"/>
      <c r="I486" s="205"/>
      <c r="J486" s="239"/>
      <c r="K486" s="239"/>
      <c r="L486" s="209"/>
      <c r="M486" s="209"/>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205456.48000000039</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205456.48000000039</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205456.48000000039</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205456.48000000039</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205456.48000000039</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205456.48000000039</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205456.48000000039</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205456.48000000039</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205456.48000000039</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205456.48000000039</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205456.48000000039</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205456.48000000039</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205456.48000000039</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205456.48000000039</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205456.48000000039</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205456.48000000039</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205456.48000000039</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205456.48000000039</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205456.48000000039</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205456.48000000039</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205456.48000000039</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205456.48000000039</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205456.48000000039</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205456.48000000039</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205456.48000000039</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205456.48000000039</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205456.48000000039</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205456.48000000039</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205456.48000000039</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205456.48000000039</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205456.48000000039</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205456.48000000039</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205456.48000000039</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205456.48000000039</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205456.48000000039</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205456.48000000039</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205456.48000000039</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205456.48000000039</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205456.48000000039</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205456.48000000039</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205456.48000000039</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205456.48000000039</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205456.48000000039</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205456.48000000039</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205456.48000000039</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205456.48000000039</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99"/>
      <c r="G532" s="43"/>
      <c r="H532" s="43"/>
      <c r="I532" s="43"/>
      <c r="J532" s="238"/>
      <c r="K532" s="238"/>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205456.48000000039</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205456.48000000039</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205456.48000000039</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205456.48000000039</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205456.48000000039</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205456.48000000039</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205456.48000000039</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205456.48000000039</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205456.48000000039</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205456.48000000039</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205456.48000000039</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99"/>
      <c r="G543" s="43"/>
      <c r="H543" s="43"/>
      <c r="I543" s="43"/>
      <c r="J543" s="238"/>
      <c r="K543" s="238"/>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205456.48000000039</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205456.48000000039</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205456.48000000039</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205456.48000000039</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205456.48000000039</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205456.48000000039</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205456.48000000039</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205456.48000000039</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205456.48000000039</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205456.48000000039</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205456.48000000039</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99"/>
      <c r="G554" s="43"/>
      <c r="H554" s="43"/>
      <c r="I554" s="43"/>
      <c r="J554" s="238"/>
      <c r="K554" s="238"/>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205456.48000000039</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205456.48000000039</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205456.48000000039</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205456.48000000039</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205456.48000000039</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205456.48000000039</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205456.48000000039</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205456.48000000039</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205456.48000000039</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205456.48000000039</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205456.48000000039</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205456.48000000039</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205456.48000000039</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205456.48000000039</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205456.48000000039</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205456.48000000039</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205456.48000000039</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205456.48000000039</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205456.48000000039</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205456.48000000039</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205456.48000000039</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205456.48000000039</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205456.48000000039</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205456.48000000039</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205456.48000000039</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205456.48000000039</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205456.48000000039</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205456.48000000039</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205456.48000000039</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205456.48000000039</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205456.48000000039</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205456.48000000039</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205456.48000000039</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205456.48000000039</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99"/>
      <c r="G588" s="23"/>
      <c r="H588" s="23"/>
      <c r="I588" s="23"/>
      <c r="J588" s="238"/>
      <c r="K588" s="238"/>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205456.48000000039</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205456.48000000039</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205456.48000000039</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205456.48000000039</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205456.48000000039</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205456.48000000039</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205456.48000000039</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205456.48000000039</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205456.48000000039</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205456.48000000039</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205456.48000000039</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205456.48000000039</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205456.48000000039</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205456.48000000039</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205456.48000000039</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205456.48000000039</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205456.48000000039</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205456.48000000039</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C606" s="206"/>
      <c r="D606" s="206"/>
      <c r="E606" s="206"/>
      <c r="F606" s="208"/>
      <c r="G606" s="206"/>
      <c r="H606" s="206"/>
      <c r="I606" s="206"/>
      <c r="J606" s="240"/>
      <c r="K606" s="240"/>
      <c r="L606" s="44"/>
      <c r="M606" s="206"/>
      <c r="N606" s="210"/>
    </row>
    <row r="607" spans="1:23" x14ac:dyDescent="0.25">
      <c r="C607" s="206"/>
      <c r="D607" s="206"/>
      <c r="E607" s="206"/>
      <c r="F607" s="208"/>
      <c r="G607" s="206"/>
      <c r="H607" s="206"/>
      <c r="I607" s="206"/>
      <c r="J607" s="240"/>
      <c r="K607" s="240"/>
      <c r="L607" s="206"/>
      <c r="M607" s="206"/>
      <c r="N607" s="210"/>
    </row>
    <row r="608" spans="1:23" x14ac:dyDescent="0.25">
      <c r="C608" s="206"/>
      <c r="D608" s="206"/>
      <c r="E608" s="206"/>
      <c r="F608" s="208"/>
      <c r="G608" s="206"/>
      <c r="H608" s="206"/>
      <c r="I608" s="206"/>
      <c r="J608" s="240"/>
      <c r="K608" s="240"/>
      <c r="L608" s="206"/>
      <c r="M608" s="206"/>
      <c r="N608" s="210"/>
    </row>
    <row r="609" spans="3:14" x14ac:dyDescent="0.25">
      <c r="C609" s="206"/>
      <c r="D609" s="206"/>
      <c r="E609" s="206"/>
      <c r="F609" s="208"/>
      <c r="G609" s="206"/>
      <c r="H609" s="206"/>
      <c r="I609" s="206"/>
      <c r="J609" s="240"/>
      <c r="K609" s="240"/>
      <c r="L609" s="206"/>
      <c r="M609" s="206"/>
      <c r="N609" s="210"/>
    </row>
    <row r="610" spans="3:14" x14ac:dyDescent="0.25">
      <c r="C610" s="206"/>
      <c r="D610" s="206"/>
      <c r="E610" s="206"/>
      <c r="F610" s="208"/>
      <c r="G610" s="206"/>
      <c r="H610" s="206"/>
      <c r="I610" s="206"/>
      <c r="J610" s="240"/>
      <c r="K610" s="240"/>
      <c r="L610" s="206"/>
      <c r="M610" s="206"/>
      <c r="N610" s="210"/>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91" priority="173" operator="lessThan">
      <formula>0</formula>
    </cfRule>
    <cfRule type="cellIs" dxfId="490" priority="174" operator="greaterThan">
      <formula>0</formula>
    </cfRule>
    <cfRule type="cellIs" dxfId="489" priority="175" operator="greaterThan">
      <formula>0</formula>
    </cfRule>
  </conditionalFormatting>
  <conditionalFormatting sqref="N5:N605">
    <cfRule type="cellIs" dxfId="488" priority="83" operator="greaterThan">
      <formula>0</formula>
    </cfRule>
    <cfRule type="cellIs" dxfId="487" priority="84" operator="lessThan">
      <formula>0</formula>
    </cfRule>
  </conditionalFormatting>
  <conditionalFormatting sqref="M120:M605">
    <cfRule type="containsText" dxfId="486" priority="67" operator="containsText" text="Não Pago">
      <formula>NOT(ISERROR(SEARCH("Não Pago",M120)))</formula>
    </cfRule>
    <cfRule type="containsText" dxfId="485" priority="68" operator="containsText" text="Pago">
      <formula>NOT(ISERROR(SEARCH("Pago",M120)))</formula>
    </cfRule>
  </conditionalFormatting>
  <conditionalFormatting sqref="M21:M119">
    <cfRule type="containsText" dxfId="484" priority="65" operator="containsText" text="Não Pago">
      <formula>NOT(ISERROR(SEARCH("Não Pago",M21)))</formula>
    </cfRule>
    <cfRule type="containsText" dxfId="483" priority="66" operator="containsText" text="Pago">
      <formula>NOT(ISERROR(SEARCH("Pago",M21)))</formula>
    </cfRule>
  </conditionalFormatting>
  <conditionalFormatting sqref="M5:M19">
    <cfRule type="containsText" dxfId="482" priority="63" operator="containsText" text="Não Pago">
      <formula>NOT(ISERROR(SEARCH("Não Pago",M5)))</formula>
    </cfRule>
    <cfRule type="containsText" dxfId="481" priority="64" operator="containsText" text="Pago">
      <formula>NOT(ISERROR(SEARCH("Pago",M5)))</formula>
    </cfRule>
  </conditionalFormatting>
  <conditionalFormatting sqref="M20">
    <cfRule type="containsText" dxfId="480" priority="61" operator="containsText" text="Não Pago">
      <formula>NOT(ISERROR(SEARCH("Não Pago",M20)))</formula>
    </cfRule>
    <cfRule type="containsText" dxfId="479" priority="62" operator="containsText" text="Pago">
      <formula>NOT(ISERROR(SEARCH("Pago",M20)))</formula>
    </cfRule>
  </conditionalFormatting>
  <conditionalFormatting sqref="L606">
    <cfRule type="containsText" dxfId="478" priority="59" operator="containsText" text="Não Pago">
      <formula>NOT(ISERROR(SEARCH("Não Pago",L606)))</formula>
    </cfRule>
    <cfRule type="containsText" dxfId="477" priority="60" operator="containsText" text="Pago">
      <formula>NOT(ISERROR(SEARCH("Pago",L606)))</formula>
    </cfRule>
  </conditionalFormatting>
  <conditionalFormatting sqref="E21:E276 E293:E548 E565:E605">
    <cfRule type="containsText" dxfId="476" priority="41" operator="containsText" text="Despesa">
      <formula>NOT(ISERROR(SEARCH("Despesa",E21)))</formula>
    </cfRule>
    <cfRule type="containsText" dxfId="475" priority="42" operator="containsText" text="Receita">
      <formula>NOT(ISERROR(SEARCH("Receita",E21)))</formula>
    </cfRule>
  </conditionalFormatting>
  <conditionalFormatting sqref="E21:E276 E293:E548 E565:E605">
    <cfRule type="expression" dxfId="474" priority="43" stopIfTrue="1">
      <formula>NOT(ISERROR(SEARCH("Investimentos",E21)))</formula>
    </cfRule>
  </conditionalFormatting>
  <conditionalFormatting sqref="E5:E6 E8:E605">
    <cfRule type="containsText" dxfId="473" priority="30" operator="containsText" text="INVESTIMENTOS">
      <formula>NOT(ISERROR(SEARCH("INVESTIMENTOS",E5)))</formula>
    </cfRule>
    <cfRule type="containsText" dxfId="472" priority="31" operator="containsText" text="DESPESAS DE MARKETING">
      <formula>NOT(ISERROR(SEARCH("DESPESAS DE MARKETING",E5)))</formula>
    </cfRule>
    <cfRule type="containsText" dxfId="471" priority="32" operator="containsText" text="DESPESAS NÃO OPERACIONAIS">
      <formula>NOT(ISERROR(SEARCH("DESPESAS NÃO OPERACIONAIS",E5)))</formula>
    </cfRule>
    <cfRule type="containsText" dxfId="470" priority="33" operator="containsText" text="DESPESAS COM RH">
      <formula>NOT(ISERROR(SEARCH("DESPESAS COM RH",E5)))</formula>
    </cfRule>
    <cfRule type="containsText" dxfId="469" priority="34" operator="containsText" text="DESPESAS COM SERVIÇOS">
      <formula>NOT(ISERROR(SEARCH("DESPESAS COM SERVIÇOS",E5)))</formula>
    </cfRule>
    <cfRule type="containsText" dxfId="468" priority="35" operator="containsText" text="DESPESAS COM PRODUTOS">
      <formula>NOT(ISERROR(SEARCH("DESPESAS COM PRODUTOS",E5)))</formula>
    </cfRule>
    <cfRule type="containsText" dxfId="467" priority="36" operator="containsText" text="IMPOSTOS">
      <formula>NOT(ISERROR(SEARCH("IMPOSTOS",E5)))</formula>
    </cfRule>
    <cfRule type="containsText" dxfId="466" priority="39" operator="containsText" text="Despesa">
      <formula>NOT(ISERROR(SEARCH("Despesa",E5)))</formula>
    </cfRule>
    <cfRule type="containsText" dxfId="465" priority="40" operator="containsText" text="Receita">
      <formula>NOT(ISERROR(SEARCH("Receita",E5)))</formula>
    </cfRule>
  </conditionalFormatting>
  <conditionalFormatting sqref="E5:E6 E8:E605">
    <cfRule type="expression" dxfId="464" priority="44" stopIfTrue="1">
      <formula>NOT(ISERROR(SEARCH("Investimentos",E5)))</formula>
    </cfRule>
  </conditionalFormatting>
  <conditionalFormatting sqref="E20 E292 E564">
    <cfRule type="containsText" dxfId="463" priority="37" operator="containsText" text="Despesa">
      <formula>NOT(ISERROR(SEARCH("Despesa",E20)))</formula>
    </cfRule>
    <cfRule type="containsText" dxfId="462" priority="38" operator="containsText" text="Receita">
      <formula>NOT(ISERROR(SEARCH("Receita",E20)))</formula>
    </cfRule>
  </conditionalFormatting>
  <conditionalFormatting sqref="E20 E292 E564">
    <cfRule type="expression" dxfId="461" priority="45" stopIfTrue="1">
      <formula>NOT(ISERROR(SEARCH("Investimentos",E20)))</formula>
    </cfRule>
  </conditionalFormatting>
  <conditionalFormatting sqref="L21:L586 L603:L605">
    <cfRule type="containsText" dxfId="460" priority="28" operator="containsText" text="Não Pago">
      <formula>NOT(ISERROR(SEARCH("Não Pago",L21)))</formula>
    </cfRule>
    <cfRule type="containsText" dxfId="459" priority="29" operator="containsText" text="Pago">
      <formula>NOT(ISERROR(SEARCH("Pago",L21)))</formula>
    </cfRule>
  </conditionalFormatting>
  <conditionalFormatting sqref="L5:L605">
    <cfRule type="containsText" dxfId="458" priority="26" operator="containsText" text="Não Pago">
      <formula>NOT(ISERROR(SEARCH("Não Pago",L5)))</formula>
    </cfRule>
    <cfRule type="containsText" dxfId="457" priority="27" operator="containsText" text="Pago">
      <formula>NOT(ISERROR(SEARCH("Pago",L5)))</formula>
    </cfRule>
  </conditionalFormatting>
  <conditionalFormatting sqref="L20 L602">
    <cfRule type="containsText" dxfId="456" priority="24" operator="containsText" text="Não Pago">
      <formula>NOT(ISERROR(SEARCH("Não Pago",L20)))</formula>
    </cfRule>
    <cfRule type="containsText" dxfId="455" priority="25" operator="containsText" text="Pago">
      <formula>NOT(ISERROR(SEARCH("Pago",L20)))</formula>
    </cfRule>
  </conditionalFormatting>
  <conditionalFormatting sqref="L5:L605">
    <cfRule type="cellIs" dxfId="454" priority="23" operator="equal">
      <formula>"Realizado"</formula>
    </cfRule>
  </conditionalFormatting>
  <conditionalFormatting sqref="L22 L604">
    <cfRule type="containsText" dxfId="453" priority="21" operator="containsText" text="Não Pago">
      <formula>NOT(ISERROR(SEARCH("Não Pago",L22)))</formula>
    </cfRule>
    <cfRule type="containsText" dxfId="452" priority="22" operator="containsText" text="Pago">
      <formula>NOT(ISERROR(SEARCH("Pago",L22)))</formula>
    </cfRule>
  </conditionalFormatting>
  <conditionalFormatting sqref="L27">
    <cfRule type="containsText" dxfId="451" priority="19" operator="containsText" text="Não Pago">
      <formula>NOT(ISERROR(SEARCH("Não Pago",L27)))</formula>
    </cfRule>
    <cfRule type="containsText" dxfId="450" priority="20" operator="containsText" text="Pago">
      <formula>NOT(ISERROR(SEARCH("Pago",L27)))</formula>
    </cfRule>
  </conditionalFormatting>
  <conditionalFormatting sqref="L34">
    <cfRule type="containsText" dxfId="449" priority="17" operator="containsText" text="Não Pago">
      <formula>NOT(ISERROR(SEARCH("Não Pago",L34)))</formula>
    </cfRule>
    <cfRule type="containsText" dxfId="448" priority="18" operator="containsText" text="Pago">
      <formula>NOT(ISERROR(SEARCH("Pago",L34)))</formula>
    </cfRule>
  </conditionalFormatting>
  <conditionalFormatting sqref="Q7:Q8">
    <cfRule type="cellIs" dxfId="447" priority="16" operator="greaterThan">
      <formula>0</formula>
    </cfRule>
  </conditionalFormatting>
  <conditionalFormatting sqref="Q9:Q10">
    <cfRule type="cellIs" dxfId="446" priority="15" operator="greaterThan">
      <formula>0</formula>
    </cfRule>
  </conditionalFormatting>
  <conditionalFormatting sqref="Q11:Q12">
    <cfRule type="cellIs" dxfId="445" priority="13" operator="greaterThan">
      <formula>0</formula>
    </cfRule>
    <cfRule type="cellIs" dxfId="444" priority="14" operator="lessThan">
      <formula>0</formula>
    </cfRule>
  </conditionalFormatting>
  <conditionalFormatting sqref="Q13:Q14">
    <cfRule type="cellIs" dxfId="443" priority="11" operator="lessThan">
      <formula>0</formula>
    </cfRule>
    <cfRule type="cellIs" dxfId="442" priority="12" operator="greaterThan">
      <formula>0</formula>
    </cfRule>
  </conditionalFormatting>
  <conditionalFormatting sqref="E7">
    <cfRule type="containsText" dxfId="441" priority="1" operator="containsText" text="INVESTIMENTOS">
      <formula>NOT(ISERROR(SEARCH("INVESTIMENTOS",E7)))</formula>
    </cfRule>
    <cfRule type="containsText" dxfId="440" priority="2" operator="containsText" text="DESPESAS DE MARKETING">
      <formula>NOT(ISERROR(SEARCH("DESPESAS DE MARKETING",E7)))</formula>
    </cfRule>
    <cfRule type="containsText" dxfId="439" priority="3" operator="containsText" text="DESPESAS NÃO OPERACIONAIS">
      <formula>NOT(ISERROR(SEARCH("DESPESAS NÃO OPERACIONAIS",E7)))</formula>
    </cfRule>
    <cfRule type="containsText" dxfId="438" priority="4" operator="containsText" text="DESPESAS COM RH">
      <formula>NOT(ISERROR(SEARCH("DESPESAS COM RH",E7)))</formula>
    </cfRule>
    <cfRule type="containsText" dxfId="437" priority="5" operator="containsText" text="DESPESAS COM SERVIÇOS">
      <formula>NOT(ISERROR(SEARCH("DESPESAS COM SERVIÇOS",E7)))</formula>
    </cfRule>
    <cfRule type="containsText" dxfId="436" priority="6" operator="containsText" text="DESPESAS COM PRODUTOS">
      <formula>NOT(ISERROR(SEARCH("DESPESAS COM PRODUTOS",E7)))</formula>
    </cfRule>
    <cfRule type="containsText" dxfId="435" priority="7" operator="containsText" text="IMPOSTOS">
      <formula>NOT(ISERROR(SEARCH("IMPOSTOS",E7)))</formula>
    </cfRule>
    <cfRule type="containsText" dxfId="434" priority="8" operator="containsText" text="Despesa">
      <formula>NOT(ISERROR(SEARCH("Despesa",E7)))</formula>
    </cfRule>
    <cfRule type="containsText" dxfId="433" priority="9" operator="containsText" text="Receita">
      <formula>NOT(ISERROR(SEARCH("Receita",E7)))</formula>
    </cfRule>
  </conditionalFormatting>
  <conditionalFormatting sqref="E7">
    <cfRule type="expression" dxfId="43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E1:E3 E5:E1048576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1.8554687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v>1</v>
      </c>
      <c r="D5" s="139">
        <v>42856</v>
      </c>
      <c r="E5" s="43" t="s">
        <v>97</v>
      </c>
      <c r="F5" s="199" t="s">
        <v>818</v>
      </c>
      <c r="G5" s="43" t="s">
        <v>403</v>
      </c>
      <c r="H5" s="43" t="s">
        <v>349</v>
      </c>
      <c r="I5" s="43"/>
      <c r="J5" s="238">
        <v>0</v>
      </c>
      <c r="K5" s="238">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195255.56000000038</v>
      </c>
      <c r="P5" s="273" t="s">
        <v>131</v>
      </c>
      <c r="Q5" s="274">
        <f>Abr!Q13</f>
        <v>205456.48000000039</v>
      </c>
      <c r="R5" s="42"/>
      <c r="S5" s="242" t="str">
        <f>IF(W5="DESPESAS COM RH","Despesa",IF(W5="DESPESAS OPERACIONAIS","Despesa",IF(W5="DESPESAS DE MARKETING","Despesa",IF(W5="IMPOSTOS","Despesa",IF(W5="INVESTIMENTOS","Despesa","")))))</f>
        <v>Despesa</v>
      </c>
      <c r="T5" s="243" t="str">
        <f>IF(W5="DESPESAS COM PRODUTOS","Despesa",IF(W5="DESPESAS COM SERVIÇOS","Despesa",IF(W5="DESPESAS NÃO OPERACIONAIS","Despesa","")))</f>
        <v/>
      </c>
      <c r="U5" s="243" t="str">
        <f>IF(W5="RECEITAS COM PRODUTO","Receita",IF(W5="RECEITAS COM SERVIÇOS","Receita",IF(W5="RECEITAS NÃO OPERACIONAIS","Receita","")))</f>
        <v/>
      </c>
      <c r="V5" s="243" t="str">
        <f>IF(S5&lt;&gt;"",S5,IF(T5&lt;&gt;"",T5,IF(U5&lt;&gt;"",U5,"")))</f>
        <v>Despesa</v>
      </c>
      <c r="W5" s="244" t="str">
        <f>VLOOKUP(E5,'Configurações Básicas'!$E$12:$E$66,1,FALSE)</f>
        <v>DESPESAS COM RH</v>
      </c>
    </row>
    <row r="6" spans="1:24" ht="19.5" customHeight="1" thickTop="1" thickBot="1" x14ac:dyDescent="0.3">
      <c r="A6" s="214"/>
      <c r="C6" s="43">
        <v>1</v>
      </c>
      <c r="D6" s="139">
        <v>42856</v>
      </c>
      <c r="E6" s="43" t="s">
        <v>319</v>
      </c>
      <c r="F6" s="199" t="s">
        <v>819</v>
      </c>
      <c r="G6" s="43" t="s">
        <v>378</v>
      </c>
      <c r="H6" s="43" t="s">
        <v>348</v>
      </c>
      <c r="I6" s="43"/>
      <c r="J6" s="238">
        <v>0</v>
      </c>
      <c r="K6" s="238">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195140.93000000037</v>
      </c>
      <c r="P6" s="273"/>
      <c r="Q6" s="274"/>
      <c r="R6" s="42"/>
      <c r="S6" s="242" t="str">
        <f t="shared" ref="S6:S69" si="0">IF(W6="DESPESAS COM RH","Despesa",IF(W6="DESPESAS OPERACIONAIS","Despesa",IF(W6="DESPESAS DE MARKETING","Despesa",IF(W6="IMPOSTOS","Despesa",IF(W6="INVESTIMENTOS","Despesa","")))))</f>
        <v>Despesa</v>
      </c>
      <c r="T6" s="243" t="str">
        <f t="shared" ref="T6:T69" si="1">IF(W6="DESPESAS COM PRODUTOS","Despesa",IF(W6="DESPESAS COM SERVIÇOS","Despesa",IF(W6="DESPESAS NÃO OPERACIONAIS","Despesa","")))</f>
        <v/>
      </c>
      <c r="U6" s="243" t="str">
        <f t="shared" ref="U6:U69" si="2">IF(W6="RECEITAS COM PRODUTO","Receita",IF(W6="RECEITAS COM SERVIÇOS","Receita",IF(W6="RECEITAS NÃO OPERACIONAIS","Receita","")))</f>
        <v/>
      </c>
      <c r="V6" s="243" t="str">
        <f t="shared" ref="V6:V69" si="3">IF(S6&lt;&gt;"",S6,IF(T6&lt;&gt;"",T6,IF(U6&lt;&gt;"",U6,"")))</f>
        <v>Despesa</v>
      </c>
      <c r="W6" s="244" t="str">
        <f>VLOOKUP(E6,'Configurações Básicas'!$E$12:$E$66,1,FALSE)</f>
        <v>DESPESAS OPERACIONAIS</v>
      </c>
    </row>
    <row r="7" spans="1:24" ht="19.5" customHeight="1" thickTop="1" thickBot="1" x14ac:dyDescent="0.3">
      <c r="A7" s="214"/>
      <c r="C7" s="43">
        <v>1</v>
      </c>
      <c r="D7" s="139">
        <v>42856</v>
      </c>
      <c r="E7" s="43" t="s">
        <v>319</v>
      </c>
      <c r="F7" s="199" t="s">
        <v>824</v>
      </c>
      <c r="G7" s="43" t="s">
        <v>380</v>
      </c>
      <c r="H7" s="43" t="s">
        <v>348</v>
      </c>
      <c r="I7" s="43"/>
      <c r="J7" s="238">
        <v>0</v>
      </c>
      <c r="K7" s="238">
        <v>2.1</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195138.83000000037</v>
      </c>
      <c r="P7" s="263" t="s">
        <v>24</v>
      </c>
      <c r="Q7" s="266">
        <f>SUMIFS($J$5:$J$586,$E$5:$E$586,'PC Receitas'!P4,$L$5:$L$586,"Pago")+SUMIFS($J$5:$J$586,$E$5:$E$586,'PC Receitas'!P5,$L$5:$L$586,"Pago")+SUMIFS($J$5:$J$586,$E$5:$E$586,'PC Receitas'!P6,$L$5:$L$586,"Pago")</f>
        <v>0</v>
      </c>
      <c r="R7" s="17"/>
      <c r="S7" s="242" t="str">
        <f t="shared" si="0"/>
        <v>Despesa</v>
      </c>
      <c r="T7" s="243" t="str">
        <f t="shared" si="1"/>
        <v/>
      </c>
      <c r="U7" s="243" t="str">
        <f t="shared" si="2"/>
        <v/>
      </c>
      <c r="V7" s="243" t="str">
        <f t="shared" si="3"/>
        <v>Despesa</v>
      </c>
      <c r="W7" s="244" t="str">
        <f>VLOOKUP(E7,'Configurações Básicas'!$E$12:$E$66,1,FALSE)</f>
        <v>DESPESAS OPERACIONAIS</v>
      </c>
    </row>
    <row r="8" spans="1:24" ht="19.5" customHeight="1" thickTop="1" thickBot="1" x14ac:dyDescent="0.3">
      <c r="A8" s="214"/>
      <c r="C8" s="43">
        <v>2</v>
      </c>
      <c r="D8" s="139">
        <v>42857</v>
      </c>
      <c r="E8" s="43" t="s">
        <v>319</v>
      </c>
      <c r="F8" s="199" t="s">
        <v>820</v>
      </c>
      <c r="G8" s="43" t="s">
        <v>379</v>
      </c>
      <c r="H8" s="43" t="s">
        <v>348</v>
      </c>
      <c r="I8" s="43"/>
      <c r="J8" s="238">
        <v>0</v>
      </c>
      <c r="K8" s="238">
        <v>418.43</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194720.40000000037</v>
      </c>
      <c r="P8" s="263"/>
      <c r="Q8" s="267"/>
      <c r="R8" s="17"/>
      <c r="S8" s="242" t="str">
        <f t="shared" si="0"/>
        <v>Despesa</v>
      </c>
      <c r="T8" s="243" t="str">
        <f t="shared" si="1"/>
        <v/>
      </c>
      <c r="U8" s="243" t="str">
        <f t="shared" si="2"/>
        <v/>
      </c>
      <c r="V8" s="243" t="str">
        <f t="shared" si="3"/>
        <v>Despesa</v>
      </c>
      <c r="W8" s="244" t="str">
        <f>VLOOKUP(E8,'Configurações Básicas'!$E$12:$E$66,1,FALSE)</f>
        <v>DESPESAS OPERACIONAIS</v>
      </c>
    </row>
    <row r="9" spans="1:24" ht="19.5" customHeight="1" thickTop="1" thickBot="1" x14ac:dyDescent="0.3">
      <c r="A9" s="214"/>
      <c r="C9" s="43">
        <v>2</v>
      </c>
      <c r="D9" s="139">
        <v>42857</v>
      </c>
      <c r="E9" s="43" t="s">
        <v>319</v>
      </c>
      <c r="F9" s="199" t="s">
        <v>821</v>
      </c>
      <c r="G9" s="43" t="s">
        <v>379</v>
      </c>
      <c r="H9" s="43" t="s">
        <v>348</v>
      </c>
      <c r="I9" s="43"/>
      <c r="J9" s="238">
        <v>0</v>
      </c>
      <c r="K9" s="238">
        <v>277.11</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194443.29000000039</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2276.1999999999998</v>
      </c>
      <c r="R9" s="17"/>
      <c r="S9" s="242" t="str">
        <f t="shared" si="0"/>
        <v>Despesa</v>
      </c>
      <c r="T9" s="243" t="str">
        <f t="shared" si="1"/>
        <v/>
      </c>
      <c r="U9" s="243" t="str">
        <f t="shared" si="2"/>
        <v/>
      </c>
      <c r="V9" s="243" t="str">
        <f t="shared" si="3"/>
        <v>Despesa</v>
      </c>
      <c r="W9" s="244" t="str">
        <f>VLOOKUP(E9,'Configurações Básicas'!$E$12:$E$66,1,FALSE)</f>
        <v>DESPESAS OPERACIONAIS</v>
      </c>
    </row>
    <row r="10" spans="1:24" ht="19.5" customHeight="1" thickTop="1" thickBot="1" x14ac:dyDescent="0.3">
      <c r="A10" s="214"/>
      <c r="C10" s="43">
        <v>2</v>
      </c>
      <c r="D10" s="139">
        <v>42857</v>
      </c>
      <c r="E10" s="43" t="s">
        <v>316</v>
      </c>
      <c r="F10" s="199" t="s">
        <v>822</v>
      </c>
      <c r="G10" s="43" t="s">
        <v>398</v>
      </c>
      <c r="H10" s="43" t="s">
        <v>348</v>
      </c>
      <c r="I10" s="43"/>
      <c r="J10" s="238">
        <v>0</v>
      </c>
      <c r="K10" s="238">
        <v>2276.1999999999998</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192167.09000000037</v>
      </c>
      <c r="P10" s="263"/>
      <c r="Q10" s="265"/>
      <c r="R10" s="17"/>
      <c r="S10" s="242" t="str">
        <f t="shared" si="0"/>
        <v>Despesa</v>
      </c>
      <c r="T10" s="243" t="str">
        <f t="shared" si="1"/>
        <v/>
      </c>
      <c r="U10" s="243" t="str">
        <f t="shared" si="2"/>
        <v/>
      </c>
      <c r="V10" s="243" t="str">
        <f t="shared" si="3"/>
        <v>Despesa</v>
      </c>
      <c r="W10" s="244" t="str">
        <f>VLOOKUP(E10,'Configurações Básicas'!$E$12:$E$66,1,FALSE)</f>
        <v>IMPOSTOS</v>
      </c>
    </row>
    <row r="11" spans="1:24" ht="19.5" customHeight="1" thickTop="1" thickBot="1" x14ac:dyDescent="0.3">
      <c r="A11" s="214"/>
      <c r="C11" s="43">
        <v>2</v>
      </c>
      <c r="D11" s="139">
        <v>42857</v>
      </c>
      <c r="E11" s="43" t="s">
        <v>318</v>
      </c>
      <c r="F11" s="199" t="s">
        <v>823</v>
      </c>
      <c r="G11" s="43" t="s">
        <v>383</v>
      </c>
      <c r="H11" s="43" t="s">
        <v>349</v>
      </c>
      <c r="I11" s="43"/>
      <c r="J11" s="238">
        <v>0</v>
      </c>
      <c r="K11" s="238">
        <v>2877.3</v>
      </c>
      <c r="L11" s="44" t="s">
        <v>325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189289.79000000039</v>
      </c>
      <c r="P11" s="263" t="s">
        <v>27</v>
      </c>
      <c r="Q11" s="264">
        <f>Q7-Q9</f>
        <v>-2276.1999999999998</v>
      </c>
      <c r="R11" s="17"/>
      <c r="S11" s="242" t="str">
        <f t="shared" si="0"/>
        <v/>
      </c>
      <c r="T11" s="243" t="str">
        <f t="shared" si="1"/>
        <v>Despesa</v>
      </c>
      <c r="U11" s="243" t="str">
        <f t="shared" si="2"/>
        <v/>
      </c>
      <c r="V11" s="243" t="str">
        <f t="shared" si="3"/>
        <v>Despesa</v>
      </c>
      <c r="W11" s="244" t="str">
        <f>VLOOKUP(E11,'Configurações Básicas'!$E$12:$E$66,1,FALSE)</f>
        <v>DESPESAS COM PRODUTOS</v>
      </c>
    </row>
    <row r="12" spans="1:24" ht="19.5" customHeight="1" thickTop="1" thickBot="1" x14ac:dyDescent="0.3">
      <c r="A12" s="214"/>
      <c r="C12" s="43">
        <v>2</v>
      </c>
      <c r="D12" s="139">
        <v>42857</v>
      </c>
      <c r="E12" s="43" t="s">
        <v>319</v>
      </c>
      <c r="F12" s="199" t="s">
        <v>825</v>
      </c>
      <c r="G12" s="23" t="s">
        <v>380</v>
      </c>
      <c r="H12" s="23" t="s">
        <v>348</v>
      </c>
      <c r="I12" s="23"/>
      <c r="J12" s="238">
        <v>0</v>
      </c>
      <c r="K12" s="238">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189287.69000000038</v>
      </c>
      <c r="P12" s="263"/>
      <c r="Q12" s="265"/>
      <c r="R12" s="17"/>
      <c r="S12" s="242" t="str">
        <f t="shared" si="0"/>
        <v>Despesa</v>
      </c>
      <c r="T12" s="243" t="str">
        <f t="shared" si="1"/>
        <v/>
      </c>
      <c r="U12" s="243" t="str">
        <f t="shared" si="2"/>
        <v/>
      </c>
      <c r="V12" s="243" t="str">
        <f t="shared" si="3"/>
        <v>Despesa</v>
      </c>
      <c r="W12" s="244" t="str">
        <f>VLOOKUP(E12,'Configurações Básicas'!$E$12:$E$66,1,FALSE)</f>
        <v>DESPESAS OPERACIONAIS</v>
      </c>
    </row>
    <row r="13" spans="1:24" ht="19.5" customHeight="1" thickTop="1" thickBot="1" x14ac:dyDescent="0.3">
      <c r="A13" s="214"/>
      <c r="C13" s="43">
        <v>2</v>
      </c>
      <c r="D13" s="139">
        <v>42857</v>
      </c>
      <c r="E13" s="43" t="s">
        <v>319</v>
      </c>
      <c r="F13" s="199">
        <v>15237</v>
      </c>
      <c r="G13" s="23" t="s">
        <v>380</v>
      </c>
      <c r="H13" s="23" t="s">
        <v>348</v>
      </c>
      <c r="I13" s="23"/>
      <c r="J13" s="238">
        <v>0</v>
      </c>
      <c r="K13" s="238">
        <v>2.1</v>
      </c>
      <c r="L13" s="44" t="s">
        <v>325</v>
      </c>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189285.59000000037</v>
      </c>
      <c r="P13" s="263" t="s">
        <v>46</v>
      </c>
      <c r="Q13" s="264">
        <f>N586</f>
        <v>176547.19000000035</v>
      </c>
      <c r="R13" s="17"/>
      <c r="S13" s="242" t="str">
        <f t="shared" si="0"/>
        <v>Despesa</v>
      </c>
      <c r="T13" s="243" t="str">
        <f t="shared" si="1"/>
        <v/>
      </c>
      <c r="U13" s="243" t="str">
        <f t="shared" si="2"/>
        <v/>
      </c>
      <c r="V13" s="243" t="str">
        <f t="shared" si="3"/>
        <v>Despesa</v>
      </c>
      <c r="W13" s="244" t="str">
        <f>VLOOKUP(E13,'Configurações Básicas'!$E$12:$E$66,1,FALSE)</f>
        <v>DESPESAS OPERACIONAIS</v>
      </c>
    </row>
    <row r="14" spans="1:24" ht="19.5" customHeight="1" thickTop="1" thickBot="1" x14ac:dyDescent="0.3">
      <c r="A14" s="214"/>
      <c r="C14" s="43">
        <v>2</v>
      </c>
      <c r="D14" s="139">
        <v>42857</v>
      </c>
      <c r="E14" s="43" t="s">
        <v>319</v>
      </c>
      <c r="F14" s="199">
        <v>15228</v>
      </c>
      <c r="G14" s="43" t="s">
        <v>380</v>
      </c>
      <c r="H14" s="43" t="s">
        <v>348</v>
      </c>
      <c r="I14" s="43"/>
      <c r="J14" s="238">
        <v>0</v>
      </c>
      <c r="K14" s="238">
        <v>2.1</v>
      </c>
      <c r="L14" s="44" t="s">
        <v>325</v>
      </c>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189283.49000000037</v>
      </c>
      <c r="P14" s="263"/>
      <c r="Q14" s="268"/>
      <c r="R14" s="17"/>
      <c r="S14" s="242" t="str">
        <f t="shared" si="0"/>
        <v>Despesa</v>
      </c>
      <c r="T14" s="243" t="str">
        <f t="shared" si="1"/>
        <v/>
      </c>
      <c r="U14" s="243" t="str">
        <f t="shared" si="2"/>
        <v/>
      </c>
      <c r="V14" s="243" t="str">
        <f t="shared" si="3"/>
        <v>Despesa</v>
      </c>
      <c r="W14" s="244" t="str">
        <f>VLOOKUP(E14,'Configurações Básicas'!$E$12:$E$66,1,FALSE)</f>
        <v>DESPESAS OPERACIONAIS</v>
      </c>
    </row>
    <row r="15" spans="1:24" ht="19.5" customHeight="1" thickTop="1" thickBot="1" x14ac:dyDescent="0.3">
      <c r="A15" s="214"/>
      <c r="C15" s="43">
        <v>2</v>
      </c>
      <c r="D15" s="139">
        <v>42857</v>
      </c>
      <c r="E15" s="43" t="s">
        <v>319</v>
      </c>
      <c r="F15" s="199">
        <v>15233</v>
      </c>
      <c r="G15" s="23" t="s">
        <v>380</v>
      </c>
      <c r="H15" s="23" t="s">
        <v>348</v>
      </c>
      <c r="I15" s="23"/>
      <c r="J15" s="238">
        <v>0</v>
      </c>
      <c r="K15" s="238">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189281.39000000036</v>
      </c>
      <c r="S15" s="242" t="str">
        <f t="shared" si="0"/>
        <v>Despesa</v>
      </c>
      <c r="T15" s="243" t="str">
        <f t="shared" si="1"/>
        <v/>
      </c>
      <c r="U15" s="243" t="str">
        <f t="shared" si="2"/>
        <v/>
      </c>
      <c r="V15" s="243" t="str">
        <f t="shared" si="3"/>
        <v>Despesa</v>
      </c>
      <c r="W15" s="244" t="str">
        <f>VLOOKUP(E15,'Configurações Básicas'!$E$12:$E$66,1,FALSE)</f>
        <v>DESPESAS OPERACIONAIS</v>
      </c>
    </row>
    <row r="16" spans="1:24" ht="19.5" customHeight="1" thickTop="1" thickBot="1" x14ac:dyDescent="0.3">
      <c r="A16" s="214"/>
      <c r="C16" s="43">
        <v>2</v>
      </c>
      <c r="D16" s="139">
        <v>42857</v>
      </c>
      <c r="E16" s="43" t="s">
        <v>319</v>
      </c>
      <c r="F16" s="199" t="s">
        <v>827</v>
      </c>
      <c r="G16" s="43" t="s">
        <v>380</v>
      </c>
      <c r="H16" s="43" t="s">
        <v>348</v>
      </c>
      <c r="I16" s="43"/>
      <c r="J16" s="238">
        <v>0</v>
      </c>
      <c r="K16" s="238">
        <v>2.1</v>
      </c>
      <c r="L16" s="44" t="s">
        <v>325</v>
      </c>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189279.29000000036</v>
      </c>
      <c r="P16" s="109" t="str">
        <f>'PC Receitas'!P4</f>
        <v>Receitas_com_Serviços</v>
      </c>
      <c r="S16" s="242" t="str">
        <f t="shared" si="0"/>
        <v>Despesa</v>
      </c>
      <c r="T16" s="243" t="str">
        <f t="shared" si="1"/>
        <v/>
      </c>
      <c r="U16" s="243" t="str">
        <f t="shared" si="2"/>
        <v/>
      </c>
      <c r="V16" s="243" t="str">
        <f t="shared" si="3"/>
        <v>Despesa</v>
      </c>
      <c r="W16" s="244" t="str">
        <f>VLOOKUP(E16,'Configurações Básicas'!$E$12:$E$66,1,FALSE)</f>
        <v>DESPESAS OPERACIONAIS</v>
      </c>
    </row>
    <row r="17" spans="1:23" ht="19.5" customHeight="1" thickTop="1" thickBot="1" x14ac:dyDescent="0.3">
      <c r="A17" s="214"/>
      <c r="C17" s="43">
        <v>3</v>
      </c>
      <c r="D17" s="139">
        <v>42858</v>
      </c>
      <c r="E17" s="43" t="s">
        <v>97</v>
      </c>
      <c r="F17" s="199" t="s">
        <v>832</v>
      </c>
      <c r="G17" s="43" t="s">
        <v>381</v>
      </c>
      <c r="H17" s="43" t="s">
        <v>349</v>
      </c>
      <c r="I17" s="43"/>
      <c r="J17" s="238">
        <v>0</v>
      </c>
      <c r="K17" s="238">
        <v>1357.6</v>
      </c>
      <c r="L17" s="44" t="s">
        <v>325</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187921.69000000035</v>
      </c>
      <c r="P17" s="109" t="str">
        <f>'PC Receitas'!P5</f>
        <v>Receitas_Não_Operacionais</v>
      </c>
      <c r="S17" s="242" t="str">
        <f t="shared" si="0"/>
        <v>Despesa</v>
      </c>
      <c r="T17" s="243" t="str">
        <f t="shared" si="1"/>
        <v/>
      </c>
      <c r="U17" s="243" t="str">
        <f t="shared" si="2"/>
        <v/>
      </c>
      <c r="V17" s="243" t="str">
        <f t="shared" si="3"/>
        <v>Despesa</v>
      </c>
      <c r="W17" s="244" t="str">
        <f>VLOOKUP(E17,'Configurações Básicas'!$E$12:$E$66,1,FALSE)</f>
        <v>DESPESAS COM RH</v>
      </c>
    </row>
    <row r="18" spans="1:23" ht="19.5" customHeight="1" thickTop="1" thickBot="1" x14ac:dyDescent="0.3">
      <c r="A18" s="214"/>
      <c r="C18" s="43">
        <v>3</v>
      </c>
      <c r="D18" s="139">
        <v>42858</v>
      </c>
      <c r="E18" s="43" t="s">
        <v>97</v>
      </c>
      <c r="F18" s="199" t="s">
        <v>833</v>
      </c>
      <c r="G18" s="23" t="s">
        <v>381</v>
      </c>
      <c r="H18" s="23" t="s">
        <v>349</v>
      </c>
      <c r="I18" s="23"/>
      <c r="J18" s="238">
        <v>0</v>
      </c>
      <c r="K18" s="238">
        <v>796.15</v>
      </c>
      <c r="L18" s="44" t="s">
        <v>325</v>
      </c>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187125.54000000036</v>
      </c>
      <c r="P18" s="109" t="str">
        <f>'PC Receitas'!P6</f>
        <v>Despesas_com_Produtos</v>
      </c>
      <c r="S18" s="242" t="str">
        <f t="shared" si="0"/>
        <v>Despesa</v>
      </c>
      <c r="T18" s="243" t="str">
        <f t="shared" si="1"/>
        <v/>
      </c>
      <c r="U18" s="243" t="str">
        <f t="shared" si="2"/>
        <v/>
      </c>
      <c r="V18" s="243" t="str">
        <f t="shared" si="3"/>
        <v>Despesa</v>
      </c>
      <c r="W18" s="244" t="str">
        <f>VLOOKUP(E18,'Configurações Básicas'!$E$12:$E$66,1,FALSE)</f>
        <v>DESPESAS COM RH</v>
      </c>
    </row>
    <row r="19" spans="1:23" ht="19.5" customHeight="1" thickTop="1" thickBot="1" x14ac:dyDescent="0.3">
      <c r="A19" s="214"/>
      <c r="C19" s="43">
        <v>3</v>
      </c>
      <c r="D19" s="139">
        <v>42858</v>
      </c>
      <c r="E19" s="43" t="s">
        <v>319</v>
      </c>
      <c r="F19" s="199">
        <v>15213</v>
      </c>
      <c r="G19" s="43" t="s">
        <v>380</v>
      </c>
      <c r="H19" s="43" t="s">
        <v>348</v>
      </c>
      <c r="I19" s="43"/>
      <c r="J19" s="238">
        <v>0</v>
      </c>
      <c r="K19" s="238">
        <v>2.1</v>
      </c>
      <c r="L19" s="44" t="s">
        <v>325</v>
      </c>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187123.44000000035</v>
      </c>
      <c r="P19" s="109" t="str">
        <f>'PC Receitas'!P7</f>
        <v>Despesas_com_Serviços</v>
      </c>
      <c r="S19" s="242" t="str">
        <f t="shared" si="0"/>
        <v>Despesa</v>
      </c>
      <c r="T19" s="243" t="str">
        <f t="shared" si="1"/>
        <v/>
      </c>
      <c r="U19" s="243" t="str">
        <f t="shared" si="2"/>
        <v/>
      </c>
      <c r="V19" s="243" t="str">
        <f t="shared" si="3"/>
        <v>Despesa</v>
      </c>
      <c r="W19" s="244" t="str">
        <f>VLOOKUP(E19,'Configurações Básicas'!$E$12:$E$66,1,FALSE)</f>
        <v>DESPESAS OPERACIONAIS</v>
      </c>
    </row>
    <row r="20" spans="1:23" ht="19.5" customHeight="1" thickTop="1" thickBot="1" x14ac:dyDescent="0.3">
      <c r="A20" s="214"/>
      <c r="C20" s="43">
        <v>3</v>
      </c>
      <c r="D20" s="139">
        <v>42858</v>
      </c>
      <c r="E20" s="43" t="s">
        <v>319</v>
      </c>
      <c r="F20" s="199">
        <v>15244454632</v>
      </c>
      <c r="G20" s="43" t="s">
        <v>380</v>
      </c>
      <c r="H20" s="43" t="s">
        <v>348</v>
      </c>
      <c r="I20" s="43"/>
      <c r="J20" s="238">
        <v>0</v>
      </c>
      <c r="K20" s="238">
        <v>8.4</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187115.04000000036</v>
      </c>
      <c r="P20" s="109" t="str">
        <f>'PC Receitas'!P8</f>
        <v>Despesas_Não_Operacionais</v>
      </c>
      <c r="S20" s="242" t="str">
        <f t="shared" si="0"/>
        <v>Despesa</v>
      </c>
      <c r="T20" s="243" t="str">
        <f t="shared" si="1"/>
        <v/>
      </c>
      <c r="U20" s="243" t="str">
        <f t="shared" si="2"/>
        <v/>
      </c>
      <c r="V20" s="243" t="str">
        <f t="shared" si="3"/>
        <v>Despesa</v>
      </c>
      <c r="W20" s="244" t="str">
        <f>VLOOKUP(E20,'Configurações Básicas'!$E$12:$E$66,1,FALSE)</f>
        <v>DESPESAS OPERACIONAIS</v>
      </c>
    </row>
    <row r="21" spans="1:23" ht="19.5" customHeight="1" thickTop="1" thickBot="1" x14ac:dyDescent="0.3">
      <c r="A21" s="214"/>
      <c r="C21" s="43">
        <v>3</v>
      </c>
      <c r="D21" s="139">
        <v>42858</v>
      </c>
      <c r="E21" s="43" t="s">
        <v>319</v>
      </c>
      <c r="F21" s="199" t="s">
        <v>836</v>
      </c>
      <c r="G21" s="23" t="s">
        <v>384</v>
      </c>
      <c r="H21" s="23" t="s">
        <v>348</v>
      </c>
      <c r="I21" s="23"/>
      <c r="J21" s="238">
        <v>0</v>
      </c>
      <c r="K21" s="238">
        <v>30</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187085.04000000036</v>
      </c>
      <c r="P21" s="109" t="str">
        <f>'PC Receitas'!P9</f>
        <v>Despesas_com_RH</v>
      </c>
      <c r="S21" s="242" t="str">
        <f t="shared" si="0"/>
        <v>Despesa</v>
      </c>
      <c r="T21" s="243" t="str">
        <f t="shared" si="1"/>
        <v/>
      </c>
      <c r="U21" s="243" t="str">
        <f t="shared" si="2"/>
        <v/>
      </c>
      <c r="V21" s="243" t="str">
        <f t="shared" si="3"/>
        <v>Despesa</v>
      </c>
      <c r="W21" s="244" t="str">
        <f>VLOOKUP(E21,'Configurações Básicas'!$E$12:$E$66,1,FALSE)</f>
        <v>DESPESAS OPERACIONAIS</v>
      </c>
    </row>
    <row r="22" spans="1:23" ht="19.5" customHeight="1" thickTop="1" thickBot="1" x14ac:dyDescent="0.3">
      <c r="A22" s="214"/>
      <c r="C22" s="43">
        <v>4</v>
      </c>
      <c r="D22" s="139">
        <v>42859</v>
      </c>
      <c r="E22" s="43" t="s">
        <v>319</v>
      </c>
      <c r="F22" s="199">
        <v>15039</v>
      </c>
      <c r="G22" s="43" t="s">
        <v>380</v>
      </c>
      <c r="H22" s="43" t="s">
        <v>348</v>
      </c>
      <c r="I22" s="43"/>
      <c r="J22" s="238">
        <v>0</v>
      </c>
      <c r="K22" s="238">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187082.94000000035</v>
      </c>
      <c r="P22" s="109" t="str">
        <f>'PC Receitas'!P10</f>
        <v>Despesas_Operacionais</v>
      </c>
      <c r="S22" s="242" t="str">
        <f t="shared" si="0"/>
        <v>Despesa</v>
      </c>
      <c r="T22" s="243" t="str">
        <f t="shared" si="1"/>
        <v/>
      </c>
      <c r="U22" s="243" t="str">
        <f t="shared" si="2"/>
        <v/>
      </c>
      <c r="V22" s="243" t="str">
        <f t="shared" si="3"/>
        <v>Despesa</v>
      </c>
      <c r="W22" s="244" t="str">
        <f>VLOOKUP(E22,'Configurações Básicas'!$E$12:$E$66,1,FALSE)</f>
        <v>DESPESAS OPERACIONAIS</v>
      </c>
    </row>
    <row r="23" spans="1:23" ht="19.5" customHeight="1" thickTop="1" thickBot="1" x14ac:dyDescent="0.3">
      <c r="A23" s="214"/>
      <c r="C23" s="43">
        <v>4</v>
      </c>
      <c r="D23" s="139">
        <v>42859</v>
      </c>
      <c r="E23" s="43" t="s">
        <v>319</v>
      </c>
      <c r="F23" s="199">
        <v>15260576741</v>
      </c>
      <c r="G23" s="43" t="s">
        <v>380</v>
      </c>
      <c r="H23" s="43" t="s">
        <v>348</v>
      </c>
      <c r="I23" s="43"/>
      <c r="J23" s="238">
        <v>0</v>
      </c>
      <c r="K23" s="238">
        <v>10.5</v>
      </c>
      <c r="L23" s="44" t="s">
        <v>325</v>
      </c>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187072.44000000035</v>
      </c>
      <c r="P23" s="109" t="str">
        <f>'PC Receitas'!P11</f>
        <v>Despesas_com_Marketing</v>
      </c>
      <c r="S23" s="242" t="str">
        <f t="shared" si="0"/>
        <v>Despesa</v>
      </c>
      <c r="T23" s="243" t="str">
        <f t="shared" si="1"/>
        <v/>
      </c>
      <c r="U23" s="243" t="str">
        <f t="shared" si="2"/>
        <v/>
      </c>
      <c r="V23" s="243" t="str">
        <f t="shared" si="3"/>
        <v>Despesa</v>
      </c>
      <c r="W23" s="244" t="str">
        <f>VLOOKUP(E23,'Configurações Básicas'!$E$12:$E$66,1,FALSE)</f>
        <v>DESPESAS OPERACIONAIS</v>
      </c>
    </row>
    <row r="24" spans="1:23" ht="19.5" customHeight="1" thickTop="1" thickBot="1" x14ac:dyDescent="0.3">
      <c r="A24" s="214"/>
      <c r="C24" s="43">
        <v>4</v>
      </c>
      <c r="D24" s="139">
        <v>42859</v>
      </c>
      <c r="E24" s="43" t="s">
        <v>319</v>
      </c>
      <c r="F24" s="199">
        <v>15439</v>
      </c>
      <c r="G24" s="43" t="s">
        <v>380</v>
      </c>
      <c r="H24" s="43" t="s">
        <v>348</v>
      </c>
      <c r="I24" s="43"/>
      <c r="J24" s="238">
        <v>0</v>
      </c>
      <c r="K24" s="238">
        <v>2.1</v>
      </c>
      <c r="L24" s="44" t="s">
        <v>325</v>
      </c>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187070.34000000035</v>
      </c>
      <c r="P24" s="109" t="str">
        <f>'PC Receitas'!P12</f>
        <v>Impostos</v>
      </c>
      <c r="S24" s="242" t="str">
        <f t="shared" si="0"/>
        <v>Despesa</v>
      </c>
      <c r="T24" s="243" t="str">
        <f t="shared" si="1"/>
        <v/>
      </c>
      <c r="U24" s="243" t="str">
        <f t="shared" si="2"/>
        <v/>
      </c>
      <c r="V24" s="243" t="str">
        <f t="shared" si="3"/>
        <v>Despesa</v>
      </c>
      <c r="W24" s="244" t="str">
        <f>VLOOKUP(E24,'Configurações Básicas'!$E$12:$E$66,1,FALSE)</f>
        <v>DESPESAS OPERACIONAIS</v>
      </c>
    </row>
    <row r="25" spans="1:23" ht="19.5" customHeight="1" thickTop="1" thickBot="1" x14ac:dyDescent="0.3">
      <c r="A25" s="214"/>
      <c r="C25" s="43">
        <v>5</v>
      </c>
      <c r="D25" s="139">
        <v>42860</v>
      </c>
      <c r="E25" s="43" t="s">
        <v>97</v>
      </c>
      <c r="F25" s="199" t="s">
        <v>828</v>
      </c>
      <c r="G25" s="43" t="s">
        <v>381</v>
      </c>
      <c r="H25" s="43" t="s">
        <v>349</v>
      </c>
      <c r="I25" s="43"/>
      <c r="J25" s="238">
        <v>0</v>
      </c>
      <c r="K25" s="238">
        <v>2053.15</v>
      </c>
      <c r="L25" s="44" t="s">
        <v>325</v>
      </c>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185017.19000000035</v>
      </c>
      <c r="P25" s="109" t="str">
        <f>'PC Receitas'!P13</f>
        <v>Investimentos</v>
      </c>
      <c r="S25" s="242" t="str">
        <f t="shared" si="0"/>
        <v>Despesa</v>
      </c>
      <c r="T25" s="243" t="str">
        <f t="shared" si="1"/>
        <v/>
      </c>
      <c r="U25" s="243" t="str">
        <f t="shared" si="2"/>
        <v/>
      </c>
      <c r="V25" s="243" t="str">
        <f t="shared" si="3"/>
        <v>Despesa</v>
      </c>
      <c r="W25" s="244" t="str">
        <f>VLOOKUP(E25,'Configurações Básicas'!$E$12:$E$66,1,FALSE)</f>
        <v>DESPESAS COM RH</v>
      </c>
    </row>
    <row r="26" spans="1:23" ht="19.5" customHeight="1" thickTop="1" thickBot="1" x14ac:dyDescent="0.3">
      <c r="A26" s="214"/>
      <c r="C26" s="43">
        <v>5</v>
      </c>
      <c r="D26" s="139">
        <v>42860</v>
      </c>
      <c r="E26" s="43" t="s">
        <v>97</v>
      </c>
      <c r="F26" s="199" t="s">
        <v>829</v>
      </c>
      <c r="G26" s="43" t="s">
        <v>381</v>
      </c>
      <c r="H26" s="43" t="s">
        <v>349</v>
      </c>
      <c r="I26" s="43"/>
      <c r="J26" s="238">
        <v>0</v>
      </c>
      <c r="K26" s="238">
        <v>1600.15</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183417.04000000036</v>
      </c>
      <c r="P26" s="109">
        <f>'PC Receitas'!P14</f>
        <v>0</v>
      </c>
      <c r="S26" s="242" t="str">
        <f t="shared" si="0"/>
        <v>Despesa</v>
      </c>
      <c r="T26" s="243" t="str">
        <f t="shared" si="1"/>
        <v/>
      </c>
      <c r="U26" s="243" t="str">
        <f t="shared" si="2"/>
        <v/>
      </c>
      <c r="V26" s="243" t="str">
        <f t="shared" si="3"/>
        <v>Despesa</v>
      </c>
      <c r="W26" s="244" t="str">
        <f>VLOOKUP(E26,'Configurações Básicas'!$E$12:$E$66,1,FALSE)</f>
        <v>DESPESAS COM RH</v>
      </c>
    </row>
    <row r="27" spans="1:23" ht="19.5" customHeight="1" thickTop="1" thickBot="1" x14ac:dyDescent="0.3">
      <c r="A27" s="214"/>
      <c r="C27" s="43">
        <v>5</v>
      </c>
      <c r="D27" s="139">
        <v>42860</v>
      </c>
      <c r="E27" s="43" t="s">
        <v>97</v>
      </c>
      <c r="F27" s="199" t="s">
        <v>830</v>
      </c>
      <c r="G27" s="43" t="s">
        <v>381</v>
      </c>
      <c r="H27" s="43" t="s">
        <v>349</v>
      </c>
      <c r="I27" s="43"/>
      <c r="J27" s="238">
        <v>0</v>
      </c>
      <c r="K27" s="238">
        <v>1505.9</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181911.14000000036</v>
      </c>
      <c r="S27" s="242" t="str">
        <f t="shared" si="0"/>
        <v>Despesa</v>
      </c>
      <c r="T27" s="243" t="str">
        <f t="shared" si="1"/>
        <v/>
      </c>
      <c r="U27" s="243" t="str">
        <f t="shared" si="2"/>
        <v/>
      </c>
      <c r="V27" s="243" t="str">
        <f t="shared" si="3"/>
        <v>Despesa</v>
      </c>
      <c r="W27" s="244" t="str">
        <f>VLOOKUP(E27,'Configurações Básicas'!$E$12:$E$66,1,FALSE)</f>
        <v>DESPESAS COM RH</v>
      </c>
    </row>
    <row r="28" spans="1:23" ht="19.5" customHeight="1" thickTop="1" thickBot="1" x14ac:dyDescent="0.3">
      <c r="A28" s="214"/>
      <c r="C28" s="43">
        <v>5</v>
      </c>
      <c r="D28" s="139">
        <v>42860</v>
      </c>
      <c r="E28" s="43" t="s">
        <v>319</v>
      </c>
      <c r="F28" s="199" t="s">
        <v>831</v>
      </c>
      <c r="G28" s="43" t="s">
        <v>402</v>
      </c>
      <c r="H28" s="43" t="s">
        <v>349</v>
      </c>
      <c r="I28" s="43"/>
      <c r="J28" s="238">
        <v>0</v>
      </c>
      <c r="K28" s="238">
        <v>937.5</v>
      </c>
      <c r="L28" s="44" t="s">
        <v>325</v>
      </c>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180973.64000000036</v>
      </c>
      <c r="S28" s="242" t="str">
        <f t="shared" si="0"/>
        <v>Despesa</v>
      </c>
      <c r="T28" s="243" t="str">
        <f t="shared" si="1"/>
        <v/>
      </c>
      <c r="U28" s="243" t="str">
        <f t="shared" si="2"/>
        <v/>
      </c>
      <c r="V28" s="243" t="str">
        <f t="shared" si="3"/>
        <v>Despesa</v>
      </c>
      <c r="W28" s="244" t="str">
        <f>VLOOKUP(E28,'Configurações Básicas'!$E$12:$E$66,1,FALSE)</f>
        <v>DESPESAS OPERACIONAIS</v>
      </c>
    </row>
    <row r="29" spans="1:23" ht="19.5" customHeight="1" thickTop="1" thickBot="1" x14ac:dyDescent="0.3">
      <c r="A29" s="214"/>
      <c r="C29" s="43">
        <v>5</v>
      </c>
      <c r="D29" s="139">
        <v>42860</v>
      </c>
      <c r="E29" s="43" t="s">
        <v>97</v>
      </c>
      <c r="F29" s="199" t="s">
        <v>834</v>
      </c>
      <c r="G29" s="43" t="s">
        <v>381</v>
      </c>
      <c r="H29" s="43" t="s">
        <v>349</v>
      </c>
      <c r="I29" s="43"/>
      <c r="J29" s="238">
        <v>0</v>
      </c>
      <c r="K29" s="238">
        <v>1125.8</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179847.84000000037</v>
      </c>
      <c r="S29" s="242" t="str">
        <f t="shared" si="0"/>
        <v>Despesa</v>
      </c>
      <c r="T29" s="243" t="str">
        <f t="shared" si="1"/>
        <v/>
      </c>
      <c r="U29" s="243" t="str">
        <f t="shared" si="2"/>
        <v/>
      </c>
      <c r="V29" s="243" t="str">
        <f t="shared" si="3"/>
        <v>Despesa</v>
      </c>
      <c r="W29" s="244" t="str">
        <f>VLOOKUP(E29,'Configurações Básicas'!$E$12:$E$66,1,FALSE)</f>
        <v>DESPESAS COM RH</v>
      </c>
    </row>
    <row r="30" spans="1:23" ht="19.5" customHeight="1" thickTop="1" thickBot="1" x14ac:dyDescent="0.3">
      <c r="A30" s="214"/>
      <c r="C30" s="43">
        <v>5</v>
      </c>
      <c r="D30" s="139">
        <v>42860</v>
      </c>
      <c r="E30" s="43" t="s">
        <v>97</v>
      </c>
      <c r="F30" s="199" t="s">
        <v>835</v>
      </c>
      <c r="G30" s="23" t="s">
        <v>381</v>
      </c>
      <c r="H30" s="23" t="s">
        <v>349</v>
      </c>
      <c r="I30" s="23"/>
      <c r="J30" s="238">
        <v>0</v>
      </c>
      <c r="K30" s="238">
        <v>1910.05</v>
      </c>
      <c r="L30" s="44" t="s">
        <v>325</v>
      </c>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177937.79000000039</v>
      </c>
      <c r="S30" s="242" t="str">
        <f t="shared" si="0"/>
        <v>Despesa</v>
      </c>
      <c r="T30" s="243" t="str">
        <f t="shared" si="1"/>
        <v/>
      </c>
      <c r="U30" s="243" t="str">
        <f t="shared" si="2"/>
        <v/>
      </c>
      <c r="V30" s="243" t="str">
        <f t="shared" si="3"/>
        <v>Despesa</v>
      </c>
      <c r="W30" s="244" t="str">
        <f>VLOOKUP(E30,'Configurações Básicas'!$E$12:$E$66,1,FALSE)</f>
        <v>DESPESAS COM RH</v>
      </c>
    </row>
    <row r="31" spans="1:23" ht="19.5" customHeight="1" thickTop="1" thickBot="1" x14ac:dyDescent="0.3">
      <c r="A31" s="214"/>
      <c r="C31" s="43">
        <v>5</v>
      </c>
      <c r="D31" s="139">
        <v>42860</v>
      </c>
      <c r="E31" s="43" t="s">
        <v>97</v>
      </c>
      <c r="F31" s="199" t="s">
        <v>837</v>
      </c>
      <c r="G31" s="23" t="s">
        <v>381</v>
      </c>
      <c r="H31" s="23" t="s">
        <v>349</v>
      </c>
      <c r="I31" s="23"/>
      <c r="J31" s="238">
        <v>0</v>
      </c>
      <c r="K31" s="238">
        <v>31</v>
      </c>
      <c r="L31" s="44" t="s">
        <v>325</v>
      </c>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177906.79000000039</v>
      </c>
      <c r="S31" s="242" t="str">
        <f t="shared" si="0"/>
        <v>Despesa</v>
      </c>
      <c r="T31" s="243" t="str">
        <f t="shared" si="1"/>
        <v/>
      </c>
      <c r="U31" s="243" t="str">
        <f t="shared" si="2"/>
        <v/>
      </c>
      <c r="V31" s="243" t="str">
        <f t="shared" si="3"/>
        <v>Despesa</v>
      </c>
      <c r="W31" s="244" t="str">
        <f>VLOOKUP(E31,'Configurações Básicas'!$E$12:$E$66,1,FALSE)</f>
        <v>DESPESAS COM RH</v>
      </c>
    </row>
    <row r="32" spans="1:23" ht="19.5" customHeight="1" thickTop="1" thickBot="1" x14ac:dyDescent="0.3">
      <c r="A32" s="214"/>
      <c r="C32" s="43">
        <v>5</v>
      </c>
      <c r="D32" s="139">
        <v>42860</v>
      </c>
      <c r="E32" s="43" t="s">
        <v>319</v>
      </c>
      <c r="F32" s="199">
        <v>15174265248</v>
      </c>
      <c r="G32" s="43" t="s">
        <v>380</v>
      </c>
      <c r="H32" s="43" t="s">
        <v>348</v>
      </c>
      <c r="I32" s="43"/>
      <c r="J32" s="238">
        <v>0</v>
      </c>
      <c r="K32" s="238">
        <v>6.3</v>
      </c>
      <c r="L32" s="44" t="s">
        <v>325</v>
      </c>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177900.4900000004</v>
      </c>
      <c r="S32" s="242" t="str">
        <f t="shared" si="0"/>
        <v>Despesa</v>
      </c>
      <c r="T32" s="243" t="str">
        <f t="shared" si="1"/>
        <v/>
      </c>
      <c r="U32" s="243" t="str">
        <f t="shared" si="2"/>
        <v/>
      </c>
      <c r="V32" s="243" t="str">
        <f t="shared" si="3"/>
        <v>Despesa</v>
      </c>
      <c r="W32" s="244" t="str">
        <f>VLOOKUP(E32,'Configurações Básicas'!$E$12:$E$66,1,FALSE)</f>
        <v>DESPESAS OPERACIONAIS</v>
      </c>
    </row>
    <row r="33" spans="1:23" ht="19.5" customHeight="1" thickTop="1" thickBot="1" x14ac:dyDescent="0.3">
      <c r="A33" s="214"/>
      <c r="C33" s="43">
        <v>5</v>
      </c>
      <c r="D33" s="139">
        <v>42860</v>
      </c>
      <c r="E33" s="43" t="s">
        <v>319</v>
      </c>
      <c r="F33" s="199" t="s">
        <v>839</v>
      </c>
      <c r="G33" s="43" t="s">
        <v>380</v>
      </c>
      <c r="H33" s="43" t="s">
        <v>348</v>
      </c>
      <c r="I33" s="43"/>
      <c r="J33" s="238">
        <v>0</v>
      </c>
      <c r="K33" s="238">
        <v>2.1</v>
      </c>
      <c r="L33" s="44" t="s">
        <v>325</v>
      </c>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177898.39000000039</v>
      </c>
      <c r="S33" s="242" t="str">
        <f t="shared" si="0"/>
        <v>Despesa</v>
      </c>
      <c r="T33" s="243" t="str">
        <f t="shared" si="1"/>
        <v/>
      </c>
      <c r="U33" s="243" t="str">
        <f t="shared" si="2"/>
        <v/>
      </c>
      <c r="V33" s="243" t="str">
        <f t="shared" si="3"/>
        <v>Despesa</v>
      </c>
      <c r="W33" s="244" t="str">
        <f>VLOOKUP(E33,'Configurações Básicas'!$E$12:$E$66,1,FALSE)</f>
        <v>DESPESAS OPERACIONAIS</v>
      </c>
    </row>
    <row r="34" spans="1:23" ht="19.5" customHeight="1" thickTop="1" thickBot="1" x14ac:dyDescent="0.3">
      <c r="A34" s="214"/>
      <c r="C34" s="43">
        <v>7</v>
      </c>
      <c r="D34" s="139">
        <v>42862</v>
      </c>
      <c r="E34" s="43" t="s">
        <v>97</v>
      </c>
      <c r="F34" s="199" t="s">
        <v>838</v>
      </c>
      <c r="G34" s="43" t="s">
        <v>324</v>
      </c>
      <c r="H34" s="43" t="s">
        <v>348</v>
      </c>
      <c r="I34" s="43"/>
      <c r="J34" s="238">
        <v>0</v>
      </c>
      <c r="K34" s="238">
        <v>1052.8399999999999</v>
      </c>
      <c r="L34" s="44" t="s">
        <v>325</v>
      </c>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176845.5500000004</v>
      </c>
      <c r="S34" s="242" t="str">
        <f t="shared" si="0"/>
        <v>Despesa</v>
      </c>
      <c r="T34" s="243" t="str">
        <f t="shared" si="1"/>
        <v/>
      </c>
      <c r="U34" s="243" t="str">
        <f t="shared" si="2"/>
        <v/>
      </c>
      <c r="V34" s="243" t="str">
        <f t="shared" si="3"/>
        <v>Despesa</v>
      </c>
      <c r="W34" s="244" t="str">
        <f>VLOOKUP(E34,'Configurações Básicas'!$E$12:$E$66,1,FALSE)</f>
        <v>DESPESAS COM RH</v>
      </c>
    </row>
    <row r="35" spans="1:23" ht="19.5" customHeight="1" thickTop="1" thickBot="1" x14ac:dyDescent="0.3">
      <c r="A35" s="214"/>
      <c r="C35" s="43">
        <v>8</v>
      </c>
      <c r="D35" s="139">
        <v>42863</v>
      </c>
      <c r="E35" s="43" t="s">
        <v>319</v>
      </c>
      <c r="F35" s="199">
        <v>845261</v>
      </c>
      <c r="G35" s="43" t="s">
        <v>385</v>
      </c>
      <c r="H35" s="43" t="s">
        <v>350</v>
      </c>
      <c r="I35" s="43"/>
      <c r="J35" s="238">
        <v>0</v>
      </c>
      <c r="K35" s="238">
        <v>283.66000000000003</v>
      </c>
      <c r="L35" s="44" t="s">
        <v>325</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176561.89000000039</v>
      </c>
      <c r="S35" s="242" t="str">
        <f t="shared" si="0"/>
        <v>Despesa</v>
      </c>
      <c r="T35" s="243" t="str">
        <f t="shared" si="1"/>
        <v/>
      </c>
      <c r="U35" s="243" t="str">
        <f t="shared" si="2"/>
        <v/>
      </c>
      <c r="V35" s="243" t="str">
        <f t="shared" si="3"/>
        <v>Despesa</v>
      </c>
      <c r="W35" s="244" t="str">
        <f>VLOOKUP(E35,'Configurações Básicas'!$E$12:$E$66,1,FALSE)</f>
        <v>DESPESAS OPERACIONAIS</v>
      </c>
    </row>
    <row r="36" spans="1:23" ht="19.5" customHeight="1" thickTop="1" thickBot="1" x14ac:dyDescent="0.3">
      <c r="A36" s="214"/>
      <c r="C36" s="43">
        <v>13</v>
      </c>
      <c r="D36" s="139">
        <v>42868</v>
      </c>
      <c r="E36" s="43" t="s">
        <v>319</v>
      </c>
      <c r="F36" s="199">
        <v>15115</v>
      </c>
      <c r="G36" s="23" t="s">
        <v>380</v>
      </c>
      <c r="H36" s="23" t="s">
        <v>348</v>
      </c>
      <c r="I36" s="23"/>
      <c r="J36" s="238">
        <v>0</v>
      </c>
      <c r="K36" s="238">
        <v>2.1</v>
      </c>
      <c r="L36" s="44" t="s">
        <v>325</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176559.79000000039</v>
      </c>
      <c r="S36" s="242" t="str">
        <f t="shared" si="0"/>
        <v>Despesa</v>
      </c>
      <c r="T36" s="243" t="str">
        <f t="shared" si="1"/>
        <v/>
      </c>
      <c r="U36" s="243" t="str">
        <f t="shared" si="2"/>
        <v/>
      </c>
      <c r="V36" s="243" t="str">
        <f t="shared" si="3"/>
        <v>Despesa</v>
      </c>
      <c r="W36" s="244" t="str">
        <f>VLOOKUP(E36,'Configurações Básicas'!$E$12:$E$66,1,FALSE)</f>
        <v>DESPESAS OPERACIONAIS</v>
      </c>
    </row>
    <row r="37" spans="1:23" ht="19.5" customHeight="1" thickTop="1" thickBot="1" x14ac:dyDescent="0.3">
      <c r="A37" s="214"/>
      <c r="C37" s="43">
        <v>23</v>
      </c>
      <c r="D37" s="139">
        <v>42878</v>
      </c>
      <c r="E37" s="43" t="s">
        <v>319</v>
      </c>
      <c r="F37" s="199">
        <v>15187</v>
      </c>
      <c r="G37" s="23" t="s">
        <v>380</v>
      </c>
      <c r="H37" s="23" t="s">
        <v>348</v>
      </c>
      <c r="I37" s="23"/>
      <c r="J37" s="238">
        <v>0</v>
      </c>
      <c r="K37" s="238">
        <v>2.1</v>
      </c>
      <c r="L37" s="44" t="s">
        <v>325</v>
      </c>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176557.69000000038</v>
      </c>
      <c r="S37" s="242" t="str">
        <f t="shared" si="0"/>
        <v>Despesa</v>
      </c>
      <c r="T37" s="243" t="str">
        <f t="shared" si="1"/>
        <v/>
      </c>
      <c r="U37" s="243" t="str">
        <f t="shared" si="2"/>
        <v/>
      </c>
      <c r="V37" s="243" t="str">
        <f t="shared" si="3"/>
        <v>Despesa</v>
      </c>
      <c r="W37" s="244" t="str">
        <f>VLOOKUP(E37,'Configurações Básicas'!$E$12:$E$66,1,FALSE)</f>
        <v>DESPESAS OPERACIONAIS</v>
      </c>
    </row>
    <row r="38" spans="1:23" ht="19.5" customHeight="1" thickTop="1" thickBot="1" x14ac:dyDescent="0.3">
      <c r="A38" s="214"/>
      <c r="C38" s="43">
        <v>24</v>
      </c>
      <c r="D38" s="139">
        <v>42879</v>
      </c>
      <c r="E38" s="43" t="s">
        <v>319</v>
      </c>
      <c r="F38" s="199">
        <v>14994</v>
      </c>
      <c r="G38" s="43" t="s">
        <v>380</v>
      </c>
      <c r="H38" s="43" t="s">
        <v>348</v>
      </c>
      <c r="I38" s="43"/>
      <c r="J38" s="238">
        <v>0</v>
      </c>
      <c r="K38" s="238">
        <v>2.1</v>
      </c>
      <c r="L38" s="44" t="s">
        <v>325</v>
      </c>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176555.59000000037</v>
      </c>
      <c r="S38" s="242" t="str">
        <f t="shared" si="0"/>
        <v>Despesa</v>
      </c>
      <c r="T38" s="243" t="str">
        <f t="shared" si="1"/>
        <v/>
      </c>
      <c r="U38" s="243" t="str">
        <f t="shared" si="2"/>
        <v/>
      </c>
      <c r="V38" s="243" t="str">
        <f t="shared" si="3"/>
        <v>Despesa</v>
      </c>
      <c r="W38" s="244" t="str">
        <f>VLOOKUP(E38,'Configurações Básicas'!$E$12:$E$66,1,FALSE)</f>
        <v>DESPESAS OPERACIONAIS</v>
      </c>
    </row>
    <row r="39" spans="1:23" ht="19.5" customHeight="1" thickTop="1" thickBot="1" x14ac:dyDescent="0.3">
      <c r="A39" s="214"/>
      <c r="C39" s="43">
        <v>25</v>
      </c>
      <c r="D39" s="139">
        <v>42880</v>
      </c>
      <c r="E39" s="43" t="s">
        <v>319</v>
      </c>
      <c r="F39" s="199">
        <v>15207</v>
      </c>
      <c r="G39" s="43" t="s">
        <v>380</v>
      </c>
      <c r="H39" s="43" t="s">
        <v>348</v>
      </c>
      <c r="I39" s="43"/>
      <c r="J39" s="238">
        <v>0</v>
      </c>
      <c r="K39" s="238">
        <v>2.1</v>
      </c>
      <c r="L39" s="44" t="s">
        <v>325</v>
      </c>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176553.49000000037</v>
      </c>
      <c r="S39" s="242" t="str">
        <f t="shared" si="0"/>
        <v>Despesa</v>
      </c>
      <c r="T39" s="243" t="str">
        <f t="shared" si="1"/>
        <v/>
      </c>
      <c r="U39" s="243" t="str">
        <f t="shared" si="2"/>
        <v/>
      </c>
      <c r="V39" s="243" t="str">
        <f t="shared" si="3"/>
        <v>Despesa</v>
      </c>
      <c r="W39" s="244" t="str">
        <f>VLOOKUP(E39,'Configurações Básicas'!$E$12:$E$66,1,FALSE)</f>
        <v>DESPESAS OPERACIONAIS</v>
      </c>
    </row>
    <row r="40" spans="1:23" ht="19.5" customHeight="1" thickTop="1" thickBot="1" x14ac:dyDescent="0.3">
      <c r="A40" s="214"/>
      <c r="C40" s="43">
        <v>30</v>
      </c>
      <c r="D40" s="139">
        <v>42885</v>
      </c>
      <c r="E40" s="43" t="s">
        <v>319</v>
      </c>
      <c r="F40" s="199">
        <v>15222</v>
      </c>
      <c r="G40" s="43" t="s">
        <v>380</v>
      </c>
      <c r="H40" s="43" t="s">
        <v>348</v>
      </c>
      <c r="I40" s="43"/>
      <c r="J40" s="238">
        <v>0</v>
      </c>
      <c r="K40" s="238">
        <v>2.1</v>
      </c>
      <c r="L40" s="44" t="s">
        <v>325</v>
      </c>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176551.39000000036</v>
      </c>
      <c r="S40" s="242" t="str">
        <f t="shared" si="0"/>
        <v>Despesa</v>
      </c>
      <c r="T40" s="243" t="str">
        <f t="shared" si="1"/>
        <v/>
      </c>
      <c r="U40" s="243" t="str">
        <f t="shared" si="2"/>
        <v/>
      </c>
      <c r="V40" s="243" t="str">
        <f t="shared" si="3"/>
        <v>Despesa</v>
      </c>
      <c r="W40" s="244" t="str">
        <f>VLOOKUP(E40,'Configurações Básicas'!$E$12:$E$66,1,FALSE)</f>
        <v>DESPESAS OPERACIONAIS</v>
      </c>
    </row>
    <row r="41" spans="1:23" ht="19.5" customHeight="1" thickTop="1" thickBot="1" x14ac:dyDescent="0.3">
      <c r="A41" s="214"/>
      <c r="C41" s="43">
        <v>30</v>
      </c>
      <c r="D41" s="139">
        <v>42885</v>
      </c>
      <c r="E41" s="43" t="s">
        <v>319</v>
      </c>
      <c r="F41" s="199">
        <v>15226</v>
      </c>
      <c r="G41" s="43" t="s">
        <v>380</v>
      </c>
      <c r="H41" s="43" t="s">
        <v>348</v>
      </c>
      <c r="I41" s="43"/>
      <c r="J41" s="238">
        <v>0</v>
      </c>
      <c r="K41" s="238">
        <v>2.1</v>
      </c>
      <c r="L41" s="44" t="s">
        <v>325</v>
      </c>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176549.29000000036</v>
      </c>
      <c r="S41" s="242" t="str">
        <f t="shared" si="0"/>
        <v>Despesa</v>
      </c>
      <c r="T41" s="243" t="str">
        <f t="shared" si="1"/>
        <v/>
      </c>
      <c r="U41" s="243" t="str">
        <f t="shared" si="2"/>
        <v/>
      </c>
      <c r="V41" s="243" t="str">
        <f t="shared" si="3"/>
        <v>Despesa</v>
      </c>
      <c r="W41" s="244" t="str">
        <f>VLOOKUP(E41,'Configurações Básicas'!$E$12:$E$66,1,FALSE)</f>
        <v>DESPESAS OPERACIONAIS</v>
      </c>
    </row>
    <row r="42" spans="1:23" ht="19.5" customHeight="1" thickTop="1" thickBot="1" x14ac:dyDescent="0.3">
      <c r="A42" s="214"/>
      <c r="C42" s="43">
        <v>30</v>
      </c>
      <c r="D42" s="139">
        <v>42885</v>
      </c>
      <c r="E42" s="43" t="s">
        <v>319</v>
      </c>
      <c r="F42" s="199" t="s">
        <v>826</v>
      </c>
      <c r="G42" s="43" t="s">
        <v>380</v>
      </c>
      <c r="H42" s="43" t="s">
        <v>348</v>
      </c>
      <c r="I42" s="43"/>
      <c r="J42" s="238">
        <v>0</v>
      </c>
      <c r="K42" s="238">
        <v>2.1</v>
      </c>
      <c r="L42" s="44" t="s">
        <v>325</v>
      </c>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176547.19000000035</v>
      </c>
      <c r="S42" s="242" t="str">
        <f t="shared" si="0"/>
        <v>Despesa</v>
      </c>
      <c r="T42" s="243" t="str">
        <f t="shared" si="1"/>
        <v/>
      </c>
      <c r="U42" s="243" t="str">
        <f t="shared" si="2"/>
        <v/>
      </c>
      <c r="V42" s="243" t="str">
        <f t="shared" si="3"/>
        <v>Despesa</v>
      </c>
      <c r="W42" s="244" t="str">
        <f>VLOOKUP(E42,'Configurações Básicas'!$E$12:$E$66,1,FALSE)</f>
        <v>DESPESAS OPERACIONAIS</v>
      </c>
    </row>
    <row r="43" spans="1:23" ht="19.5" customHeight="1" thickTop="1" thickBot="1" x14ac:dyDescent="0.3">
      <c r="A43" s="214"/>
      <c r="C43" s="43"/>
      <c r="D43" s="43"/>
      <c r="E43" s="43"/>
      <c r="F43" s="199"/>
      <c r="G43" s="23"/>
      <c r="H43" s="23"/>
      <c r="I43" s="23"/>
      <c r="J43" s="238"/>
      <c r="K43" s="238"/>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176547.19000000035</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99"/>
      <c r="G44" s="43"/>
      <c r="H44" s="43"/>
      <c r="I44" s="43"/>
      <c r="J44" s="238"/>
      <c r="K44" s="238"/>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176547.19000000035</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99"/>
      <c r="G45" s="43"/>
      <c r="H45" s="43"/>
      <c r="I45" s="43"/>
      <c r="J45" s="238"/>
      <c r="K45" s="238"/>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176547.19000000035</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99"/>
      <c r="G46" s="23"/>
      <c r="H46" s="23"/>
      <c r="I46" s="23"/>
      <c r="J46" s="238"/>
      <c r="K46" s="238"/>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176547.19000000035</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99"/>
      <c r="G47" s="23"/>
      <c r="H47" s="23"/>
      <c r="I47" s="23"/>
      <c r="J47" s="238"/>
      <c r="K47" s="238"/>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176547.19000000035</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99"/>
      <c r="G48" s="43"/>
      <c r="H48" s="43"/>
      <c r="I48" s="43"/>
      <c r="J48" s="238"/>
      <c r="K48" s="238"/>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176547.19000000035</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99"/>
      <c r="G49" s="23"/>
      <c r="H49" s="23"/>
      <c r="I49" s="23"/>
      <c r="J49" s="238"/>
      <c r="K49" s="238"/>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176547.19000000035</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99"/>
      <c r="G50" s="43"/>
      <c r="H50" s="43"/>
      <c r="I50" s="43"/>
      <c r="J50" s="238"/>
      <c r="K50" s="238"/>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176547.19000000035</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99"/>
      <c r="G51" s="43"/>
      <c r="H51" s="43"/>
      <c r="I51" s="43"/>
      <c r="J51" s="238"/>
      <c r="K51" s="238"/>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176547.19000000035</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99"/>
      <c r="G52" s="43"/>
      <c r="H52" s="43"/>
      <c r="I52" s="43"/>
      <c r="J52" s="238"/>
      <c r="K52" s="238"/>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176547.19000000035</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99"/>
      <c r="G53" s="43"/>
      <c r="H53" s="43"/>
      <c r="I53" s="43"/>
      <c r="J53" s="238"/>
      <c r="K53" s="238"/>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176547.19000000035</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99"/>
      <c r="G54" s="43"/>
      <c r="H54" s="43"/>
      <c r="I54" s="43"/>
      <c r="J54" s="238"/>
      <c r="K54" s="238"/>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176547.19000000035</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99"/>
      <c r="G55" s="43"/>
      <c r="H55" s="43"/>
      <c r="I55" s="43"/>
      <c r="J55" s="238"/>
      <c r="K55" s="238"/>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176547.19000000035</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99"/>
      <c r="G56" s="23"/>
      <c r="H56" s="23"/>
      <c r="I56" s="23"/>
      <c r="J56" s="238"/>
      <c r="K56" s="238"/>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176547.19000000035</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99"/>
      <c r="G57" s="43"/>
      <c r="H57" s="43"/>
      <c r="I57" s="43"/>
      <c r="J57" s="238"/>
      <c r="K57" s="238"/>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176547.19000000035</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99"/>
      <c r="G58" s="43"/>
      <c r="H58" s="43"/>
      <c r="I58" s="43"/>
      <c r="J58" s="238"/>
      <c r="K58" s="238"/>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176547.19000000035</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99"/>
      <c r="G59" s="23"/>
      <c r="H59" s="23"/>
      <c r="I59" s="23"/>
      <c r="J59" s="238"/>
      <c r="K59" s="238"/>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176547.19000000035</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99"/>
      <c r="G60" s="43"/>
      <c r="H60" s="43"/>
      <c r="I60" s="43"/>
      <c r="J60" s="238"/>
      <c r="K60" s="238"/>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176547.19000000035</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99"/>
      <c r="G61" s="43"/>
      <c r="H61" s="43"/>
      <c r="I61" s="43"/>
      <c r="J61" s="238"/>
      <c r="K61" s="238"/>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176547.19000000035</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99"/>
      <c r="G62" s="43"/>
      <c r="H62" s="43"/>
      <c r="I62" s="43"/>
      <c r="J62" s="238"/>
      <c r="K62" s="238"/>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176547.19000000035</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99"/>
      <c r="G63" s="43"/>
      <c r="H63" s="43"/>
      <c r="I63" s="43"/>
      <c r="J63" s="238"/>
      <c r="K63" s="238"/>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176547.19000000035</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99"/>
      <c r="G64" s="43"/>
      <c r="H64" s="43"/>
      <c r="I64" s="43"/>
      <c r="J64" s="238"/>
      <c r="K64" s="238"/>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176547.19000000035</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99"/>
      <c r="G65" s="43"/>
      <c r="H65" s="43"/>
      <c r="I65" s="43"/>
      <c r="J65" s="238"/>
      <c r="K65" s="238"/>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176547.19000000035</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99"/>
      <c r="G66" s="43"/>
      <c r="H66" s="43"/>
      <c r="I66" s="43"/>
      <c r="J66" s="238"/>
      <c r="K66" s="238"/>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176547.19000000035</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99"/>
      <c r="G67" s="43"/>
      <c r="H67" s="43"/>
      <c r="I67" s="43"/>
      <c r="J67" s="238"/>
      <c r="K67" s="238"/>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176547.19000000035</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99"/>
      <c r="G68" s="43"/>
      <c r="H68" s="43"/>
      <c r="I68" s="43"/>
      <c r="J68" s="238"/>
      <c r="K68" s="238"/>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176547.19000000035</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99"/>
      <c r="G69" s="23"/>
      <c r="H69" s="23"/>
      <c r="I69" s="23"/>
      <c r="J69" s="238"/>
      <c r="K69" s="238"/>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176547.19000000035</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99"/>
      <c r="G70" s="23"/>
      <c r="H70" s="23"/>
      <c r="I70" s="23"/>
      <c r="J70" s="238"/>
      <c r="K70" s="238"/>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176547.19000000035</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99"/>
      <c r="G71" s="43"/>
      <c r="H71" s="43"/>
      <c r="I71" s="43"/>
      <c r="J71" s="238"/>
      <c r="K71" s="238"/>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176547.19000000035</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99"/>
      <c r="G72" s="43"/>
      <c r="H72" s="43"/>
      <c r="I72" s="43"/>
      <c r="J72" s="238"/>
      <c r="K72" s="238"/>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176547.19000000035</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99"/>
      <c r="G73" s="43"/>
      <c r="H73" s="43"/>
      <c r="I73" s="43"/>
      <c r="J73" s="238"/>
      <c r="K73" s="238"/>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176547.19000000035</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99"/>
      <c r="G74" s="43"/>
      <c r="H74" s="43"/>
      <c r="I74" s="43"/>
      <c r="J74" s="238"/>
      <c r="K74" s="238"/>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176547.19000000035</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99"/>
      <c r="G75" s="43"/>
      <c r="H75" s="43"/>
      <c r="I75" s="43"/>
      <c r="J75" s="238"/>
      <c r="K75" s="238"/>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176547.19000000035</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99"/>
      <c r="G76" s="43"/>
      <c r="H76" s="43"/>
      <c r="I76" s="43"/>
      <c r="J76" s="238"/>
      <c r="K76" s="238"/>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176547.19000000035</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99"/>
      <c r="G77" s="43"/>
      <c r="H77" s="43"/>
      <c r="I77" s="43"/>
      <c r="J77" s="238"/>
      <c r="K77" s="238"/>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176547.19000000035</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99"/>
      <c r="G78" s="23"/>
      <c r="H78" s="23"/>
      <c r="I78" s="23"/>
      <c r="J78" s="238"/>
      <c r="K78" s="238"/>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176547.19000000035</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99"/>
      <c r="G79" s="43"/>
      <c r="H79" s="43"/>
      <c r="I79" s="43"/>
      <c r="J79" s="238"/>
      <c r="K79" s="238"/>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176547.19000000035</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99"/>
      <c r="G80" s="43"/>
      <c r="H80" s="43"/>
      <c r="I80" s="43"/>
      <c r="J80" s="238"/>
      <c r="K80" s="238"/>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176547.19000000035</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99"/>
      <c r="G81" s="23"/>
      <c r="H81" s="23"/>
      <c r="I81" s="23"/>
      <c r="J81" s="238"/>
      <c r="K81" s="238"/>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176547.19000000035</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99"/>
      <c r="G82" s="43"/>
      <c r="H82" s="43"/>
      <c r="I82" s="43"/>
      <c r="J82" s="238"/>
      <c r="K82" s="238"/>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176547.19000000035</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99"/>
      <c r="G83" s="43"/>
      <c r="H83" s="43"/>
      <c r="I83" s="43"/>
      <c r="J83" s="238"/>
      <c r="K83" s="238"/>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176547.19000000035</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99"/>
      <c r="G84" s="23"/>
      <c r="H84" s="23"/>
      <c r="I84" s="23"/>
      <c r="J84" s="238"/>
      <c r="K84" s="238"/>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176547.19000000035</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99"/>
      <c r="G85" s="23"/>
      <c r="H85" s="23"/>
      <c r="I85" s="23"/>
      <c r="J85" s="238"/>
      <c r="K85" s="238"/>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176547.19000000035</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99"/>
      <c r="G86" s="23"/>
      <c r="H86" s="23"/>
      <c r="I86" s="23"/>
      <c r="J86" s="238"/>
      <c r="K86" s="238"/>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176547.19000000035</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99"/>
      <c r="G87" s="23"/>
      <c r="H87" s="23"/>
      <c r="I87" s="23"/>
      <c r="J87" s="238"/>
      <c r="K87" s="238"/>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176547.19000000035</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99"/>
      <c r="G88" s="23"/>
      <c r="H88" s="23"/>
      <c r="I88" s="23"/>
      <c r="J88" s="238"/>
      <c r="K88" s="238"/>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176547.19000000035</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99"/>
      <c r="G89" s="23"/>
      <c r="H89" s="23"/>
      <c r="I89" s="23"/>
      <c r="J89" s="238"/>
      <c r="K89" s="238"/>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176547.19000000035</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99"/>
      <c r="G90" s="43"/>
      <c r="H90" s="43"/>
      <c r="I90" s="43"/>
      <c r="J90" s="238"/>
      <c r="K90" s="238"/>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176547.19000000035</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99"/>
      <c r="G91" s="23"/>
      <c r="H91" s="23"/>
      <c r="I91" s="23"/>
      <c r="J91" s="238"/>
      <c r="K91" s="238"/>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176547.19000000035</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99"/>
      <c r="G92" s="23"/>
      <c r="H92" s="23"/>
      <c r="I92" s="23"/>
      <c r="J92" s="238"/>
      <c r="K92" s="238"/>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176547.19000000035</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99"/>
      <c r="G93" s="43"/>
      <c r="H93" s="43"/>
      <c r="I93" s="43"/>
      <c r="J93" s="238"/>
      <c r="K93" s="238"/>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176547.19000000035</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99"/>
      <c r="G94" s="23"/>
      <c r="H94" s="23"/>
      <c r="I94" s="23"/>
      <c r="J94" s="238"/>
      <c r="K94" s="238"/>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176547.19000000035</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99"/>
      <c r="G95" s="23"/>
      <c r="H95" s="23"/>
      <c r="I95" s="23"/>
      <c r="J95" s="238"/>
      <c r="K95" s="238"/>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176547.19000000035</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99"/>
      <c r="G96" s="23"/>
      <c r="H96" s="23"/>
      <c r="I96" s="23"/>
      <c r="J96" s="238"/>
      <c r="K96" s="238"/>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176547.19000000035</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99"/>
      <c r="G97" s="23"/>
      <c r="H97" s="23"/>
      <c r="I97" s="23"/>
      <c r="J97" s="238"/>
      <c r="K97" s="238"/>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176547.19000000035</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99"/>
      <c r="G98" s="43"/>
      <c r="H98" s="43"/>
      <c r="I98" s="43"/>
      <c r="J98" s="238"/>
      <c r="K98" s="238"/>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176547.19000000035</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99"/>
      <c r="G99" s="43"/>
      <c r="H99" s="43"/>
      <c r="I99" s="43"/>
      <c r="J99" s="238"/>
      <c r="K99" s="238"/>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176547.19000000035</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99"/>
      <c r="G100" s="23"/>
      <c r="H100" s="23"/>
      <c r="I100" s="23"/>
      <c r="J100" s="238"/>
      <c r="K100" s="238"/>
      <c r="L100" s="44"/>
      <c r="M100" s="12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176547.19000000035</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176547.19000000035</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176547.19000000035</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176547.19000000035</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176547.19000000035</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176547.19000000035</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176547.19000000035</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176547.19000000035</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176547.19000000035</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176547.19000000035</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176547.19000000035</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176547.19000000035</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176547.19000000035</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176547.19000000035</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176547.19000000035</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176547.19000000035</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38"/>
      <c r="K116" s="238"/>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176547.19000000035</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38"/>
      <c r="K117" s="238"/>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176547.19000000035</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38"/>
      <c r="K118" s="238"/>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176547.19000000035</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38"/>
      <c r="K119" s="238"/>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176547.19000000035</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176547.19000000035</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176547.19000000035</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176547.19000000035</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176547.19000000035</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176547.19000000035</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176547.19000000035</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176547.19000000035</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176547.19000000035</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176547.19000000035</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176547.19000000035</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176547.19000000035</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176547.19000000035</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176547.19000000035</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176547.19000000035</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176547.19000000035</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176547.19000000035</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176547.19000000035</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176547.19000000035</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176547.19000000035</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176547.19000000035</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176547.19000000035</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176547.19000000035</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176547.19000000035</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176547.19000000035</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176547.19000000035</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176547.19000000035</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176547.19000000035</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176547.19000000035</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176547.19000000035</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176547.19000000035</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176547.19000000035</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176547.19000000035</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176547.19000000035</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176547.19000000035</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176547.19000000035</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176547.19000000035</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176547.19000000035</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176547.19000000035</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176547.19000000035</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176547.19000000035</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176547.19000000035</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176547.19000000035</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176547.19000000035</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176547.19000000035</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176547.19000000035</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176547.19000000035</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176547.19000000035</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176547.19000000035</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176547.19000000035</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176547.19000000035</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176547.19000000035</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176547.19000000035</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176547.19000000035</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176547.19000000035</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176547.19000000035</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176547.19000000035</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176547.19000000035</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176547.19000000035</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176547.19000000035</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176547.19000000035</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176547.19000000035</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176547.19000000035</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176547.19000000035</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176547.19000000035</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176547.19000000035</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176547.19000000035</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176547.19000000035</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176547.19000000035</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176547.19000000035</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176547.19000000035</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176547.19000000035</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176547.19000000035</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176547.19000000035</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38"/>
      <c r="K193" s="238"/>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176547.19000000035</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38"/>
      <c r="K194" s="238"/>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176547.19000000035</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38"/>
      <c r="K195" s="238"/>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176547.19000000035</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176547.19000000035</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176547.19000000035</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176547.19000000035</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176547.19000000035</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176547.19000000035</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176547.19000000035</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176547.19000000035</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176547.19000000035</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176547.19000000035</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176547.19000000035</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176547.19000000035</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176547.19000000035</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176547.19000000035</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176547.19000000035</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176547.19000000035</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176547.19000000035</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176547.19000000035</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176547.19000000035</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176547.19000000035</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176547.19000000035</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176547.19000000035</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176547.19000000035</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176547.19000000035</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176547.19000000035</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176547.19000000035</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176547.19000000035</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176547.19000000035</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176547.19000000035</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176547.19000000035</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176547.19000000035</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176547.19000000035</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176547.19000000035</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176547.19000000035</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176547.19000000035</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176547.19000000035</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176547.19000000035</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176547.19000000035</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176547.19000000035</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176547.19000000035</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176547.19000000035</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176547.19000000035</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176547.19000000035</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176547.19000000035</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176547.19000000035</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176547.19000000035</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176547.19000000035</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176547.19000000035</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176547.19000000035</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176547.19000000035</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176547.19000000035</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176547.19000000035</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176547.19000000035</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176547.19000000035</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176547.19000000035</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176547.19000000035</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176547.19000000035</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176547.19000000035</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176547.19000000035</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176547.19000000035</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176547.19000000035</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176547.19000000035</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176547.19000000035</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176547.19000000035</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176547.19000000035</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176547.19000000035</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176547.19000000035</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176547.19000000035</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176547.19000000035</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176547.19000000035</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176547.19000000035</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176547.19000000035</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176547.19000000035</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176547.19000000035</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176547.19000000035</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176547.19000000035</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176547.19000000035</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176547.19000000035</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176547.19000000035</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176547.19000000035</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176547.19000000035</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176547.19000000035</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176547.19000000035</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176547.19000000035</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176547.19000000035</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176547.19000000035</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176547.19000000035</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176547.19000000035</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176547.19000000035</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176547.19000000035</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176547.19000000035</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176547.19000000035</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176547.19000000035</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176547.19000000035</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176547.19000000035</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176547.19000000035</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176547.19000000035</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176547.19000000035</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176547.19000000035</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176547.19000000035</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176547.19000000035</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176547.19000000035</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176547.19000000035</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176547.19000000035</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176547.19000000035</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176547.19000000035</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176547.19000000035</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176547.19000000035</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176547.19000000035</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176547.19000000035</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176547.19000000035</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176547.19000000035</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176547.19000000035</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176547.19000000035</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176547.19000000035</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176547.19000000035</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176547.19000000035</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176547.19000000035</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176547.19000000035</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176547.19000000035</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176547.19000000035</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176547.19000000035</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176547.19000000035</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176547.19000000035</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176547.19000000035</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176547.19000000035</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176547.19000000035</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176547.19000000035</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176547.19000000035</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176547.19000000035</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176547.19000000035</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176547.19000000035</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176547.19000000035</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176547.19000000035</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176547.19000000035</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176547.19000000035</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176547.19000000035</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176547.19000000035</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176547.19000000035</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176547.19000000035</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176547.19000000035</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176547.19000000035</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176547.19000000035</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176547.19000000035</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176547.19000000035</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176547.19000000035</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176547.19000000035</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176547.19000000035</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176547.19000000035</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176547.19000000035</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176547.19000000035</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176547.19000000035</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176547.19000000035</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176547.19000000035</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176547.19000000035</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176547.19000000035</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176547.19000000035</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176547.19000000035</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176547.19000000035</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176547.19000000035</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176547.19000000035</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176547.19000000035</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176547.19000000035</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176547.19000000035</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176547.19000000035</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176547.19000000035</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176547.19000000035</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176547.19000000035</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176547.19000000035</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176547.19000000035</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176547.19000000035</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176547.19000000035</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176547.19000000035</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176547.19000000035</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176547.19000000035</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176547.19000000035</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176547.19000000035</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176547.19000000035</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176547.19000000035</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176547.19000000035</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176547.19000000035</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176547.19000000035</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176547.19000000035</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176547.19000000035</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176547.19000000035</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176547.19000000035</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176547.19000000035</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176547.19000000035</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176547.19000000035</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176547.19000000035</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176547.19000000035</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176547.19000000035</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176547.19000000035</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176547.19000000035</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176547.19000000035</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176547.19000000035</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176547.19000000035</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176547.19000000035</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176547.19000000035</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176547.19000000035</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176547.19000000035</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176547.19000000035</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176547.19000000035</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176547.19000000035</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176547.19000000035</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176547.19000000035</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176547.19000000035</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176547.19000000035</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176547.19000000035</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176547.19000000035</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176547.19000000035</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176547.19000000035</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176547.19000000035</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176547.19000000035</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176547.19000000035</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176547.19000000035</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176547.19000000035</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176547.19000000035</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176547.19000000035</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176547.19000000035</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176547.19000000035</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176547.19000000035</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176547.19000000035</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176547.19000000035</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176547.19000000035</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176547.19000000035</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176547.19000000035</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176547.19000000035</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176547.19000000035</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176547.19000000035</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176547.19000000035</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176547.19000000035</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176547.19000000035</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176547.19000000035</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176547.19000000035</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176547.19000000035</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176547.19000000035</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176547.19000000035</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176547.19000000035</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176547.19000000035</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176547.19000000035</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176547.19000000035</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176547.19000000035</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176547.19000000035</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176547.19000000035</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176547.19000000035</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176547.19000000035</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176547.19000000035</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176547.19000000035</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176547.19000000035</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176547.19000000035</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176547.19000000035</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176547.19000000035</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176547.19000000035</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176547.19000000035</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176547.19000000035</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176547.19000000035</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176547.19000000035</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176547.19000000035</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176547.19000000035</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176547.19000000035</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176547.19000000035</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176547.19000000035</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176547.19000000035</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176547.19000000035</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176547.19000000035</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176547.19000000035</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176547.19000000035</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176547.19000000035</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176547.19000000035</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176547.19000000035</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176547.19000000035</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176547.19000000035</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176547.19000000035</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176547.19000000035</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176547.19000000035</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176547.19000000035</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176547.19000000035</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176547.19000000035</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176547.19000000035</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176547.19000000035</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176547.19000000035</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176547.19000000035</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176547.19000000035</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176547.19000000035</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176547.19000000035</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176547.19000000035</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176547.19000000035</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176547.19000000035</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176547.19000000035</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176547.19000000035</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176547.19000000035</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176547.19000000035</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176547.19000000035</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176547.19000000035</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176547.19000000035</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176547.19000000035</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176547.19000000035</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176547.19000000035</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176547.19000000035</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176547.19000000035</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176547.19000000035</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176547.19000000035</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176547.19000000035</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176547.19000000035</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176547.19000000035</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176547.19000000035</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176547.19000000035</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176547.19000000035</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176547.19000000035</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176547.19000000035</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176547.19000000035</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176547.19000000035</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176547.19000000035</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176547.19000000035</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176547.19000000035</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176547.19000000035</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176547.19000000035</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176547.19000000035</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176547.19000000035</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176547.19000000035</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176547.19000000035</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176547.19000000035</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176547.19000000035</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176547.19000000035</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176547.19000000035</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176547.19000000035</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176547.19000000035</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176547.19000000035</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176547.19000000035</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176547.19000000035</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176547.19000000035</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176547.19000000035</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176547.19000000035</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176547.19000000035</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176547.19000000035</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176547.19000000035</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176547.19000000035</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176547.19000000035</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176547.19000000035</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176547.19000000035</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176547.19000000035</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176547.19000000035</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176547.19000000035</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176547.19000000035</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176547.19000000035</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176547.19000000035</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176547.19000000035</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176547.19000000035</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176547.19000000035</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176547.19000000035</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176547.19000000035</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176547.19000000035</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176547.19000000035</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176547.19000000035</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176547.19000000035</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176547.19000000035</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176547.19000000035</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176547.19000000035</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176547.19000000035</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176547.19000000035</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176547.19000000035</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176547.19000000035</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176547.19000000035</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176547.19000000035</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176547.19000000035</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176547.19000000035</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176547.19000000035</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176547.19000000035</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176547.19000000035</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176547.19000000035</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176547.19000000035</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176547.19000000035</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176547.19000000035</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176547.19000000035</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176547.19000000035</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176547.19000000035</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176547.19000000035</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176547.19000000035</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176547.19000000035</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176547.19000000035</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176547.19000000035</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176547.19000000035</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176547.19000000035</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176547.19000000035</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176547.19000000035</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176547.19000000035</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176547.19000000035</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176547.19000000035</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176547.19000000035</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176547.19000000035</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176547.19000000035</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176547.19000000035</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176547.19000000035</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176547.19000000035</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176547.19000000035</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176547.19000000035</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176547.19000000035</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176547.19000000035</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176547.19000000035</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176547.19000000035</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176547.19000000035</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176547.19000000035</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176547.19000000035</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176547.19000000035</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176547.19000000035</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176547.19000000035</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176547.19000000035</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176547.19000000035</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176547.19000000035</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176547.19000000035</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F607" s="19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31" priority="167" operator="lessThan">
      <formula>0</formula>
    </cfRule>
    <cfRule type="cellIs" dxfId="430" priority="168" operator="greaterThan">
      <formula>0</formula>
    </cfRule>
    <cfRule type="cellIs" dxfId="429" priority="169" operator="greaterThan">
      <formula>0</formula>
    </cfRule>
  </conditionalFormatting>
  <conditionalFormatting sqref="M101:M605">
    <cfRule type="containsText" dxfId="428" priority="61" operator="containsText" text="Não Pago">
      <formula>NOT(ISERROR(SEARCH("Não Pago",M101)))</formula>
    </cfRule>
    <cfRule type="containsText" dxfId="427" priority="62" operator="containsText" text="Pago">
      <formula>NOT(ISERROR(SEARCH("Pago",M101)))</formula>
    </cfRule>
  </conditionalFormatting>
  <conditionalFormatting sqref="M21:M100">
    <cfRule type="containsText" dxfId="426" priority="59" operator="containsText" text="Não Pago">
      <formula>NOT(ISERROR(SEARCH("Não Pago",M21)))</formula>
    </cfRule>
    <cfRule type="containsText" dxfId="425" priority="60" operator="containsText" text="Pago">
      <formula>NOT(ISERROR(SEARCH("Pago",M21)))</formula>
    </cfRule>
  </conditionalFormatting>
  <conditionalFormatting sqref="M5:M19">
    <cfRule type="containsText" dxfId="424" priority="57" operator="containsText" text="Não Pago">
      <formula>NOT(ISERROR(SEARCH("Não Pago",M5)))</formula>
    </cfRule>
    <cfRule type="containsText" dxfId="423" priority="58" operator="containsText" text="Pago">
      <formula>NOT(ISERROR(SEARCH("Pago",M5)))</formula>
    </cfRule>
  </conditionalFormatting>
  <conditionalFormatting sqref="M20">
    <cfRule type="containsText" dxfId="422" priority="55" operator="containsText" text="Não Pago">
      <formula>NOT(ISERROR(SEARCH("Não Pago",M20)))</formula>
    </cfRule>
    <cfRule type="containsText" dxfId="421" priority="56" operator="containsText" text="Pago">
      <formula>NOT(ISERROR(SEARCH("Pago",M20)))</formula>
    </cfRule>
  </conditionalFormatting>
  <conditionalFormatting sqref="N5:N605">
    <cfRule type="cellIs" dxfId="420" priority="36" operator="greaterThan">
      <formula>0</formula>
    </cfRule>
    <cfRule type="cellIs" dxfId="419" priority="37" operator="lessThan">
      <formula>0</formula>
    </cfRule>
  </conditionalFormatting>
  <conditionalFormatting sqref="E21:E586 E603:E605">
    <cfRule type="containsText" dxfId="418" priority="31" operator="containsText" text="Despesa">
      <formula>NOT(ISERROR(SEARCH("Despesa",E21)))</formula>
    </cfRule>
    <cfRule type="containsText" dxfId="417" priority="32" operator="containsText" text="Receita">
      <formula>NOT(ISERROR(SEARCH("Receita",E21)))</formula>
    </cfRule>
  </conditionalFormatting>
  <conditionalFormatting sqref="E21:E586 E603:E605">
    <cfRule type="expression" dxfId="416" priority="33" stopIfTrue="1">
      <formula>NOT(ISERROR(SEARCH("Investimentos",E21)))</formula>
    </cfRule>
  </conditionalFormatting>
  <conditionalFormatting sqref="E5:E605">
    <cfRule type="containsText" dxfId="415" priority="20" operator="containsText" text="INVESTIMENTOS">
      <formula>NOT(ISERROR(SEARCH("INVESTIMENTOS",E5)))</formula>
    </cfRule>
    <cfRule type="containsText" dxfId="414" priority="21" operator="containsText" text="DESPESAS DE MARKETING">
      <formula>NOT(ISERROR(SEARCH("DESPESAS DE MARKETING",E5)))</formula>
    </cfRule>
    <cfRule type="containsText" dxfId="413" priority="22" operator="containsText" text="DESPESAS NÃO OPERACIONAIS">
      <formula>NOT(ISERROR(SEARCH("DESPESAS NÃO OPERACIONAIS",E5)))</formula>
    </cfRule>
    <cfRule type="containsText" dxfId="412" priority="23" operator="containsText" text="DESPESAS COM RH">
      <formula>NOT(ISERROR(SEARCH("DESPESAS COM RH",E5)))</formula>
    </cfRule>
    <cfRule type="containsText" dxfId="411" priority="24" operator="containsText" text="DESPESAS COM SERVIÇOS">
      <formula>NOT(ISERROR(SEARCH("DESPESAS COM SERVIÇOS",E5)))</formula>
    </cfRule>
    <cfRule type="containsText" dxfId="410" priority="25" operator="containsText" text="DESPESAS COM PRODUTOS">
      <formula>NOT(ISERROR(SEARCH("DESPESAS COM PRODUTOS",E5)))</formula>
    </cfRule>
    <cfRule type="containsText" dxfId="409" priority="26" operator="containsText" text="IMPOSTOS">
      <formula>NOT(ISERROR(SEARCH("IMPOSTOS",E5)))</formula>
    </cfRule>
    <cfRule type="containsText" dxfId="408" priority="29" operator="containsText" text="Despesa">
      <formula>NOT(ISERROR(SEARCH("Despesa",E5)))</formula>
    </cfRule>
    <cfRule type="containsText" dxfId="407" priority="30" operator="containsText" text="Receita">
      <formula>NOT(ISERROR(SEARCH("Receita",E5)))</formula>
    </cfRule>
  </conditionalFormatting>
  <conditionalFormatting sqref="E5:E605">
    <cfRule type="expression" dxfId="406" priority="34" stopIfTrue="1">
      <formula>NOT(ISERROR(SEARCH("Investimentos",E5)))</formula>
    </cfRule>
  </conditionalFormatting>
  <conditionalFormatting sqref="E20 E602">
    <cfRule type="containsText" dxfId="405" priority="27" operator="containsText" text="Despesa">
      <formula>NOT(ISERROR(SEARCH("Despesa",E20)))</formula>
    </cfRule>
    <cfRule type="containsText" dxfId="404" priority="28" operator="containsText" text="Receita">
      <formula>NOT(ISERROR(SEARCH("Receita",E20)))</formula>
    </cfRule>
  </conditionalFormatting>
  <conditionalFormatting sqref="E20 E602">
    <cfRule type="expression" dxfId="403" priority="35" stopIfTrue="1">
      <formula>NOT(ISERROR(SEARCH("Investimentos",E20)))</formula>
    </cfRule>
  </conditionalFormatting>
  <conditionalFormatting sqref="L21:L586 L603:L605">
    <cfRule type="containsText" dxfId="402" priority="18" operator="containsText" text="Não Pago">
      <formula>NOT(ISERROR(SEARCH("Não Pago",L21)))</formula>
    </cfRule>
    <cfRule type="containsText" dxfId="401" priority="19" operator="containsText" text="Pago">
      <formula>NOT(ISERROR(SEARCH("Pago",L21)))</formula>
    </cfRule>
  </conditionalFormatting>
  <conditionalFormatting sqref="L5:L605">
    <cfRule type="containsText" dxfId="400" priority="16" operator="containsText" text="Não Pago">
      <formula>NOT(ISERROR(SEARCH("Não Pago",L5)))</formula>
    </cfRule>
    <cfRule type="containsText" dxfId="399" priority="17" operator="containsText" text="Pago">
      <formula>NOT(ISERROR(SEARCH("Pago",L5)))</formula>
    </cfRule>
  </conditionalFormatting>
  <conditionalFormatting sqref="L20 L602">
    <cfRule type="containsText" dxfId="398" priority="14" operator="containsText" text="Não Pago">
      <formula>NOT(ISERROR(SEARCH("Não Pago",L20)))</formula>
    </cfRule>
    <cfRule type="containsText" dxfId="397" priority="15" operator="containsText" text="Pago">
      <formula>NOT(ISERROR(SEARCH("Pago",L20)))</formula>
    </cfRule>
  </conditionalFormatting>
  <conditionalFormatting sqref="L5:L605">
    <cfRule type="cellIs" dxfId="396" priority="13" operator="equal">
      <formula>"Realizado"</formula>
    </cfRule>
  </conditionalFormatting>
  <conditionalFormatting sqref="L22 L604">
    <cfRule type="containsText" dxfId="395" priority="11" operator="containsText" text="Não Pago">
      <formula>NOT(ISERROR(SEARCH("Não Pago",L22)))</formula>
    </cfRule>
    <cfRule type="containsText" dxfId="394" priority="12" operator="containsText" text="Pago">
      <formula>NOT(ISERROR(SEARCH("Pago",L22)))</formula>
    </cfRule>
  </conditionalFormatting>
  <conditionalFormatting sqref="L27">
    <cfRule type="containsText" dxfId="393" priority="9" operator="containsText" text="Não Pago">
      <formula>NOT(ISERROR(SEARCH("Não Pago",L27)))</formula>
    </cfRule>
    <cfRule type="containsText" dxfId="392" priority="10" operator="containsText" text="Pago">
      <formula>NOT(ISERROR(SEARCH("Pago",L27)))</formula>
    </cfRule>
  </conditionalFormatting>
  <conditionalFormatting sqref="L34">
    <cfRule type="containsText" dxfId="391" priority="7" operator="containsText" text="Não Pago">
      <formula>NOT(ISERROR(SEARCH("Não Pago",L34)))</formula>
    </cfRule>
    <cfRule type="containsText" dxfId="390" priority="8" operator="containsText" text="Pago">
      <formula>NOT(ISERROR(SEARCH("Pago",L34)))</formula>
    </cfRule>
  </conditionalFormatting>
  <conditionalFormatting sqref="Q7:Q8">
    <cfRule type="cellIs" dxfId="389" priority="6" operator="greaterThan">
      <formula>0</formula>
    </cfRule>
  </conditionalFormatting>
  <conditionalFormatting sqref="Q9:Q10">
    <cfRule type="cellIs" dxfId="388" priority="5" operator="greaterThan">
      <formula>0</formula>
    </cfRule>
  </conditionalFormatting>
  <conditionalFormatting sqref="Q11:Q12">
    <cfRule type="cellIs" dxfId="387" priority="3" operator="greaterThan">
      <formula>0</formula>
    </cfRule>
    <cfRule type="cellIs" dxfId="386" priority="4" operator="lessThan">
      <formula>0</formula>
    </cfRule>
  </conditionalFormatting>
  <conditionalFormatting sqref="Q13:Q14">
    <cfRule type="cellIs" dxfId="385" priority="1" operator="lessThan">
      <formula>0</formula>
    </cfRule>
    <cfRule type="cellIs" dxfId="38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E1:E3 E5:E1048576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18"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7.5703125" style="110" bestFit="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137">
        <v>5</v>
      </c>
      <c r="D5" s="139">
        <v>43256</v>
      </c>
      <c r="E5" s="43" t="s">
        <v>97</v>
      </c>
      <c r="F5" s="199" t="s">
        <v>450</v>
      </c>
      <c r="G5" s="43" t="s">
        <v>403</v>
      </c>
      <c r="H5" s="139" t="s">
        <v>349</v>
      </c>
      <c r="I5" s="139"/>
      <c r="J5" s="238">
        <v>0</v>
      </c>
      <c r="K5" s="238">
        <v>10200.92</v>
      </c>
      <c r="L5" s="44" t="s">
        <v>325</v>
      </c>
      <c r="M5" s="123"/>
      <c r="N5" s="41">
        <f>IF(AND(J5&gt;0,K5&gt;0),Q5,  IF(AND(K5&lt;&gt;"",K5&lt;&gt;0),IF(AND(L5="Pago",OR(E5='PC Receitas'!$N$7,E5='PC Receitas'!$N$8,E5='PC Receitas'!$N$9,E5='PC Receitas'!$N$10,E5='PC Receitas'!$N$11,E5='PC Receitas'!$N$12,E5='PC Receitas'!$N$13,E5='PC Receitas'!$N$14)),Q5-K5,Q5),IF(AND(L5="Pago",OR(E5='PC Receitas'!$N$4,E5='PC Receitas'!$N$5,E5='PC Receitas'!$N$6)),Q5+J5,Q5)))</f>
        <v>166346.27000000034</v>
      </c>
      <c r="P5" s="273" t="s">
        <v>133</v>
      </c>
      <c r="Q5" s="274">
        <f>Mai!Q13</f>
        <v>176547.19000000035</v>
      </c>
      <c r="R5" s="42"/>
      <c r="S5" s="242" t="str">
        <f>IF(W5="DESPESAS COM RH","Despesa",IF(W5="DESPESAS OPERACIONAIS","Despesa",IF(W5="DESPESAS DE MARKETING","Despesa",IF(W5="IMPOSTOS","Despesa",IF(W5="INVESTIMENTOS","Despesa","")))))</f>
        <v>Despesa</v>
      </c>
      <c r="T5" s="243" t="str">
        <f>IF(W5="DESPESAS COM PRODUTOS","Despesa",IF(W5="DESPESAS COM SERVIÇOS","Despesa",IF(W5="DESPESAS NÃO OPERACIONAIS","Despesa","")))</f>
        <v/>
      </c>
      <c r="U5" s="243" t="str">
        <f>IF(W5="RECEITAS COM PRODUTO","Receita",IF(W5="RECEITAS COM SERVIÇOS","Receita",IF(W5="RECEITAS NÃO OPERACIONAIS","Receita","")))</f>
        <v/>
      </c>
      <c r="V5" s="243" t="str">
        <f>IF(S5&lt;&gt;"",S5,IF(T5&lt;&gt;"",T5,IF(U5&lt;&gt;"",U5,"")))</f>
        <v>Despesa</v>
      </c>
      <c r="W5" s="244" t="str">
        <f>VLOOKUP(E5,'Configurações Básicas'!$E$12:$E$66,1,FALSE)</f>
        <v>DESPESAS COM RH</v>
      </c>
    </row>
    <row r="6" spans="1:24" ht="19.5" customHeight="1" thickTop="1" thickBot="1" x14ac:dyDescent="0.3">
      <c r="A6" s="214"/>
      <c r="C6" s="137">
        <v>1</v>
      </c>
      <c r="D6" s="139">
        <v>43252</v>
      </c>
      <c r="E6" s="43" t="s">
        <v>319</v>
      </c>
      <c r="F6" s="137" t="s">
        <v>455</v>
      </c>
      <c r="G6" s="43" t="s">
        <v>380</v>
      </c>
      <c r="H6" s="139" t="s">
        <v>348</v>
      </c>
      <c r="I6" s="139"/>
      <c r="J6" s="238">
        <v>0</v>
      </c>
      <c r="K6" s="238">
        <v>2.1</v>
      </c>
      <c r="L6" s="44" t="s">
        <v>325</v>
      </c>
      <c r="M6" s="44"/>
      <c r="N6" s="41">
        <f>IF(AND(J6&gt;0,K6&gt;0),N5,  IF(AND(K6&lt;&gt;"",K6&lt;&gt;0),IF(AND(L6="Pago",OR(E6='PC Receitas'!$N$7,E6='PC Receitas'!$N$8,E6='PC Receitas'!$N$9,E6='PC Receitas'!$N$10,E6='PC Receitas'!$N$11,E6='PC Receitas'!$N$12,E6='PC Receitas'!$N$13,E6='PC Receitas'!$N$14)),N5-K6,N5),IF(AND(L6="Pago",OR(E6='PC Receitas'!$N$4,E6='PC Receitas'!$N$5,E6='PC Receitas'!$N$6)),N5+J6,N5)))</f>
        <v>166344.17000000033</v>
      </c>
      <c r="P6" s="273"/>
      <c r="Q6" s="274"/>
      <c r="R6" s="42"/>
      <c r="S6" s="242" t="str">
        <f t="shared" ref="S6:S69" si="0">IF(W6="DESPESAS COM RH","Despesa",IF(W6="DESPESAS OPERACIONAIS","Despesa",IF(W6="DESPESAS DE MARKETING","Despesa",IF(W6="IMPOSTOS","Despesa",IF(W6="INVESTIMENTOS","Despesa","")))))</f>
        <v>Despesa</v>
      </c>
      <c r="T6" s="243" t="str">
        <f t="shared" ref="T6:T69" si="1">IF(W6="DESPESAS COM PRODUTOS","Despesa",IF(W6="DESPESAS COM SERVIÇOS","Despesa",IF(W6="DESPESAS NÃO OPERACIONAIS","Despesa","")))</f>
        <v/>
      </c>
      <c r="U6" s="243" t="str">
        <f t="shared" ref="U6:U69" si="2">IF(W6="RECEITAS COM PRODUTO","Receita",IF(W6="RECEITAS COM SERVIÇOS","Receita",IF(W6="RECEITAS NÃO OPERACIONAIS","Receita","")))</f>
        <v/>
      </c>
      <c r="V6" s="243" t="str">
        <f t="shared" ref="V6:V69" si="3">IF(S6&lt;&gt;"",S6,IF(T6&lt;&gt;"",T6,IF(U6&lt;&gt;"",U6,"")))</f>
        <v>Despesa</v>
      </c>
      <c r="W6" s="244" t="str">
        <f>VLOOKUP(E6,'Configurações Básicas'!$E$12:$E$66,1,FALSE)</f>
        <v>DESPESAS OPERACIONAIS</v>
      </c>
    </row>
    <row r="7" spans="1:24" ht="19.5" customHeight="1" thickTop="1" thickBot="1" x14ac:dyDescent="0.3">
      <c r="A7" s="214"/>
      <c r="C7" s="137">
        <v>2</v>
      </c>
      <c r="D7" s="139">
        <v>43253</v>
      </c>
      <c r="E7" s="43" t="s">
        <v>319</v>
      </c>
      <c r="F7" s="199" t="s">
        <v>453</v>
      </c>
      <c r="G7" s="43" t="s">
        <v>379</v>
      </c>
      <c r="H7" s="43" t="s">
        <v>348</v>
      </c>
      <c r="I7" s="43"/>
      <c r="J7" s="238">
        <v>0</v>
      </c>
      <c r="K7" s="238">
        <v>390.93</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63" t="s">
        <v>24</v>
      </c>
      <c r="Q7" s="266">
        <f>SUMIFS($J$5:$J$586,$E$5:$E$586,'PC Receitas'!P4,$L$5:$L$586,"Pago")+SUMIFS($J$5:$J$586,$E$5:$E$586,'PC Receitas'!P5,$L$5:$L$586,"Pago")+SUMIFS($J$5:$J$586,$E$5:$E$586,'PC Receitas'!P6,$L$5:$L$586,"Pago")</f>
        <v>0</v>
      </c>
      <c r="R7" s="17"/>
      <c r="S7" s="242" t="str">
        <f t="shared" si="0"/>
        <v>Despesa</v>
      </c>
      <c r="T7" s="243" t="str">
        <f t="shared" si="1"/>
        <v/>
      </c>
      <c r="U7" s="243" t="str">
        <f t="shared" si="2"/>
        <v/>
      </c>
      <c r="V7" s="243" t="str">
        <f t="shared" si="3"/>
        <v>Despesa</v>
      </c>
      <c r="W7" s="244" t="str">
        <f>VLOOKUP(E7,'Configurações Básicas'!$E$12:$E$66,1,FALSE)</f>
        <v>DESPESAS OPERACIONAIS</v>
      </c>
    </row>
    <row r="8" spans="1:24" ht="19.5" customHeight="1" thickTop="1" thickBot="1" x14ac:dyDescent="0.3">
      <c r="A8" s="214"/>
      <c r="C8" s="137">
        <v>2</v>
      </c>
      <c r="D8" s="139">
        <v>43253</v>
      </c>
      <c r="E8" s="43" t="s">
        <v>319</v>
      </c>
      <c r="F8" s="199" t="s">
        <v>458</v>
      </c>
      <c r="G8" s="43" t="s">
        <v>380</v>
      </c>
      <c r="H8" s="43" t="s">
        <v>348</v>
      </c>
      <c r="I8" s="43"/>
      <c r="J8" s="238">
        <v>0</v>
      </c>
      <c r="K8" s="238">
        <v>2.1</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165951.14000000033</v>
      </c>
      <c r="P8" s="263"/>
      <c r="Q8" s="267"/>
      <c r="R8" s="17"/>
      <c r="S8" s="242" t="str">
        <f t="shared" si="0"/>
        <v>Despesa</v>
      </c>
      <c r="T8" s="243" t="str">
        <f t="shared" si="1"/>
        <v/>
      </c>
      <c r="U8" s="243" t="str">
        <f t="shared" si="2"/>
        <v/>
      </c>
      <c r="V8" s="243" t="str">
        <f t="shared" si="3"/>
        <v>Despesa</v>
      </c>
      <c r="W8" s="244" t="str">
        <f>VLOOKUP(E8,'Configurações Básicas'!$E$12:$E$66,1,FALSE)</f>
        <v>DESPESAS OPERACIONAIS</v>
      </c>
    </row>
    <row r="9" spans="1:24" ht="19.5" customHeight="1" thickTop="1" thickBot="1" x14ac:dyDescent="0.3">
      <c r="A9" s="214"/>
      <c r="C9" s="43"/>
      <c r="D9" s="43"/>
      <c r="E9" s="43"/>
      <c r="F9" s="199"/>
      <c r="G9" s="23"/>
      <c r="H9" s="23"/>
      <c r="I9" s="23"/>
      <c r="J9" s="238"/>
      <c r="K9" s="238"/>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165951.14000000033</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23"/>
      <c r="H10" s="23"/>
      <c r="I10" s="23"/>
      <c r="J10" s="238"/>
      <c r="K10" s="238"/>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165951.14000000033</v>
      </c>
      <c r="P10" s="263"/>
      <c r="Q10" s="265"/>
      <c r="R10" s="17"/>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23"/>
      <c r="H11" s="23"/>
      <c r="I11" s="23"/>
      <c r="J11" s="238"/>
      <c r="K11" s="238"/>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165951.14000000033</v>
      </c>
      <c r="P11" s="263" t="s">
        <v>27</v>
      </c>
      <c r="Q11" s="264">
        <f>Q7-Q9</f>
        <v>0</v>
      </c>
      <c r="R11" s="17"/>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43"/>
      <c r="H12" s="43"/>
      <c r="I12" s="43"/>
      <c r="J12" s="238"/>
      <c r="K12" s="238"/>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165951.14000000033</v>
      </c>
      <c r="P12" s="263"/>
      <c r="Q12" s="265"/>
      <c r="R12" s="17"/>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43"/>
      <c r="H13" s="43"/>
      <c r="I13" s="43"/>
      <c r="J13" s="238"/>
      <c r="K13" s="238"/>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165951.14000000033</v>
      </c>
      <c r="P13" s="263" t="s">
        <v>46</v>
      </c>
      <c r="Q13" s="264">
        <f>N586</f>
        <v>165951.14000000033</v>
      </c>
      <c r="R13" s="17"/>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43"/>
      <c r="H14" s="43"/>
      <c r="I14" s="43"/>
      <c r="J14" s="238"/>
      <c r="K14" s="238"/>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165951.14000000033</v>
      </c>
      <c r="P14" s="263"/>
      <c r="Q14" s="268"/>
      <c r="R14" s="17"/>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43"/>
      <c r="H15" s="43"/>
      <c r="I15" s="43"/>
      <c r="J15" s="238"/>
      <c r="K15" s="238"/>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165951.14000000033</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43"/>
      <c r="H16" s="43"/>
      <c r="I16" s="43"/>
      <c r="J16" s="238"/>
      <c r="K16" s="238"/>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165951.14000000033</v>
      </c>
      <c r="P16" s="109" t="str">
        <f>'PC Receitas'!P4</f>
        <v>Receitas_com_Serviços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99"/>
      <c r="G17" s="43"/>
      <c r="H17" s="43"/>
      <c r="I17" s="43"/>
      <c r="J17" s="238"/>
      <c r="K17" s="238"/>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165951.14000000033</v>
      </c>
      <c r="P17" s="109" t="str">
        <f>'PC Receitas'!P5</f>
        <v>Receitas_Não_Operacionais</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99"/>
      <c r="G18" s="43"/>
      <c r="H18" s="43"/>
      <c r="I18" s="43"/>
      <c r="J18" s="238"/>
      <c r="K18" s="238"/>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165951.14000000033</v>
      </c>
      <c r="P18" s="109" t="str">
        <f>'PC Receitas'!P6</f>
        <v>Despesas_com_Produtos</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99"/>
      <c r="G19" s="43"/>
      <c r="H19" s="43"/>
      <c r="I19" s="43"/>
      <c r="J19" s="238"/>
      <c r="K19" s="238"/>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165951.14000000033</v>
      </c>
      <c r="P19" s="109" t="str">
        <f>'PC Receitas'!P7</f>
        <v>Despesas_com_Serviços</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99"/>
      <c r="G20" s="43"/>
      <c r="H20" s="43"/>
      <c r="I20" s="43"/>
      <c r="J20" s="238"/>
      <c r="K20" s="238"/>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165951.14000000033</v>
      </c>
      <c r="P20" s="109" t="str">
        <f>'PC Receitas'!P8</f>
        <v>Despesas_Não_Operacionais</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99"/>
      <c r="G21" s="43"/>
      <c r="H21" s="43"/>
      <c r="I21" s="43"/>
      <c r="J21" s="238"/>
      <c r="K21" s="238"/>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165951.14000000033</v>
      </c>
      <c r="P21" s="109" t="str">
        <f>'PC Receitas'!P9</f>
        <v>Despesas_com_RH</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99"/>
      <c r="G22" s="23"/>
      <c r="H22" s="23"/>
      <c r="I22" s="23"/>
      <c r="J22" s="238"/>
      <c r="K22" s="238"/>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165951.14000000033</v>
      </c>
      <c r="P22" s="109" t="str">
        <f>'PC Receitas'!P10</f>
        <v>Despesas_Operacionais</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99"/>
      <c r="G23" s="43"/>
      <c r="H23" s="43"/>
      <c r="I23" s="43"/>
      <c r="J23" s="238"/>
      <c r="K23" s="238"/>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165951.14000000033</v>
      </c>
      <c r="P23" s="109" t="str">
        <f>'PC Receitas'!P11</f>
        <v>Despesas_com_Marketing</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99"/>
      <c r="G24" s="43"/>
      <c r="H24" s="43"/>
      <c r="I24" s="43"/>
      <c r="J24" s="238"/>
      <c r="K24" s="238"/>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165951.14000000033</v>
      </c>
      <c r="P24" s="109" t="str">
        <f>'PC Receitas'!P12</f>
        <v>Impostos</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99"/>
      <c r="G25" s="23"/>
      <c r="H25" s="23"/>
      <c r="I25" s="23"/>
      <c r="J25" s="238"/>
      <c r="K25" s="238"/>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165951.14000000033</v>
      </c>
      <c r="P25" s="109" t="str">
        <f>'PC Receitas'!P13</f>
        <v>Investimentos</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99"/>
      <c r="G26" s="23"/>
      <c r="H26" s="23"/>
      <c r="I26" s="23"/>
      <c r="J26" s="238"/>
      <c r="K26" s="238"/>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165951.14000000033</v>
      </c>
      <c r="P26" s="109">
        <f>'PC Receitas'!P14</f>
        <v>0</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99"/>
      <c r="G27" s="23"/>
      <c r="H27" s="23"/>
      <c r="I27" s="23"/>
      <c r="J27" s="238"/>
      <c r="K27" s="238"/>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165951.14000000033</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99"/>
      <c r="G28" s="43"/>
      <c r="H28" s="43"/>
      <c r="I28" s="43"/>
      <c r="J28" s="238"/>
      <c r="K28" s="238"/>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165951.14000000033</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99"/>
      <c r="G29" s="43"/>
      <c r="H29" s="43"/>
      <c r="I29" s="43"/>
      <c r="J29" s="238"/>
      <c r="K29" s="238"/>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165951.14000000033</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99"/>
      <c r="G30" s="43"/>
      <c r="H30" s="43"/>
      <c r="I30" s="43"/>
      <c r="J30" s="238"/>
      <c r="K30" s="238"/>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165951.14000000033</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99"/>
      <c r="G31" s="43"/>
      <c r="H31" s="43"/>
      <c r="I31" s="43"/>
      <c r="J31" s="238"/>
      <c r="K31" s="238"/>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165951.14000000033</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99"/>
      <c r="G32" s="43"/>
      <c r="H32" s="43"/>
      <c r="I32" s="43"/>
      <c r="J32" s="238"/>
      <c r="K32" s="238"/>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165951.14000000033</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99"/>
      <c r="G33" s="23"/>
      <c r="H33" s="23"/>
      <c r="I33" s="23"/>
      <c r="J33" s="238"/>
      <c r="K33" s="238"/>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165951.14000000033</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99"/>
      <c r="G34" s="23"/>
      <c r="H34" s="23"/>
      <c r="I34" s="23"/>
      <c r="J34" s="238"/>
      <c r="K34" s="238"/>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165951.14000000033</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99"/>
      <c r="G35" s="23"/>
      <c r="H35" s="23"/>
      <c r="I35" s="23"/>
      <c r="J35" s="238"/>
      <c r="K35" s="238"/>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165951.14000000033</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99"/>
      <c r="G36" s="43"/>
      <c r="H36" s="43"/>
      <c r="I36" s="43"/>
      <c r="J36" s="238"/>
      <c r="K36" s="238"/>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165951.14000000033</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99"/>
      <c r="G37" s="43"/>
      <c r="H37" s="43"/>
      <c r="I37" s="43"/>
      <c r="J37" s="238"/>
      <c r="K37" s="238"/>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165951.14000000033</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99"/>
      <c r="G38" s="43"/>
      <c r="H38" s="43"/>
      <c r="I38" s="43"/>
      <c r="J38" s="238"/>
      <c r="K38" s="238"/>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165951.14000000033</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99"/>
      <c r="G39" s="43"/>
      <c r="H39" s="43"/>
      <c r="I39" s="43"/>
      <c r="J39" s="238"/>
      <c r="K39" s="238"/>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165951.14000000033</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99"/>
      <c r="G40" s="43"/>
      <c r="H40" s="43"/>
      <c r="I40" s="43"/>
      <c r="J40" s="238"/>
      <c r="K40" s="238"/>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165951.14000000033</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99"/>
      <c r="G41" s="23"/>
      <c r="H41" s="23"/>
      <c r="I41" s="23"/>
      <c r="J41" s="238"/>
      <c r="K41" s="238"/>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165951.14000000033</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99"/>
      <c r="G42" s="43"/>
      <c r="H42" s="43"/>
      <c r="I42" s="43"/>
      <c r="J42" s="238"/>
      <c r="K42" s="238"/>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165951.14000000033</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99"/>
      <c r="G43" s="43"/>
      <c r="H43" s="43"/>
      <c r="I43" s="43"/>
      <c r="J43" s="238"/>
      <c r="K43" s="238"/>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165951.14000000033</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99"/>
      <c r="G44" s="43"/>
      <c r="H44" s="43"/>
      <c r="I44" s="43"/>
      <c r="J44" s="238"/>
      <c r="K44" s="238"/>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165951.14000000033</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99"/>
      <c r="G45" s="43"/>
      <c r="H45" s="43"/>
      <c r="I45" s="43"/>
      <c r="J45" s="238"/>
      <c r="K45" s="238"/>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165951.14000000033</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99"/>
      <c r="G46" s="43"/>
      <c r="H46" s="43"/>
      <c r="I46" s="43"/>
      <c r="J46" s="238"/>
      <c r="K46" s="238"/>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165951.14000000033</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99"/>
      <c r="G47" s="23"/>
      <c r="H47" s="23"/>
      <c r="I47" s="23"/>
      <c r="J47" s="238"/>
      <c r="K47" s="238"/>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165951.14000000033</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99"/>
      <c r="G48" s="43"/>
      <c r="H48" s="43"/>
      <c r="I48" s="43"/>
      <c r="J48" s="238"/>
      <c r="K48" s="238"/>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165951.14000000033</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99"/>
      <c r="G49" s="43"/>
      <c r="H49" s="43"/>
      <c r="I49" s="43"/>
      <c r="J49" s="238"/>
      <c r="K49" s="238"/>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165951.14000000033</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99"/>
      <c r="G50" s="43"/>
      <c r="H50" s="43"/>
      <c r="I50" s="43"/>
      <c r="J50" s="238"/>
      <c r="K50" s="238"/>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165951.14000000033</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99"/>
      <c r="G51" s="43"/>
      <c r="H51" s="43"/>
      <c r="I51" s="43"/>
      <c r="J51" s="238"/>
      <c r="K51" s="238"/>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165951.14000000033</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99"/>
      <c r="G52" s="43"/>
      <c r="H52" s="43"/>
      <c r="I52" s="43"/>
      <c r="J52" s="238"/>
      <c r="K52" s="238"/>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165951.14000000033</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99"/>
      <c r="G53" s="23"/>
      <c r="H53" s="23"/>
      <c r="I53" s="23"/>
      <c r="J53" s="238"/>
      <c r="K53" s="238"/>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165951.14000000033</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99"/>
      <c r="G54" s="23"/>
      <c r="H54" s="23"/>
      <c r="I54" s="23"/>
      <c r="J54" s="238"/>
      <c r="K54" s="238"/>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165951.14000000033</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99"/>
      <c r="G55" s="23"/>
      <c r="H55" s="23"/>
      <c r="I55" s="23"/>
      <c r="J55" s="238"/>
      <c r="K55" s="238"/>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165951.14000000033</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99"/>
      <c r="G56" s="43"/>
      <c r="H56" s="43"/>
      <c r="I56" s="43"/>
      <c r="J56" s="238"/>
      <c r="K56" s="238"/>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165951.14000000033</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99"/>
      <c r="G57" s="43"/>
      <c r="H57" s="43"/>
      <c r="I57" s="43"/>
      <c r="J57" s="238"/>
      <c r="K57" s="238"/>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165951.14000000033</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99"/>
      <c r="G58" s="43"/>
      <c r="H58" s="43"/>
      <c r="I58" s="43"/>
      <c r="J58" s="238"/>
      <c r="K58" s="238"/>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165951.14000000033</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99"/>
      <c r="G59" s="23"/>
      <c r="H59" s="23"/>
      <c r="I59" s="23"/>
      <c r="J59" s="238"/>
      <c r="K59" s="238"/>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165951.14000000033</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99"/>
      <c r="G60" s="43"/>
      <c r="H60" s="43"/>
      <c r="I60" s="43"/>
      <c r="J60" s="238"/>
      <c r="K60" s="238"/>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165951.14000000033</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99"/>
      <c r="G61" s="43"/>
      <c r="H61" s="43"/>
      <c r="I61" s="43"/>
      <c r="J61" s="238"/>
      <c r="K61" s="238"/>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165951.14000000033</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99"/>
      <c r="G62" s="43"/>
      <c r="H62" s="43"/>
      <c r="I62" s="43"/>
      <c r="J62" s="238"/>
      <c r="K62" s="238"/>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165951.14000000033</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99"/>
      <c r="G63" s="43"/>
      <c r="H63" s="43"/>
      <c r="I63" s="43"/>
      <c r="J63" s="238"/>
      <c r="K63" s="238"/>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165951.14000000033</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99"/>
      <c r="G64" s="23"/>
      <c r="H64" s="23"/>
      <c r="I64" s="23"/>
      <c r="J64" s="238"/>
      <c r="K64" s="238"/>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165951.14000000033</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99"/>
      <c r="G65" s="43"/>
      <c r="H65" s="43"/>
      <c r="I65" s="43"/>
      <c r="J65" s="238"/>
      <c r="K65" s="238"/>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165951.14000000033</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99"/>
      <c r="G66" s="43"/>
      <c r="H66" s="43"/>
      <c r="I66" s="43"/>
      <c r="J66" s="238"/>
      <c r="K66" s="238"/>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165951.14000000033</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99"/>
      <c r="G67" s="43"/>
      <c r="H67" s="43"/>
      <c r="I67" s="43"/>
      <c r="J67" s="238"/>
      <c r="K67" s="238"/>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165951.14000000033</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99"/>
      <c r="G68" s="43"/>
      <c r="H68" s="43"/>
      <c r="I68" s="43"/>
      <c r="J68" s="238"/>
      <c r="K68" s="238"/>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165951.14000000033</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99"/>
      <c r="G69" s="43"/>
      <c r="H69" s="43"/>
      <c r="I69" s="43"/>
      <c r="J69" s="238"/>
      <c r="K69" s="238"/>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165951.14000000033</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99"/>
      <c r="G70" s="23"/>
      <c r="H70" s="23"/>
      <c r="I70" s="23"/>
      <c r="J70" s="238"/>
      <c r="K70" s="238"/>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165951.14000000033</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99"/>
      <c r="G71" s="23"/>
      <c r="H71" s="23"/>
      <c r="I71" s="23"/>
      <c r="J71" s="238"/>
      <c r="K71" s="238"/>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165951.14000000033</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99"/>
      <c r="G72" s="23"/>
      <c r="H72" s="23"/>
      <c r="I72" s="23"/>
      <c r="J72" s="238"/>
      <c r="K72" s="238"/>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165951.14000000033</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99"/>
      <c r="G73" s="43"/>
      <c r="H73" s="43"/>
      <c r="I73" s="43"/>
      <c r="J73" s="238"/>
      <c r="K73" s="238"/>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165951.14000000033</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99"/>
      <c r="G74" s="43"/>
      <c r="H74" s="43"/>
      <c r="I74" s="43"/>
      <c r="J74" s="238"/>
      <c r="K74" s="238"/>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165951.14000000033</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99"/>
      <c r="G75" s="43"/>
      <c r="H75" s="43"/>
      <c r="I75" s="43"/>
      <c r="J75" s="238"/>
      <c r="K75" s="238"/>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165951.14000000033</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99"/>
      <c r="G76" s="43"/>
      <c r="H76" s="43"/>
      <c r="I76" s="43"/>
      <c r="J76" s="238"/>
      <c r="K76" s="238"/>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165951.14000000033</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99"/>
      <c r="G77" s="43"/>
      <c r="H77" s="43"/>
      <c r="I77" s="43"/>
      <c r="J77" s="238"/>
      <c r="K77" s="238"/>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165951.14000000033</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99"/>
      <c r="G78" s="23"/>
      <c r="H78" s="23"/>
      <c r="I78" s="23"/>
      <c r="J78" s="238"/>
      <c r="K78" s="238"/>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165951.14000000033</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99"/>
      <c r="G79" s="23"/>
      <c r="H79" s="23"/>
      <c r="I79" s="23"/>
      <c r="J79" s="238"/>
      <c r="K79" s="238"/>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165951.14000000033</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99"/>
      <c r="G80" s="23"/>
      <c r="H80" s="23"/>
      <c r="I80" s="23"/>
      <c r="J80" s="238"/>
      <c r="K80" s="238"/>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165951.14000000033</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99"/>
      <c r="G81" s="43"/>
      <c r="H81" s="43"/>
      <c r="I81" s="43"/>
      <c r="J81" s="238"/>
      <c r="K81" s="238"/>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165951.14000000033</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99"/>
      <c r="G82" s="43"/>
      <c r="H82" s="43"/>
      <c r="I82" s="43"/>
      <c r="J82" s="238"/>
      <c r="K82" s="238"/>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165951.14000000033</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99"/>
      <c r="G83" s="23"/>
      <c r="H83" s="23"/>
      <c r="I83" s="23"/>
      <c r="J83" s="238"/>
      <c r="K83" s="238"/>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165951.14000000033</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99"/>
      <c r="G84" s="23"/>
      <c r="H84" s="23"/>
      <c r="I84" s="23"/>
      <c r="J84" s="238"/>
      <c r="K84" s="238"/>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165951.14000000033</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99"/>
      <c r="G85" s="43"/>
      <c r="H85" s="43"/>
      <c r="I85" s="43"/>
      <c r="J85" s="238"/>
      <c r="K85" s="238"/>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165951.14000000033</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99"/>
      <c r="G86" s="23"/>
      <c r="H86" s="23"/>
      <c r="I86" s="23"/>
      <c r="J86" s="238"/>
      <c r="K86" s="238"/>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165951.14000000033</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99"/>
      <c r="G87" s="43"/>
      <c r="H87" s="43"/>
      <c r="I87" s="43"/>
      <c r="J87" s="238"/>
      <c r="K87" s="238"/>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165951.14000000033</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99"/>
      <c r="G88" s="43"/>
      <c r="H88" s="43"/>
      <c r="I88" s="43"/>
      <c r="J88" s="238"/>
      <c r="K88" s="238"/>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165951.14000000033</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99"/>
      <c r="G89" s="23"/>
      <c r="H89" s="23"/>
      <c r="I89" s="23"/>
      <c r="J89" s="238"/>
      <c r="K89" s="238"/>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165951.14000000033</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99"/>
      <c r="G90" s="43"/>
      <c r="H90" s="43"/>
      <c r="I90" s="43"/>
      <c r="J90" s="238"/>
      <c r="K90" s="238"/>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165951.14000000033</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99"/>
      <c r="G91" s="43"/>
      <c r="H91" s="43"/>
      <c r="I91" s="43"/>
      <c r="J91" s="238"/>
      <c r="K91" s="238"/>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165951.14000000033</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99"/>
      <c r="G92" s="23"/>
      <c r="H92" s="23"/>
      <c r="I92" s="23"/>
      <c r="J92" s="238"/>
      <c r="K92" s="238"/>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165951.14000000033</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99"/>
      <c r="G93" s="43"/>
      <c r="H93" s="43"/>
      <c r="I93" s="43"/>
      <c r="J93" s="238"/>
      <c r="K93" s="238"/>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165951.14000000033</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99"/>
      <c r="G94" s="43"/>
      <c r="H94" s="43"/>
      <c r="I94" s="43"/>
      <c r="J94" s="238"/>
      <c r="K94" s="238"/>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165951.14000000033</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99"/>
      <c r="G95" s="23"/>
      <c r="H95" s="23"/>
      <c r="I95" s="23"/>
      <c r="J95" s="238"/>
      <c r="K95" s="238"/>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165951.14000000033</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99"/>
      <c r="G96" s="23"/>
      <c r="H96" s="23"/>
      <c r="I96" s="23"/>
      <c r="J96" s="238"/>
      <c r="K96" s="238"/>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165951.14000000033</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99"/>
      <c r="G97" s="43"/>
      <c r="H97" s="43"/>
      <c r="I97" s="43"/>
      <c r="J97" s="238"/>
      <c r="K97" s="238"/>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165951.14000000033</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99"/>
      <c r="G98" s="23"/>
      <c r="H98" s="23"/>
      <c r="I98" s="23"/>
      <c r="J98" s="238"/>
      <c r="K98" s="238"/>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165951.14000000033</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99"/>
      <c r="G99" s="23"/>
      <c r="H99" s="23"/>
      <c r="I99" s="23"/>
      <c r="J99" s="238"/>
      <c r="K99" s="238"/>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165951.14000000033</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165951.14000000033</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165951.14000000033</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165951.14000000033</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165951.14000000033</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165951.14000000033</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165951.14000000033</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165951.14000000033</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165951.14000000033</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165951.14000000033</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165951.14000000033</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165951.14000000033</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165951.14000000033</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165951.14000000033</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165951.14000000033</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165951.14000000033</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165951.14000000033</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38"/>
      <c r="K116" s="238"/>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165951.14000000033</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38"/>
      <c r="K117" s="238"/>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165951.14000000033</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38"/>
      <c r="K118" s="238"/>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165951.14000000033</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38"/>
      <c r="K119" s="238"/>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165951.14000000033</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165951.14000000033</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165951.14000000033</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165951.14000000033</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165951.14000000033</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165951.14000000033</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165951.14000000033</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165951.14000000033</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165951.14000000033</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165951.14000000033</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165951.14000000033</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165951.14000000033</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165951.14000000033</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165951.14000000033</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165951.14000000033</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165951.14000000033</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165951.14000000033</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165951.14000000033</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165951.14000000033</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165951.14000000033</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165951.14000000033</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165951.14000000033</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165951.14000000033</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165951.14000000033</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165951.14000000033</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165951.14000000033</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165951.14000000033</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165951.14000000033</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165951.14000000033</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165951.14000000033</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165951.14000000033</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165951.14000000033</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165951.14000000033</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165951.14000000033</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165951.14000000033</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165951.14000000033</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165951.14000000033</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165951.14000000033</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165951.14000000033</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165951.14000000033</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165951.14000000033</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165951.14000000033</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165951.14000000033</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165951.14000000033</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165951.14000000033</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165951.14000000033</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165951.14000000033</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165951.14000000033</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165951.14000000033</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165951.14000000033</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165951.14000000033</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165951.14000000033</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165951.14000000033</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165951.14000000033</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165951.14000000033</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165951.14000000033</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165951.14000000033</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165951.14000000033</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165951.14000000033</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165951.14000000033</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165951.14000000033</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165951.14000000033</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165951.14000000033</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165951.14000000033</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165951.14000000033</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165951.14000000033</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165951.14000000033</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165951.14000000033</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165951.14000000033</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165951.14000000033</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165951.14000000033</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165951.14000000033</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165951.14000000033</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165951.14000000033</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38"/>
      <c r="K193" s="238"/>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165951.14000000033</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38"/>
      <c r="K194" s="238"/>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165951.14000000033</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38"/>
      <c r="K195" s="238"/>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165951.14000000033</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165951.14000000033</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165951.14000000033</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165951.14000000033</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165951.14000000033</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165951.14000000033</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165951.14000000033</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165951.14000000033</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165951.14000000033</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165951.14000000033</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165951.14000000033</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165951.14000000033</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165951.14000000033</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165951.14000000033</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165951.14000000033</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165951.14000000033</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165951.14000000033</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165951.14000000033</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165951.14000000033</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165951.14000000033</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165951.14000000033</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165951.14000000033</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165951.14000000033</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165951.14000000033</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165951.14000000033</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165951.14000000033</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165951.14000000033</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165951.14000000033</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165951.14000000033</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165951.14000000033</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165951.14000000033</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165951.14000000033</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165951.14000000033</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165951.14000000033</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165951.14000000033</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165951.14000000033</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165951.14000000033</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165951.14000000033</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165951.14000000033</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165951.14000000033</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165951.14000000033</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165951.14000000033</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165951.14000000033</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165951.14000000033</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165951.14000000033</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165951.14000000033</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165951.14000000033</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165951.14000000033</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165951.14000000033</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165951.14000000033</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165951.14000000033</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165951.14000000033</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165951.14000000033</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165951.14000000033</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165951.14000000033</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165951.14000000033</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165951.14000000033</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165951.14000000033</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165951.14000000033</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165951.14000000033</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165951.14000000033</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165951.14000000033</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165951.14000000033</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165951.14000000033</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165951.14000000033</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165951.14000000033</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165951.14000000033</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165951.14000000033</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165951.14000000033</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165951.14000000033</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165951.14000000033</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165951.14000000033</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165951.14000000033</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165951.14000000033</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165951.14000000033</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165951.14000000033</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165951.14000000033</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165951.14000000033</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165951.14000000033</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165951.14000000033</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165951.14000000033</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165951.14000000033</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165951.14000000033</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165951.14000000033</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165951.14000000033</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165951.14000000033</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165951.14000000033</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165951.14000000033</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165951.14000000033</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165951.14000000033</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165951.14000000033</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165951.14000000033</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165951.14000000033</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165951.14000000033</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165951.14000000033</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165951.14000000033</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165951.14000000033</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165951.14000000033</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165951.14000000033</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165951.14000000033</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165951.14000000033</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165951.14000000033</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165951.14000000033</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165951.14000000033</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165951.14000000033</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165951.14000000033</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165951.14000000033</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165951.14000000033</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165951.14000000033</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165951.14000000033</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165951.14000000033</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165951.14000000033</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165951.14000000033</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165951.14000000033</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165951.14000000033</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165951.14000000033</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165951.14000000033</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165951.14000000033</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165951.14000000033</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165951.14000000033</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165951.14000000033</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165951.14000000033</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165951.14000000033</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165951.14000000033</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165951.14000000033</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165951.14000000033</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165951.14000000033</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165951.14000000033</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165951.14000000033</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165951.14000000033</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165951.14000000033</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165951.14000000033</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165951.14000000033</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165951.14000000033</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165951.14000000033</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165951.14000000033</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165951.14000000033</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165951.14000000033</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165951.14000000033</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165951.14000000033</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165951.14000000033</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165951.14000000033</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165951.14000000033</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165951.14000000033</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165951.14000000033</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165951.14000000033</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165951.14000000033</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165951.14000000033</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165951.14000000033</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165951.14000000033</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165951.14000000033</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165951.14000000033</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165951.14000000033</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165951.14000000033</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165951.14000000033</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165951.14000000033</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165951.14000000033</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165951.14000000033</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165951.14000000033</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165951.14000000033</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165951.14000000033</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165951.14000000033</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165951.14000000033</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165951.14000000033</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165951.14000000033</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165951.14000000033</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165951.14000000033</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165951.14000000033</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165951.14000000033</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165951.14000000033</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165951.14000000033</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165951.14000000033</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165951.14000000033</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165951.14000000033</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165951.14000000033</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165951.14000000033</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165951.14000000033</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165951.14000000033</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165951.14000000033</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165951.14000000033</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165951.14000000033</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165951.14000000033</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165951.14000000033</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165951.14000000033</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165951.14000000033</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165951.14000000033</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165951.14000000033</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165951.14000000033</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165951.14000000033</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165951.14000000033</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165951.14000000033</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165951.14000000033</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165951.14000000033</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165951.14000000033</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165951.14000000033</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165951.14000000033</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165951.14000000033</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165951.14000000033</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165951.14000000033</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165951.14000000033</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165951.14000000033</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165951.14000000033</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165951.14000000033</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165951.14000000033</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165951.14000000033</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165951.14000000033</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165951.14000000033</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165951.14000000033</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165951.14000000033</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165951.14000000033</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165951.14000000033</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165951.14000000033</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165951.14000000033</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165951.14000000033</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165951.14000000033</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165951.14000000033</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165951.14000000033</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165951.14000000033</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165951.14000000033</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165951.14000000033</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165951.14000000033</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165951.14000000033</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165951.14000000033</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165951.14000000033</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165951.14000000033</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165951.14000000033</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165951.14000000033</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165951.14000000033</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165951.14000000033</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165951.14000000033</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165951.14000000033</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165951.14000000033</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165951.14000000033</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165951.14000000033</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165951.14000000033</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165951.14000000033</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165951.14000000033</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165951.14000000033</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165951.14000000033</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165951.14000000033</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165951.14000000033</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165951.14000000033</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165951.14000000033</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165951.14000000033</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165951.14000000033</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165951.14000000033</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165951.14000000033</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165951.14000000033</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165951.14000000033</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165951.14000000033</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165951.14000000033</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165951.14000000033</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165951.14000000033</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165951.14000000033</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165951.14000000033</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165951.14000000033</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165951.14000000033</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165951.14000000033</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165951.14000000033</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165951.14000000033</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165951.14000000033</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165951.14000000033</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165951.14000000033</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165951.14000000033</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165951.14000000033</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165951.14000000033</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165951.14000000033</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165951.14000000033</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165951.14000000033</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165951.14000000033</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165951.14000000033</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165951.14000000033</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165951.14000000033</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165951.14000000033</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165951.14000000033</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165951.14000000033</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165951.14000000033</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165951.14000000033</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165951.14000000033</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165951.14000000033</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165951.14000000033</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165951.14000000033</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165951.14000000033</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165951.14000000033</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165951.14000000033</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165951.14000000033</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165951.14000000033</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165951.14000000033</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165951.14000000033</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165951.14000000033</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165951.14000000033</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165951.14000000033</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165951.14000000033</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165951.14000000033</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165951.14000000033</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165951.14000000033</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165951.14000000033</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165951.14000000033</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165951.14000000033</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165951.14000000033</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165951.14000000033</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165951.14000000033</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165951.14000000033</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165951.14000000033</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165951.14000000033</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165951.14000000033</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165951.14000000033</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165951.14000000033</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165951.14000000033</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165951.14000000033</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165951.14000000033</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165951.14000000033</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165951.14000000033</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165951.14000000033</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165951.14000000033</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165951.14000000033</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165951.14000000033</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165951.14000000033</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165951.14000000033</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165951.14000000033</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165951.14000000033</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165951.14000000033</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165951.14000000033</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165951.14000000033</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165951.14000000033</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165951.14000000033</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165951.14000000033</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165951.14000000033</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165951.14000000033</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165951.14000000033</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165951.14000000033</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165951.14000000033</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165951.14000000033</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165951.14000000033</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165951.14000000033</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165951.14000000033</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165951.14000000033</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165951.14000000033</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165951.14000000033</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165951.14000000033</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165951.14000000033</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165951.14000000033</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165951.14000000033</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165951.14000000033</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165951.14000000033</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165951.14000000033</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165951.14000000033</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165951.14000000033</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165951.14000000033</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165951.14000000033</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165951.14000000033</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165951.14000000033</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165951.14000000033</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165951.14000000033</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165951.14000000033</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165951.14000000033</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165951.14000000033</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165951.14000000033</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165951.14000000033</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165951.14000000033</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165951.14000000033</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165951.14000000033</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165951.14000000033</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165951.14000000033</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165951.14000000033</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165951.14000000033</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165951.14000000033</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165951.14000000033</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165951.14000000033</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165951.14000000033</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165951.14000000033</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165951.14000000033</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165951.14000000033</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165951.14000000033</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165951.14000000033</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165951.14000000033</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165951.14000000033</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165951.14000000033</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165951.14000000033</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165951.14000000033</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165951.14000000033</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165951.14000000033</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165951.14000000033</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165951.14000000033</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165951.14000000033</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165951.14000000033</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165951.14000000033</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165951.14000000033</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165951.14000000033</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165951.14000000033</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165951.14000000033</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165951.14000000033</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165951.14000000033</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165951.14000000033</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165951.14000000033</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165951.14000000033</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165951.14000000033</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165951.14000000033</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165951.14000000033</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165951.14000000033</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165951.14000000033</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165951.14000000033</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165951.14000000033</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165951.14000000033</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165951.14000000033</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165951.14000000033</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165951.14000000033</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165951.14000000033</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165951.14000000033</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165951.14000000033</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165951.14000000033</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F607" s="19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83" priority="198" operator="lessThan">
      <formula>0</formula>
    </cfRule>
    <cfRule type="cellIs" dxfId="382" priority="199" operator="greaterThan">
      <formula>0</formula>
    </cfRule>
    <cfRule type="cellIs" dxfId="381" priority="200" operator="greaterThan">
      <formula>0</formula>
    </cfRule>
  </conditionalFormatting>
  <conditionalFormatting sqref="M100:M605">
    <cfRule type="containsText" dxfId="380" priority="98" operator="containsText" text="Não Pago">
      <formula>NOT(ISERROR(SEARCH("Não Pago",M100)))</formula>
    </cfRule>
    <cfRule type="containsText" dxfId="379" priority="99" operator="containsText" text="Pago">
      <formula>NOT(ISERROR(SEARCH("Pago",M100)))</formula>
    </cfRule>
  </conditionalFormatting>
  <conditionalFormatting sqref="M22:M99">
    <cfRule type="containsText" dxfId="378" priority="96" operator="containsText" text="Não Pago">
      <formula>NOT(ISERROR(SEARCH("Não Pago",M22)))</formula>
    </cfRule>
    <cfRule type="containsText" dxfId="377" priority="97" operator="containsText" text="Pago">
      <formula>NOT(ISERROR(SEARCH("Pago",M22)))</formula>
    </cfRule>
  </conditionalFormatting>
  <conditionalFormatting sqref="M9:M20">
    <cfRule type="containsText" dxfId="376" priority="92" operator="containsText" text="Não Pago">
      <formula>NOT(ISERROR(SEARCH("Não Pago",M9)))</formula>
    </cfRule>
    <cfRule type="containsText" dxfId="375" priority="93" operator="containsText" text="Pago">
      <formula>NOT(ISERROR(SEARCH("Pago",M9)))</formula>
    </cfRule>
  </conditionalFormatting>
  <conditionalFormatting sqref="M21">
    <cfRule type="containsText" dxfId="374" priority="90" operator="containsText" text="Não Pago">
      <formula>NOT(ISERROR(SEARCH("Não Pago",M21)))</formula>
    </cfRule>
    <cfRule type="containsText" dxfId="373" priority="91" operator="containsText" text="Pago">
      <formula>NOT(ISERROR(SEARCH("Pago",M21)))</formula>
    </cfRule>
  </conditionalFormatting>
  <conditionalFormatting sqref="E21:E586 E603:E605">
    <cfRule type="containsText" dxfId="372" priority="48" operator="containsText" text="Despesa">
      <formula>NOT(ISERROR(SEARCH("Despesa",E21)))</formula>
    </cfRule>
    <cfRule type="containsText" dxfId="371" priority="49" operator="containsText" text="Receita">
      <formula>NOT(ISERROR(SEARCH("Receita",E21)))</formula>
    </cfRule>
  </conditionalFormatting>
  <conditionalFormatting sqref="E21:E586 E603:E605">
    <cfRule type="expression" dxfId="370" priority="50" stopIfTrue="1">
      <formula>NOT(ISERROR(SEARCH("Investimentos",E21)))</formula>
    </cfRule>
  </conditionalFormatting>
  <conditionalFormatting sqref="E9:E605">
    <cfRule type="containsText" dxfId="369" priority="37" operator="containsText" text="INVESTIMENTOS">
      <formula>NOT(ISERROR(SEARCH("INVESTIMENTOS",E9)))</formula>
    </cfRule>
    <cfRule type="containsText" dxfId="368" priority="38" operator="containsText" text="DESPESAS DE MARKETING">
      <formula>NOT(ISERROR(SEARCH("DESPESAS DE MARKETING",E9)))</formula>
    </cfRule>
    <cfRule type="containsText" dxfId="367" priority="39" operator="containsText" text="DESPESAS NÃO OPERACIONAIS">
      <formula>NOT(ISERROR(SEARCH("DESPESAS NÃO OPERACIONAIS",E9)))</formula>
    </cfRule>
    <cfRule type="containsText" dxfId="366" priority="40" operator="containsText" text="DESPESAS COM RH">
      <formula>NOT(ISERROR(SEARCH("DESPESAS COM RH",E9)))</formula>
    </cfRule>
    <cfRule type="containsText" dxfId="365" priority="41" operator="containsText" text="DESPESAS COM SERVIÇOS">
      <formula>NOT(ISERROR(SEARCH("DESPESAS COM SERVIÇOS",E9)))</formula>
    </cfRule>
    <cfRule type="containsText" dxfId="364" priority="42" operator="containsText" text="DESPESAS COM PRODUTOS">
      <formula>NOT(ISERROR(SEARCH("DESPESAS COM PRODUTOS",E9)))</formula>
    </cfRule>
    <cfRule type="containsText" dxfId="363" priority="43" operator="containsText" text="IMPOSTOS">
      <formula>NOT(ISERROR(SEARCH("IMPOSTOS",E9)))</formula>
    </cfRule>
    <cfRule type="containsText" dxfId="362" priority="46" operator="containsText" text="Despesa">
      <formula>NOT(ISERROR(SEARCH("Despesa",E9)))</formula>
    </cfRule>
    <cfRule type="containsText" dxfId="361" priority="47" operator="containsText" text="Receita">
      <formula>NOT(ISERROR(SEARCH("Receita",E9)))</formula>
    </cfRule>
  </conditionalFormatting>
  <conditionalFormatting sqref="E9:E605">
    <cfRule type="expression" dxfId="360" priority="51" stopIfTrue="1">
      <formula>NOT(ISERROR(SEARCH("Investimentos",E9)))</formula>
    </cfRule>
  </conditionalFormatting>
  <conditionalFormatting sqref="E20 E602">
    <cfRule type="containsText" dxfId="359" priority="44" operator="containsText" text="Despesa">
      <formula>NOT(ISERROR(SEARCH("Despesa",E20)))</formula>
    </cfRule>
    <cfRule type="containsText" dxfId="358" priority="45" operator="containsText" text="Receita">
      <formula>NOT(ISERROR(SEARCH("Receita",E20)))</formula>
    </cfRule>
  </conditionalFormatting>
  <conditionalFormatting sqref="E20 E602">
    <cfRule type="expression" dxfId="357" priority="52" stopIfTrue="1">
      <formula>NOT(ISERROR(SEARCH("Investimentos",E20)))</formula>
    </cfRule>
  </conditionalFormatting>
  <conditionalFormatting sqref="L21:L586 L603:L605">
    <cfRule type="containsText" dxfId="356" priority="35" operator="containsText" text="Não Pago">
      <formula>NOT(ISERROR(SEARCH("Não Pago",L21)))</formula>
    </cfRule>
    <cfRule type="containsText" dxfId="355" priority="36" operator="containsText" text="Pago">
      <formula>NOT(ISERROR(SEARCH("Pago",L21)))</formula>
    </cfRule>
  </conditionalFormatting>
  <conditionalFormatting sqref="L9:L605">
    <cfRule type="containsText" dxfId="354" priority="33" operator="containsText" text="Não Pago">
      <formula>NOT(ISERROR(SEARCH("Não Pago",L9)))</formula>
    </cfRule>
    <cfRule type="containsText" dxfId="353" priority="34" operator="containsText" text="Pago">
      <formula>NOT(ISERROR(SEARCH("Pago",L9)))</formula>
    </cfRule>
  </conditionalFormatting>
  <conditionalFormatting sqref="L20 L602">
    <cfRule type="containsText" dxfId="352" priority="31" operator="containsText" text="Não Pago">
      <formula>NOT(ISERROR(SEARCH("Não Pago",L20)))</formula>
    </cfRule>
    <cfRule type="containsText" dxfId="351" priority="32" operator="containsText" text="Pago">
      <formula>NOT(ISERROR(SEARCH("Pago",L20)))</formula>
    </cfRule>
  </conditionalFormatting>
  <conditionalFormatting sqref="L9:L605">
    <cfRule type="cellIs" dxfId="350" priority="30" operator="equal">
      <formula>"Realizado"</formula>
    </cfRule>
  </conditionalFormatting>
  <conditionalFormatting sqref="L22 L604">
    <cfRule type="containsText" dxfId="349" priority="28" operator="containsText" text="Não Pago">
      <formula>NOT(ISERROR(SEARCH("Não Pago",L22)))</formula>
    </cfRule>
    <cfRule type="containsText" dxfId="348" priority="29" operator="containsText" text="Pago">
      <formula>NOT(ISERROR(SEARCH("Pago",L22)))</formula>
    </cfRule>
  </conditionalFormatting>
  <conditionalFormatting sqref="L27">
    <cfRule type="containsText" dxfId="347" priority="26" operator="containsText" text="Não Pago">
      <formula>NOT(ISERROR(SEARCH("Não Pago",L27)))</formula>
    </cfRule>
    <cfRule type="containsText" dxfId="346" priority="27" operator="containsText" text="Pago">
      <formula>NOT(ISERROR(SEARCH("Pago",L27)))</formula>
    </cfRule>
  </conditionalFormatting>
  <conditionalFormatting sqref="L34">
    <cfRule type="containsText" dxfId="345" priority="24" operator="containsText" text="Não Pago">
      <formula>NOT(ISERROR(SEARCH("Não Pago",L34)))</formula>
    </cfRule>
    <cfRule type="containsText" dxfId="344" priority="25" operator="containsText" text="Pago">
      <formula>NOT(ISERROR(SEARCH("Pago",L34)))</formula>
    </cfRule>
  </conditionalFormatting>
  <conditionalFormatting sqref="Q7:Q8">
    <cfRule type="cellIs" dxfId="343" priority="23" operator="greaterThan">
      <formula>0</formula>
    </cfRule>
  </conditionalFormatting>
  <conditionalFormatting sqref="Q9:Q10">
    <cfRule type="cellIs" dxfId="342" priority="22" operator="greaterThan">
      <formula>0</formula>
    </cfRule>
  </conditionalFormatting>
  <conditionalFormatting sqref="Q11:Q12">
    <cfRule type="cellIs" dxfId="341" priority="20" operator="greaterThan">
      <formula>0</formula>
    </cfRule>
    <cfRule type="cellIs" dxfId="340" priority="21" operator="lessThan">
      <formula>0</formula>
    </cfRule>
  </conditionalFormatting>
  <conditionalFormatting sqref="Q13:Q14">
    <cfRule type="cellIs" dxfId="339" priority="18" operator="lessThan">
      <formula>0</formula>
    </cfRule>
    <cfRule type="cellIs" dxfId="338" priority="19" operator="greaterThan">
      <formula>0</formula>
    </cfRule>
  </conditionalFormatting>
  <conditionalFormatting sqref="N5:N605">
    <cfRule type="cellIs" dxfId="337" priority="15" operator="greaterThan">
      <formula>0</formula>
    </cfRule>
    <cfRule type="cellIs" dxfId="336" priority="16" operator="lessThan">
      <formula>0</formula>
    </cfRule>
  </conditionalFormatting>
  <conditionalFormatting sqref="E5:E8">
    <cfRule type="containsText" dxfId="335" priority="1" operator="containsText" text="INVESTIMENTOS">
      <formula>NOT(ISERROR(SEARCH("INVESTIMENTOS",E5)))</formula>
    </cfRule>
    <cfRule type="containsText" dxfId="334" priority="2" operator="containsText" text="DESPESAS DE MARKETING">
      <formula>NOT(ISERROR(SEARCH("DESPESAS DE MARKETING",E5)))</formula>
    </cfRule>
    <cfRule type="containsText" dxfId="333" priority="3" operator="containsText" text="DESPESAS NÃO OPERACIONAIS">
      <formula>NOT(ISERROR(SEARCH("DESPESAS NÃO OPERACIONAIS",E5)))</formula>
    </cfRule>
    <cfRule type="containsText" dxfId="332" priority="4" operator="containsText" text="DESPESAS COM RH">
      <formula>NOT(ISERROR(SEARCH("DESPESAS COM RH",E5)))</formula>
    </cfRule>
    <cfRule type="containsText" dxfId="331" priority="5" operator="containsText" text="DESPESAS COM SERVIÇOS">
      <formula>NOT(ISERROR(SEARCH("DESPESAS COM SERVIÇOS",E5)))</formula>
    </cfRule>
    <cfRule type="containsText" dxfId="330" priority="6" operator="containsText" text="DESPESAS COM PRODUTOS">
      <formula>NOT(ISERROR(SEARCH("DESPESAS COM PRODUTOS",E5)))</formula>
    </cfRule>
    <cfRule type="containsText" dxfId="329" priority="7" operator="containsText" text="IMPOSTOS">
      <formula>NOT(ISERROR(SEARCH("IMPOSTOS",E5)))</formula>
    </cfRule>
    <cfRule type="containsText" dxfId="328" priority="13" operator="containsText" text="Despesa">
      <formula>NOT(ISERROR(SEARCH("Despesa",E5)))</formula>
    </cfRule>
    <cfRule type="containsText" dxfId="327" priority="14" operator="containsText" text="Receita">
      <formula>NOT(ISERROR(SEARCH("Receita",E5)))</formula>
    </cfRule>
  </conditionalFormatting>
  <conditionalFormatting sqref="E5:E8">
    <cfRule type="expression" dxfId="326" priority="17" stopIfTrue="1">
      <formula>NOT(ISERROR(SEARCH("Investimentos",E5)))</formula>
    </cfRule>
  </conditionalFormatting>
  <conditionalFormatting sqref="M5:M8">
    <cfRule type="containsText" dxfId="325" priority="11" operator="containsText" text="Não Pago">
      <formula>NOT(ISERROR(SEARCH("Não Pago",M5)))</formula>
    </cfRule>
    <cfRule type="containsText" dxfId="324" priority="12" operator="containsText" text="Pago">
      <formula>NOT(ISERROR(SEARCH("Pago",M5)))</formula>
    </cfRule>
  </conditionalFormatting>
  <conditionalFormatting sqref="L5:L8">
    <cfRule type="containsText" dxfId="323" priority="9" operator="containsText" text="Não Pago">
      <formula>NOT(ISERROR(SEARCH("Não Pago",L5)))</formula>
    </cfRule>
    <cfRule type="containsText" dxfId="322" priority="10" operator="containsText" text="Pago">
      <formula>NOT(ISERROR(SEARCH("Pago",L5)))</formula>
    </cfRule>
  </conditionalFormatting>
  <conditionalFormatting sqref="L5:L8">
    <cfRule type="cellIs" dxfId="321" priority="8" operator="equal">
      <formula>"Realizado"</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E1:E3 E5:E1048576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customHeight="1" zeroHeight="1" x14ac:dyDescent="0.25"/>
  <cols>
    <col min="1" max="1" width="27.42578125" style="218"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1.42578125" style="109" customWidth="1"/>
    <col min="20" max="21" width="5.5703125" style="109" bestFit="1" customWidth="1"/>
    <col min="22" max="22" width="8.42578125" style="109" bestFit="1" customWidth="1"/>
    <col min="23" max="23" width="9.5703125" style="110"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137">
        <v>5</v>
      </c>
      <c r="D5" s="139">
        <v>43286</v>
      </c>
      <c r="E5" s="43" t="s">
        <v>97</v>
      </c>
      <c r="F5" s="199" t="s">
        <v>450</v>
      </c>
      <c r="G5" s="43" t="s">
        <v>403</v>
      </c>
      <c r="H5" s="139" t="s">
        <v>349</v>
      </c>
      <c r="I5" s="139"/>
      <c r="J5" s="238">
        <v>0</v>
      </c>
      <c r="K5" s="238">
        <v>10200.92</v>
      </c>
      <c r="L5" s="44" t="s">
        <v>325</v>
      </c>
      <c r="M5" s="123"/>
      <c r="N5" s="41">
        <f>IF(AND(J5&gt;0,K5&gt;0),Q5,  IF(AND(K5&lt;&gt;"",K5&lt;&gt;0),IF(AND(L5="Pago",OR(E5='PC Receitas'!$N$7,E5='PC Receitas'!$N$8,E5='PC Receitas'!$N$9,E5='PC Receitas'!$N$10,E5='PC Receitas'!$N$11,E5='PC Receitas'!$N$12,E5='PC Receitas'!$N$13,E5='PC Receitas'!$N$14)),Q5-K5,Q5),IF(AND(L5="Pago",OR(E5='PC Receitas'!$N$4,E5='PC Receitas'!$N$5,E5='PC Receitas'!$N$6)),Q5+J5,Q5)))</f>
        <v>166346.27000000034</v>
      </c>
      <c r="P5" s="273" t="s">
        <v>133</v>
      </c>
      <c r="Q5" s="274">
        <f>Mai!Q13</f>
        <v>176547.19000000035</v>
      </c>
      <c r="R5" s="42"/>
      <c r="S5" s="242" t="str">
        <f>IF(W5="DESPESAS COM RH","Despesa",IF(W5="DESPESAS OPERACIONAIS","Despesa",IF(W5="DESPESAS DE MARKETING","Despesa",IF(W5="IMPOSTOS","Despesa",IF(W5="INVESTIMENTOS","Despesa","")))))</f>
        <v>Despesa</v>
      </c>
      <c r="T5" s="243" t="str">
        <f>IF(W5="DESPESAS COM PRODUTOS","Despesa",IF(W5="DESPESAS COM SERVIÇOS","Despesa",IF(W5="DESPESAS NÃO OPERACIONAIS","Despesa","")))</f>
        <v/>
      </c>
      <c r="U5" s="243" t="str">
        <f>IF(W5="RECEITAS COM PRODUTO","Receita",IF(W5="RECEITAS COM SERVIÇOS","Receita",IF(W5="RECEITAS NÃO OPERACIONAIS","Receita","")))</f>
        <v/>
      </c>
      <c r="V5" s="243" t="str">
        <f>IF(S5&lt;&gt;"",S5,IF(T5&lt;&gt;"",T5,IF(U5&lt;&gt;"",U5,"")))</f>
        <v>Despesa</v>
      </c>
      <c r="W5" s="244" t="str">
        <f>VLOOKUP(E5,'Configurações Básicas'!$E$12:$E$66,1,FALSE)</f>
        <v>DESPESAS COM RH</v>
      </c>
    </row>
    <row r="6" spans="1:24" ht="19.5" customHeight="1" thickTop="1" thickBot="1" x14ac:dyDescent="0.3">
      <c r="A6" s="214"/>
      <c r="C6" s="137">
        <v>1</v>
      </c>
      <c r="D6" s="139">
        <v>43282</v>
      </c>
      <c r="E6" s="43" t="s">
        <v>319</v>
      </c>
      <c r="F6" s="137" t="s">
        <v>455</v>
      </c>
      <c r="G6" s="43" t="s">
        <v>380</v>
      </c>
      <c r="H6" s="139" t="s">
        <v>348</v>
      </c>
      <c r="I6" s="139"/>
      <c r="J6" s="238">
        <v>0</v>
      </c>
      <c r="K6" s="238">
        <v>2.1</v>
      </c>
      <c r="L6" s="44" t="s">
        <v>325</v>
      </c>
      <c r="M6" s="44"/>
      <c r="N6" s="41">
        <f>IF(AND(J6&gt;0,K6&gt;0),N5,  IF(AND(K6&lt;&gt;"",K6&lt;&gt;0),IF(AND(L6="Pago",OR(E6='PC Receitas'!$N$7,E6='PC Receitas'!$N$8,E6='PC Receitas'!$N$9,E6='PC Receitas'!$N$10,E6='PC Receitas'!$N$11,E6='PC Receitas'!$N$12,E6='PC Receitas'!$N$13,E6='PC Receitas'!$N$14)),N5-K6,N5),IF(AND(L6="Pago",OR(E6='PC Receitas'!$N$4,E6='PC Receitas'!$N$5,E6='PC Receitas'!$N$6)),N5+J6,N5)))</f>
        <v>166344.17000000033</v>
      </c>
      <c r="P6" s="273"/>
      <c r="Q6" s="274"/>
      <c r="R6" s="42"/>
      <c r="S6" s="242" t="str">
        <f t="shared" ref="S6:S69" si="0">IF(W6="DESPESAS COM RH","Despesa",IF(W6="DESPESAS OPERACIONAIS","Despesa",IF(W6="DESPESAS DE MARKETING","Despesa",IF(W6="IMPOSTOS","Despesa",IF(W6="INVESTIMENTOS","Despesa","")))))</f>
        <v>Despesa</v>
      </c>
      <c r="T6" s="243" t="str">
        <f t="shared" ref="T6:T69" si="1">IF(W6="DESPESAS COM PRODUTOS","Despesa",IF(W6="DESPESAS COM SERVIÇOS","Despesa",IF(W6="DESPESAS NÃO OPERACIONAIS","Despesa","")))</f>
        <v/>
      </c>
      <c r="U6" s="243" t="str">
        <f t="shared" ref="U6:U69" si="2">IF(W6="RECEITAS COM PRODUTO","Receita",IF(W6="RECEITAS COM SERVIÇOS","Receita",IF(W6="RECEITAS NÃO OPERACIONAIS","Receita","")))</f>
        <v/>
      </c>
      <c r="V6" s="243" t="str">
        <f t="shared" ref="V6:V69" si="3">IF(S6&lt;&gt;"",S6,IF(T6&lt;&gt;"",T6,IF(U6&lt;&gt;"",U6,"")))</f>
        <v>Despesa</v>
      </c>
      <c r="W6" s="244" t="str">
        <f>VLOOKUP(E6,'Configurações Básicas'!$E$12:$E$66,1,FALSE)</f>
        <v>DESPESAS OPERACIONAIS</v>
      </c>
    </row>
    <row r="7" spans="1:24" ht="19.5" customHeight="1" thickTop="1" thickBot="1" x14ac:dyDescent="0.3">
      <c r="A7" s="214"/>
      <c r="C7" s="137">
        <v>2</v>
      </c>
      <c r="D7" s="139">
        <v>43283</v>
      </c>
      <c r="E7" s="43" t="s">
        <v>319</v>
      </c>
      <c r="F7" s="199" t="s">
        <v>453</v>
      </c>
      <c r="G7" s="43" t="s">
        <v>379</v>
      </c>
      <c r="H7" s="43" t="s">
        <v>348</v>
      </c>
      <c r="I7" s="43"/>
      <c r="J7" s="238">
        <v>0</v>
      </c>
      <c r="K7" s="238">
        <v>390.93</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63" t="s">
        <v>24</v>
      </c>
      <c r="Q7" s="266">
        <f>SUMIFS($J$5:$J$586,$E$5:$E$586,'PC Receitas'!P4,$L$5:$L$586,"Pago")+SUMIFS($J$5:$J$586,$E$5:$E$586,'PC Receitas'!P5,$L$5:$L$586,"Pago")+SUMIFS($J$5:$J$586,$E$5:$E$586,'PC Receitas'!P6,$L$5:$L$586,"Pago")</f>
        <v>0</v>
      </c>
      <c r="R7" s="17"/>
      <c r="S7" s="242" t="str">
        <f t="shared" si="0"/>
        <v>Despesa</v>
      </c>
      <c r="T7" s="243" t="str">
        <f t="shared" si="1"/>
        <v/>
      </c>
      <c r="U7" s="243" t="str">
        <f t="shared" si="2"/>
        <v/>
      </c>
      <c r="V7" s="243" t="str">
        <f t="shared" si="3"/>
        <v>Despesa</v>
      </c>
      <c r="W7" s="244" t="str">
        <f>VLOOKUP(E7,'Configurações Básicas'!$E$12:$E$66,1,FALSE)</f>
        <v>DESPESAS OPERACIONAIS</v>
      </c>
    </row>
    <row r="8" spans="1:24" ht="19.5" customHeight="1" thickTop="1" thickBot="1" x14ac:dyDescent="0.3">
      <c r="A8" s="214"/>
      <c r="C8" s="137">
        <v>2</v>
      </c>
      <c r="D8" s="139">
        <v>43283</v>
      </c>
      <c r="E8" s="43" t="s">
        <v>319</v>
      </c>
      <c r="F8" s="199" t="s">
        <v>458</v>
      </c>
      <c r="G8" s="43" t="s">
        <v>380</v>
      </c>
      <c r="H8" s="43" t="s">
        <v>348</v>
      </c>
      <c r="I8" s="43"/>
      <c r="J8" s="238">
        <v>0</v>
      </c>
      <c r="K8" s="238">
        <v>2.1</v>
      </c>
      <c r="L8" s="44" t="s">
        <v>2323</v>
      </c>
      <c r="M8" s="123"/>
      <c r="N8" s="41">
        <f>IF(AND(J8&gt;0,K8&gt;0),N7,  IF(AND(K8&lt;&gt;"",K8&lt;&gt;0),IF(AND(L8="Pago",OR(E8='PC Receitas'!$N$7,E8='PC Receitas'!$N$8,E8='PC Receitas'!$N$9,E8='PC Receitas'!$N$10,E8='PC Receitas'!$N$11,E8='PC Receitas'!$N$12,E8='PC Receitas'!$N$13,E8='PC Receitas'!$N$14)),N7-K8,N7),IF(AND(L8="Pago",OR(E8='PC Receitas'!$N$4,E8='PC Receitas'!$N$5,E8='PC Receitas'!$N$6)),N7+J8,N7)))</f>
        <v>165953.24000000034</v>
      </c>
      <c r="P8" s="263"/>
      <c r="Q8" s="267"/>
      <c r="R8" s="17"/>
      <c r="S8" s="242" t="str">
        <f t="shared" si="0"/>
        <v>Despesa</v>
      </c>
      <c r="T8" s="243" t="str">
        <f t="shared" si="1"/>
        <v/>
      </c>
      <c r="U8" s="243" t="str">
        <f t="shared" si="2"/>
        <v/>
      </c>
      <c r="V8" s="243" t="str">
        <f t="shared" si="3"/>
        <v>Despesa</v>
      </c>
      <c r="W8" s="244" t="str">
        <f>VLOOKUP(E8,'Configurações Básicas'!$E$12:$E$66,1,FALSE)</f>
        <v>DESPESAS OPERACIONAIS</v>
      </c>
    </row>
    <row r="9" spans="1:24" ht="19.5" customHeight="1" thickTop="1" thickBot="1" x14ac:dyDescent="0.3">
      <c r="A9" s="214"/>
      <c r="C9" s="43"/>
      <c r="D9" s="43"/>
      <c r="E9" s="43"/>
      <c r="F9" s="199"/>
      <c r="G9" s="23"/>
      <c r="H9" s="23"/>
      <c r="I9" s="23"/>
      <c r="J9" s="238"/>
      <c r="K9" s="238"/>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165953.24000000034</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23"/>
      <c r="H10" s="23"/>
      <c r="I10" s="23"/>
      <c r="J10" s="238"/>
      <c r="K10" s="238"/>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165953.24000000034</v>
      </c>
      <c r="P10" s="263"/>
      <c r="Q10" s="265"/>
      <c r="R10" s="17"/>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23"/>
      <c r="H11" s="23"/>
      <c r="I11" s="23"/>
      <c r="J11" s="238"/>
      <c r="K11" s="238"/>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165953.24000000034</v>
      </c>
      <c r="P11" s="263" t="s">
        <v>27</v>
      </c>
      <c r="Q11" s="264">
        <f>Q7-Q9</f>
        <v>0</v>
      </c>
      <c r="R11" s="17"/>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43"/>
      <c r="H12" s="43"/>
      <c r="I12" s="43"/>
      <c r="J12" s="238"/>
      <c r="K12" s="238"/>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165953.24000000034</v>
      </c>
      <c r="P12" s="263"/>
      <c r="Q12" s="265"/>
      <c r="R12" s="17"/>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43"/>
      <c r="H13" s="43"/>
      <c r="I13" s="43"/>
      <c r="J13" s="238"/>
      <c r="K13" s="238"/>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165953.24000000034</v>
      </c>
      <c r="P13" s="263" t="s">
        <v>46</v>
      </c>
      <c r="Q13" s="264">
        <f>N586</f>
        <v>165953.24000000034</v>
      </c>
      <c r="R13" s="17"/>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43"/>
      <c r="H14" s="43"/>
      <c r="I14" s="43"/>
      <c r="J14" s="238"/>
      <c r="K14" s="238"/>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165953.24000000034</v>
      </c>
      <c r="P14" s="263"/>
      <c r="Q14" s="268"/>
      <c r="R14" s="17"/>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43"/>
      <c r="H15" s="43"/>
      <c r="I15" s="43"/>
      <c r="J15" s="238"/>
      <c r="K15" s="238"/>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165953.24000000034</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43"/>
      <c r="H16" s="43"/>
      <c r="I16" s="43"/>
      <c r="J16" s="238"/>
      <c r="K16" s="238"/>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165953.24000000034</v>
      </c>
      <c r="P16" s="109" t="str">
        <f>'PC Receitas'!P4</f>
        <v>Receitas_com_Serviços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99"/>
      <c r="G17" s="43"/>
      <c r="H17" s="43"/>
      <c r="I17" s="43"/>
      <c r="J17" s="238"/>
      <c r="K17" s="238"/>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165953.24000000034</v>
      </c>
      <c r="P17" s="109" t="str">
        <f>'PC Receitas'!P5</f>
        <v>Receitas_Não_Operacionais</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99"/>
      <c r="G18" s="43"/>
      <c r="H18" s="43"/>
      <c r="I18" s="43"/>
      <c r="J18" s="238"/>
      <c r="K18" s="238"/>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165953.24000000034</v>
      </c>
      <c r="P18" s="109" t="str">
        <f>'PC Receitas'!P6</f>
        <v>Despesas_com_Produtos</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99"/>
      <c r="G19" s="43"/>
      <c r="H19" s="43"/>
      <c r="I19" s="43"/>
      <c r="J19" s="238"/>
      <c r="K19" s="238"/>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165953.24000000034</v>
      </c>
      <c r="P19" s="109" t="str">
        <f>'PC Receitas'!P7</f>
        <v>Despesas_com_Serviços</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99"/>
      <c r="G20" s="43"/>
      <c r="H20" s="43"/>
      <c r="I20" s="43"/>
      <c r="J20" s="238"/>
      <c r="K20" s="238"/>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165953.24000000034</v>
      </c>
      <c r="P20" s="109" t="str">
        <f>'PC Receitas'!P8</f>
        <v>Despesas_Não_Operacionais</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99"/>
      <c r="G21" s="43"/>
      <c r="H21" s="43"/>
      <c r="I21" s="43"/>
      <c r="J21" s="238"/>
      <c r="K21" s="238"/>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165953.24000000034</v>
      </c>
      <c r="P21" s="109" t="str">
        <f>'PC Receitas'!P9</f>
        <v>Despesas_com_RH</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99"/>
      <c r="G22" s="23"/>
      <c r="H22" s="23"/>
      <c r="I22" s="23"/>
      <c r="J22" s="238"/>
      <c r="K22" s="238"/>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165953.24000000034</v>
      </c>
      <c r="P22" s="109" t="str">
        <f>'PC Receitas'!P10</f>
        <v>Despesas_Operacionais</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99"/>
      <c r="G23" s="43"/>
      <c r="H23" s="43"/>
      <c r="I23" s="43"/>
      <c r="J23" s="238"/>
      <c r="K23" s="238"/>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165953.24000000034</v>
      </c>
      <c r="P23" s="109" t="str">
        <f>'PC Receitas'!P11</f>
        <v>Despesas_com_Marketing</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99"/>
      <c r="G24" s="43"/>
      <c r="H24" s="43"/>
      <c r="I24" s="43"/>
      <c r="J24" s="238"/>
      <c r="K24" s="238"/>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165953.24000000034</v>
      </c>
      <c r="P24" s="109" t="str">
        <f>'PC Receitas'!P12</f>
        <v>Impostos</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99"/>
      <c r="G25" s="23"/>
      <c r="H25" s="23"/>
      <c r="I25" s="23"/>
      <c r="J25" s="238"/>
      <c r="K25" s="238"/>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165953.24000000034</v>
      </c>
      <c r="P25" s="109" t="str">
        <f>'PC Receitas'!P13</f>
        <v>Investimentos</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99"/>
      <c r="G26" s="23"/>
      <c r="H26" s="23"/>
      <c r="I26" s="23"/>
      <c r="J26" s="238"/>
      <c r="K26" s="238"/>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165953.24000000034</v>
      </c>
      <c r="P26" s="109">
        <f>'PC Receitas'!P14</f>
        <v>0</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99"/>
      <c r="G27" s="23"/>
      <c r="H27" s="23"/>
      <c r="I27" s="23"/>
      <c r="J27" s="238"/>
      <c r="K27" s="238"/>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165953.24000000034</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99"/>
      <c r="G28" s="43"/>
      <c r="H28" s="43"/>
      <c r="I28" s="43"/>
      <c r="J28" s="238"/>
      <c r="K28" s="238"/>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165953.24000000034</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99"/>
      <c r="G29" s="43"/>
      <c r="H29" s="43"/>
      <c r="I29" s="43"/>
      <c r="J29" s="238"/>
      <c r="K29" s="238"/>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165953.24000000034</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99"/>
      <c r="G30" s="43"/>
      <c r="H30" s="43"/>
      <c r="I30" s="43"/>
      <c r="J30" s="238"/>
      <c r="K30" s="238"/>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165953.24000000034</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99"/>
      <c r="G31" s="43"/>
      <c r="H31" s="43"/>
      <c r="I31" s="43"/>
      <c r="J31" s="238"/>
      <c r="K31" s="238"/>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165953.24000000034</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99"/>
      <c r="G32" s="43"/>
      <c r="H32" s="43"/>
      <c r="I32" s="43"/>
      <c r="J32" s="238"/>
      <c r="K32" s="238"/>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165953.24000000034</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99"/>
      <c r="G33" s="23"/>
      <c r="H33" s="23"/>
      <c r="I33" s="23"/>
      <c r="J33" s="238"/>
      <c r="K33" s="238"/>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165953.24000000034</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99"/>
      <c r="G34" s="23"/>
      <c r="H34" s="23"/>
      <c r="I34" s="23"/>
      <c r="J34" s="238"/>
      <c r="K34" s="238"/>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165953.24000000034</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99"/>
      <c r="G35" s="23"/>
      <c r="H35" s="23"/>
      <c r="I35" s="23"/>
      <c r="J35" s="238"/>
      <c r="K35" s="238"/>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165953.24000000034</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99"/>
      <c r="G36" s="43"/>
      <c r="H36" s="43"/>
      <c r="I36" s="43"/>
      <c r="J36" s="238"/>
      <c r="K36" s="238"/>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165953.24000000034</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99"/>
      <c r="G37" s="43"/>
      <c r="H37" s="43"/>
      <c r="I37" s="43"/>
      <c r="J37" s="238"/>
      <c r="K37" s="238"/>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165953.24000000034</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99"/>
      <c r="G38" s="43"/>
      <c r="H38" s="43"/>
      <c r="I38" s="43"/>
      <c r="J38" s="238"/>
      <c r="K38" s="238"/>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165953.24000000034</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99"/>
      <c r="G39" s="43"/>
      <c r="H39" s="43"/>
      <c r="I39" s="43"/>
      <c r="J39" s="238"/>
      <c r="K39" s="238"/>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165953.24000000034</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99"/>
      <c r="G40" s="43"/>
      <c r="H40" s="43"/>
      <c r="I40" s="43"/>
      <c r="J40" s="238"/>
      <c r="K40" s="238"/>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165953.24000000034</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99"/>
      <c r="G41" s="23"/>
      <c r="H41" s="23"/>
      <c r="I41" s="23"/>
      <c r="J41" s="238"/>
      <c r="K41" s="238"/>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165953.24000000034</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99"/>
      <c r="G42" s="43"/>
      <c r="H42" s="43"/>
      <c r="I42" s="43"/>
      <c r="J42" s="238"/>
      <c r="K42" s="238"/>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165953.24000000034</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99"/>
      <c r="G43" s="43"/>
      <c r="H43" s="43"/>
      <c r="I43" s="43"/>
      <c r="J43" s="238"/>
      <c r="K43" s="238"/>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165953.24000000034</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99"/>
      <c r="G44" s="43"/>
      <c r="H44" s="43"/>
      <c r="I44" s="43"/>
      <c r="J44" s="238"/>
      <c r="K44" s="238"/>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165953.24000000034</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99"/>
      <c r="G45" s="43"/>
      <c r="H45" s="43"/>
      <c r="I45" s="43"/>
      <c r="J45" s="238"/>
      <c r="K45" s="238"/>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165953.24000000034</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99"/>
      <c r="G46" s="43"/>
      <c r="H46" s="43"/>
      <c r="I46" s="43"/>
      <c r="J46" s="238"/>
      <c r="K46" s="238"/>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165953.24000000034</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99"/>
      <c r="G47" s="23"/>
      <c r="H47" s="23"/>
      <c r="I47" s="23"/>
      <c r="J47" s="238"/>
      <c r="K47" s="238"/>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165953.24000000034</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99"/>
      <c r="G48" s="43"/>
      <c r="H48" s="43"/>
      <c r="I48" s="43"/>
      <c r="J48" s="238"/>
      <c r="K48" s="238"/>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165953.24000000034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99"/>
      <c r="G49" s="43"/>
      <c r="H49" s="43"/>
      <c r="I49" s="43"/>
      <c r="J49" s="238"/>
      <c r="K49" s="238"/>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165953.24000000034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99"/>
      <c r="G50" s="43"/>
      <c r="H50" s="43"/>
      <c r="I50" s="43"/>
      <c r="J50" s="238"/>
      <c r="K50" s="238"/>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165953.24000000034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99"/>
      <c r="G51" s="43"/>
      <c r="H51" s="43"/>
      <c r="I51" s="43"/>
      <c r="J51" s="238"/>
      <c r="K51" s="238"/>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165953.24000000034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99"/>
      <c r="G52" s="43"/>
      <c r="H52" s="43"/>
      <c r="I52" s="43"/>
      <c r="J52" s="238"/>
      <c r="K52" s="238"/>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165953.24000000034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99"/>
      <c r="G53" s="23"/>
      <c r="H53" s="23"/>
      <c r="I53" s="23"/>
      <c r="J53" s="238"/>
      <c r="K53" s="238"/>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165953.24000000034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99"/>
      <c r="G54" s="23"/>
      <c r="H54" s="23"/>
      <c r="I54" s="23"/>
      <c r="J54" s="238"/>
      <c r="K54" s="238"/>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165953.24000000034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99"/>
      <c r="G55" s="23"/>
      <c r="H55" s="23"/>
      <c r="I55" s="23"/>
      <c r="J55" s="238"/>
      <c r="K55" s="238"/>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165953.24000000034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99"/>
      <c r="G56" s="43"/>
      <c r="H56" s="43"/>
      <c r="I56" s="43"/>
      <c r="J56" s="238"/>
      <c r="K56" s="238"/>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165953.24000000034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99"/>
      <c r="G57" s="43"/>
      <c r="H57" s="43"/>
      <c r="I57" s="43"/>
      <c r="J57" s="238"/>
      <c r="K57" s="238"/>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165953.24000000034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99"/>
      <c r="G58" s="43"/>
      <c r="H58" s="43"/>
      <c r="I58" s="43"/>
      <c r="J58" s="238"/>
      <c r="K58" s="238"/>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165953.24000000034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99"/>
      <c r="G59" s="23"/>
      <c r="H59" s="23"/>
      <c r="I59" s="23"/>
      <c r="J59" s="238"/>
      <c r="K59" s="238"/>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165953.24000000034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99"/>
      <c r="G60" s="43"/>
      <c r="H60" s="43"/>
      <c r="I60" s="43"/>
      <c r="J60" s="238"/>
      <c r="K60" s="238"/>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165953.24000000034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99"/>
      <c r="G61" s="43"/>
      <c r="H61" s="43"/>
      <c r="I61" s="43"/>
      <c r="J61" s="238"/>
      <c r="K61" s="238"/>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165953.24000000034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99"/>
      <c r="G62" s="43"/>
      <c r="H62" s="43"/>
      <c r="I62" s="43"/>
      <c r="J62" s="238"/>
      <c r="K62" s="238"/>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165953.24000000034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99"/>
      <c r="G63" s="43"/>
      <c r="H63" s="43"/>
      <c r="I63" s="43"/>
      <c r="J63" s="238"/>
      <c r="K63" s="238"/>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165953.24000000034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99"/>
      <c r="G64" s="23"/>
      <c r="H64" s="23"/>
      <c r="I64" s="23"/>
      <c r="J64" s="238"/>
      <c r="K64" s="238"/>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165953.24000000034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99"/>
      <c r="G65" s="43"/>
      <c r="H65" s="43"/>
      <c r="I65" s="43"/>
      <c r="J65" s="238"/>
      <c r="K65" s="238"/>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165953.24000000034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99"/>
      <c r="G66" s="43"/>
      <c r="H66" s="43"/>
      <c r="I66" s="43"/>
      <c r="J66" s="238"/>
      <c r="K66" s="238"/>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165953.24000000034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99"/>
      <c r="G67" s="43"/>
      <c r="H67" s="43"/>
      <c r="I67" s="43"/>
      <c r="J67" s="238"/>
      <c r="K67" s="238"/>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165953.24000000034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99"/>
      <c r="G68" s="43"/>
      <c r="H68" s="43"/>
      <c r="I68" s="43"/>
      <c r="J68" s="238"/>
      <c r="K68" s="238"/>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165953.24000000034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99"/>
      <c r="G69" s="43"/>
      <c r="H69" s="43"/>
      <c r="I69" s="43"/>
      <c r="J69" s="238"/>
      <c r="K69" s="238"/>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165953.24000000034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99"/>
      <c r="G70" s="23"/>
      <c r="H70" s="23"/>
      <c r="I70" s="23"/>
      <c r="J70" s="238"/>
      <c r="K70" s="238"/>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165953.24000000034</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99"/>
      <c r="G71" s="23"/>
      <c r="H71" s="23"/>
      <c r="I71" s="23"/>
      <c r="J71" s="238"/>
      <c r="K71" s="238"/>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165953.24000000034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99"/>
      <c r="G72" s="23"/>
      <c r="H72" s="23"/>
      <c r="I72" s="23"/>
      <c r="J72" s="238"/>
      <c r="K72" s="238"/>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165953.24000000034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99"/>
      <c r="G73" s="43"/>
      <c r="H73" s="43"/>
      <c r="I73" s="43"/>
      <c r="J73" s="238"/>
      <c r="K73" s="238"/>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165953.24000000034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99"/>
      <c r="G74" s="43"/>
      <c r="H74" s="43"/>
      <c r="I74" s="43"/>
      <c r="J74" s="238"/>
      <c r="K74" s="238"/>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165953.24000000034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99"/>
      <c r="G75" s="43"/>
      <c r="H75" s="43"/>
      <c r="I75" s="43"/>
      <c r="J75" s="238"/>
      <c r="K75" s="238"/>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165953.24000000034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99"/>
      <c r="G76" s="43"/>
      <c r="H76" s="43"/>
      <c r="I76" s="43"/>
      <c r="J76" s="238"/>
      <c r="K76" s="238"/>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165953.24000000034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99"/>
      <c r="G77" s="43"/>
      <c r="H77" s="43"/>
      <c r="I77" s="43"/>
      <c r="J77" s="238"/>
      <c r="K77" s="238"/>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165953.24000000034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99"/>
      <c r="G78" s="23"/>
      <c r="H78" s="23"/>
      <c r="I78" s="23"/>
      <c r="J78" s="238"/>
      <c r="K78" s="238"/>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165953.24000000034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99"/>
      <c r="G79" s="23"/>
      <c r="H79" s="23"/>
      <c r="I79" s="23"/>
      <c r="J79" s="238"/>
      <c r="K79" s="238"/>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165953.24000000034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99"/>
      <c r="G80" s="23"/>
      <c r="H80" s="23"/>
      <c r="I80" s="23"/>
      <c r="J80" s="238"/>
      <c r="K80" s="238"/>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165953.24000000034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99"/>
      <c r="G81" s="43"/>
      <c r="H81" s="43"/>
      <c r="I81" s="43"/>
      <c r="J81" s="238"/>
      <c r="K81" s="238"/>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165953.24000000034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99"/>
      <c r="G82" s="43"/>
      <c r="H82" s="43"/>
      <c r="I82" s="43"/>
      <c r="J82" s="238"/>
      <c r="K82" s="238"/>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165953.24000000034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99"/>
      <c r="G83" s="23"/>
      <c r="H83" s="23"/>
      <c r="I83" s="23"/>
      <c r="J83" s="238"/>
      <c r="K83" s="238"/>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165953.24000000034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99"/>
      <c r="G84" s="23"/>
      <c r="H84" s="23"/>
      <c r="I84" s="23"/>
      <c r="J84" s="238"/>
      <c r="K84" s="238"/>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165953.24000000034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99"/>
      <c r="G85" s="43"/>
      <c r="H85" s="43"/>
      <c r="I85" s="43"/>
      <c r="J85" s="238"/>
      <c r="K85" s="238"/>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165953.24000000034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99"/>
      <c r="G86" s="23"/>
      <c r="H86" s="23"/>
      <c r="I86" s="23"/>
      <c r="J86" s="238"/>
      <c r="K86" s="238"/>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165953.24000000034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99"/>
      <c r="G87" s="43"/>
      <c r="H87" s="43"/>
      <c r="I87" s="43"/>
      <c r="J87" s="238"/>
      <c r="K87" s="238"/>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165953.24000000034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99"/>
      <c r="G88" s="43"/>
      <c r="H88" s="43"/>
      <c r="I88" s="43"/>
      <c r="J88" s="238"/>
      <c r="K88" s="238"/>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165953.24000000034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99"/>
      <c r="G89" s="23"/>
      <c r="H89" s="23"/>
      <c r="I89" s="23"/>
      <c r="J89" s="238"/>
      <c r="K89" s="238"/>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165953.24000000034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99"/>
      <c r="G90" s="43"/>
      <c r="H90" s="43"/>
      <c r="I90" s="43"/>
      <c r="J90" s="238"/>
      <c r="K90" s="238"/>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165953.24000000034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99"/>
      <c r="G91" s="43"/>
      <c r="H91" s="43"/>
      <c r="I91" s="43"/>
      <c r="J91" s="238"/>
      <c r="K91" s="238"/>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165953.24000000034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99"/>
      <c r="G92" s="23"/>
      <c r="H92" s="23"/>
      <c r="I92" s="23"/>
      <c r="J92" s="238"/>
      <c r="K92" s="238"/>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165953.24000000034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99"/>
      <c r="G93" s="43"/>
      <c r="H93" s="43"/>
      <c r="I93" s="43"/>
      <c r="J93" s="238"/>
      <c r="K93" s="238"/>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165953.24000000034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99"/>
      <c r="G94" s="43"/>
      <c r="H94" s="43"/>
      <c r="I94" s="43"/>
      <c r="J94" s="238"/>
      <c r="K94" s="238"/>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165953.24000000034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99"/>
      <c r="G95" s="23"/>
      <c r="H95" s="23"/>
      <c r="I95" s="23"/>
      <c r="J95" s="238"/>
      <c r="K95" s="238"/>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165953.24000000034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99"/>
      <c r="G96" s="23"/>
      <c r="H96" s="23"/>
      <c r="I96" s="23"/>
      <c r="J96" s="238"/>
      <c r="K96" s="238"/>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165953.24000000034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99"/>
      <c r="G97" s="43"/>
      <c r="H97" s="43"/>
      <c r="I97" s="43"/>
      <c r="J97" s="238"/>
      <c r="K97" s="238"/>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165953.24000000034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99"/>
      <c r="G98" s="23"/>
      <c r="H98" s="23"/>
      <c r="I98" s="23"/>
      <c r="J98" s="238"/>
      <c r="K98" s="238"/>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165953.24000000034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99"/>
      <c r="G99" s="23"/>
      <c r="H99" s="23"/>
      <c r="I99" s="23"/>
      <c r="J99" s="238"/>
      <c r="K99" s="238"/>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165953.24000000034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165953.24000000034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165953.24000000034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165953.24000000034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165953.24000000034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165953.24000000034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165953.24000000034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165953.24000000034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165953.24000000034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165953.24000000034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165953.24000000034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165953.24000000034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165953.24000000034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165953.24000000034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165953.24000000034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165953.24000000034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165953.24000000034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38"/>
      <c r="K116" s="238"/>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165953.24000000034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38"/>
      <c r="K117" s="238"/>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165953.24000000034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38"/>
      <c r="K118" s="238"/>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165953.24000000034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38"/>
      <c r="K119" s="238"/>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165953.24000000034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165953.24000000034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165953.24000000034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165953.24000000034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165953.24000000034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165953.24000000034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165953.24000000034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165953.24000000034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165953.24000000034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165953.24000000034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165953.24000000034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165953.24000000034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165953.24000000034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165953.24000000034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165953.24000000034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165953.24000000034</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165953.24000000034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165953.24000000034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165953.24000000034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165953.24000000034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165953.24000000034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165953.24000000034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165953.24000000034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165953.24000000034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165953.24000000034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165953.24000000034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165953.24000000034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165953.24000000034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165953.24000000034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165953.24000000034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165953.24000000034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165953.24000000034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165953.24000000034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165953.24000000034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165953.24000000034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165953.24000000034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165953.24000000034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165953.24000000034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165953.24000000034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165953.24000000034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165953.24000000034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165953.24000000034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165953.24000000034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165953.24000000034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165953.24000000034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165953.24000000034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165953.24000000034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165953.24000000034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165953.24000000034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165953.24000000034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165953.24000000034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165953.24000000034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165953.24000000034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165953.24000000034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165953.24000000034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165953.24000000034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165953.24000000034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165953.24000000034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165953.24000000034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165953.24000000034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165953.24000000034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165953.24000000034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165953.24000000034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165953.24000000034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165953.24000000034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165953.24000000034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165953.24000000034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165953.24000000034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165953.24000000034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165953.24000000034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165953.24000000034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165953.24000000034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165953.24000000034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165953.24000000034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38"/>
      <c r="K193" s="238"/>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165953.24000000034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38"/>
      <c r="K194" s="238"/>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165953.24000000034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38"/>
      <c r="K195" s="238"/>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165953.24000000034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165953.24000000034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165953.24000000034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165953.24000000034</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165953.24000000034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165953.24000000034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165953.24000000034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165953.24000000034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165953.24000000034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165953.24000000034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165953.24000000034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165953.24000000034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165953.24000000034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165953.24000000034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165953.24000000034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165953.24000000034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165953.24000000034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165953.24000000034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165953.24000000034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165953.24000000034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165953.24000000034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165953.24000000034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165953.24000000034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165953.24000000034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165953.24000000034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165953.24000000034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165953.24000000034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165953.24000000034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165953.24000000034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165953.24000000034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165953.24000000034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165953.24000000034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165953.24000000034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165953.24000000034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165953.24000000034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165953.24000000034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165953.24000000034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165953.24000000034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165953.24000000034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165953.24000000034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165953.24000000034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165953.24000000034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165953.24000000034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165953.24000000034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165953.24000000034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165953.24000000034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165953.24000000034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165953.24000000034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165953.24000000034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165953.24000000034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165953.24000000034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165953.24000000034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165953.24000000034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165953.24000000034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165953.24000000034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165953.24000000034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165953.24000000034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165953.24000000034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165953.24000000034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165953.24000000034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165953.24000000034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165953.24000000034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165953.24000000034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165953.24000000034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165953.24000000034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165953.24000000034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165953.24000000034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165953.24000000034</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165953.24000000034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165953.24000000034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165953.24000000034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165953.24000000034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165953.24000000034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165953.24000000034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165953.24000000034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165953.24000000034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165953.24000000034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165953.24000000034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165953.24000000034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165953.24000000034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165953.24000000034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165953.24000000034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165953.24000000034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165953.24000000034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165953.24000000034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165953.24000000034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165953.24000000034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165953.24000000034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165953.24000000034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165953.24000000034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165953.24000000034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165953.24000000034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165953.24000000034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165953.24000000034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165953.24000000034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165953.24000000034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165953.24000000034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165953.24000000034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165953.24000000034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165953.24000000034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165953.24000000034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165953.24000000034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165953.24000000034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165953.24000000034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165953.24000000034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165953.24000000034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165953.24000000034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165953.24000000034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165953.24000000034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165953.24000000034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165953.24000000034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165953.24000000034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165953.24000000034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165953.24000000034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165953.24000000034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165953.24000000034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165953.24000000034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165953.24000000034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165953.24000000034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165953.24000000034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165953.24000000034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165953.24000000034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165953.24000000034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165953.24000000034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165953.24000000034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165953.24000000034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165953.24000000034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165953.24000000034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165953.24000000034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165953.24000000034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165953.24000000034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165953.24000000034</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165953.24000000034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165953.24000000034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165953.24000000034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165953.24000000034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165953.24000000034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165953.24000000034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165953.24000000034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165953.24000000034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165953.24000000034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165953.24000000034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165953.24000000034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165953.24000000034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165953.24000000034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165953.24000000034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165953.24000000034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165953.24000000034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165953.24000000034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165953.24000000034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165953.24000000034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165953.24000000034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165953.24000000034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165953.24000000034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165953.24000000034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165953.24000000034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165953.24000000034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165953.24000000034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165953.24000000034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165953.24000000034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165953.24000000034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165953.24000000034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165953.24000000034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165953.24000000034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165953.24000000034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165953.24000000034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165953.24000000034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165953.24000000034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165953.24000000034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165953.24000000034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165953.24000000034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165953.24000000034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165953.24000000034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165953.24000000034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165953.24000000034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165953.24000000034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165953.24000000034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165953.24000000034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165953.24000000034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165953.24000000034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165953.24000000034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165953.24000000034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165953.24000000034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165953.24000000034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165953.24000000034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165953.24000000034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165953.24000000034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165953.24000000034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165953.24000000034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165953.24000000034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165953.24000000034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165953.24000000034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165953.24000000034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165953.24000000034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165953.24000000034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165953.24000000034</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165953.24000000034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165953.24000000034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165953.24000000034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165953.24000000034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165953.24000000034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165953.24000000034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165953.24000000034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165953.24000000034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165953.24000000034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165953.24000000034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165953.24000000034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165953.24000000034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165953.24000000034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165953.24000000034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165953.24000000034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165953.24000000034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165953.24000000034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165953.24000000034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165953.24000000034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165953.24000000034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165953.24000000034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165953.24000000034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165953.24000000034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165953.24000000034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165953.24000000034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165953.24000000034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165953.24000000034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165953.24000000034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165953.24000000034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165953.24000000034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165953.24000000034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165953.24000000034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165953.24000000034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165953.24000000034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165953.24000000034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165953.24000000034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165953.24000000034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165953.24000000034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165953.24000000034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165953.24000000034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165953.24000000034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165953.24000000034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165953.24000000034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165953.24000000034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165953.24000000034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165953.24000000034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165953.24000000034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165953.24000000034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165953.24000000034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165953.24000000034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165953.24000000034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165953.24000000034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165953.24000000034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165953.24000000034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165953.24000000034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165953.24000000034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165953.24000000034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165953.24000000034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165953.24000000034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165953.24000000034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165953.24000000034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165953.24000000034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165953.24000000034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165953.24000000034</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165953.24000000034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165953.24000000034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165953.24000000034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165953.24000000034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165953.24000000034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165953.24000000034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165953.24000000034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165953.24000000034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165953.24000000034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165953.24000000034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165953.24000000034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165953.24000000034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165953.24000000034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165953.24000000034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165953.24000000034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165953.24000000034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165953.24000000034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165953.24000000034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165953.24000000034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165953.24000000034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165953.24000000034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165953.24000000034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165953.24000000034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165953.24000000034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165953.24000000034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165953.24000000034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165953.24000000034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165953.24000000034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165953.24000000034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165953.24000000034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165953.24000000034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165953.24000000034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165953.24000000034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165953.24000000034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165953.24000000034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165953.24000000034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165953.24000000034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165953.24000000034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165953.24000000034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165953.24000000034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165953.24000000034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165953.24000000034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165953.24000000034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165953.24000000034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165953.24000000034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165953.24000000034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165953.24000000034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165953.24000000034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165953.24000000034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165953.24000000034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165953.24000000034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165953.24000000034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165953.24000000034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165953.24000000034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165953.24000000034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165953.24000000034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165953.24000000034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165953.24000000034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165953.24000000034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165953.24000000034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165953.24000000034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165953.24000000034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165953.24000000034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165953.24000000034</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165953.24000000034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165953.24000000034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165953.24000000034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165953.24000000034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165953.24000000034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165953.24000000034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165953.24000000034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165953.24000000034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165953.24000000034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165953.24000000034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165953.24000000034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165953.24000000034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165953.24000000034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165953.24000000034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165953.24000000034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165953.24000000034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165953.24000000034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165953.24000000034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165953.24000000034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165953.24000000034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165953.24000000034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165953.24000000034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165953.24000000034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165953.24000000034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165953.24000000034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165953.24000000034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165953.24000000034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165953.24000000034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165953.24000000034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165953.24000000034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165953.24000000034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165953.24000000034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165953.24000000034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165953.24000000034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165953.24000000034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165953.24000000034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165953.24000000034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165953.24000000034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165953.24000000034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165953.24000000034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165953.24000000034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165953.24000000034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165953.24000000034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165953.24000000034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165953.24000000034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165953.24000000034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165953.24000000034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165953.24000000034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165953.24000000034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165953.24000000034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165953.24000000034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165953.24000000034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165953.24000000034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165953.24000000034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165953.24000000034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165953.24000000034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165953.24000000034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165953.24000000034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165953.24000000034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165953.24000000034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165953.24000000034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165953.24000000034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165953.24000000034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165953.24000000034</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165953.24000000034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165953.24000000034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165953.24000000034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165953.24000000034</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165953.24000000034</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165953.24000000034</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165953.24000000034</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165953.24000000034</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165953.24000000034</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165953.24000000034</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165953.24000000034</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165953.24000000034</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165953.24000000034</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165953.24000000034</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165953.24000000034</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165953.24000000034</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165953.24000000034</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165953.24000000034</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165953.24000000034</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165953.24000000034</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165953.24000000034</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165953.24000000034</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165953.24000000034</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F607" s="19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4:Q4"/>
    <mergeCell ref="P5:P6"/>
    <mergeCell ref="Q5:Q6"/>
    <mergeCell ref="P7:P8"/>
    <mergeCell ref="Q7:Q8"/>
    <mergeCell ref="P9:P10"/>
    <mergeCell ref="Q9:Q10"/>
  </mergeCells>
  <conditionalFormatting sqref="Q5:Q6">
    <cfRule type="cellIs" dxfId="320" priority="63" operator="lessThan">
      <formula>0</formula>
    </cfRule>
    <cfRule type="cellIs" dxfId="319" priority="64" operator="greaterThan">
      <formula>0</formula>
    </cfRule>
    <cfRule type="cellIs" dxfId="318" priority="65" operator="greaterThan">
      <formula>0</formula>
    </cfRule>
  </conditionalFormatting>
  <conditionalFormatting sqref="M100:M605">
    <cfRule type="containsText" dxfId="317" priority="61" operator="containsText" text="Não Pago">
      <formula>NOT(ISERROR(SEARCH("Não Pago",M100)))</formula>
    </cfRule>
    <cfRule type="containsText" dxfId="316" priority="62" operator="containsText" text="Pago">
      <formula>NOT(ISERROR(SEARCH("Pago",M100)))</formula>
    </cfRule>
  </conditionalFormatting>
  <conditionalFormatting sqref="M22:M99">
    <cfRule type="containsText" dxfId="315" priority="59" operator="containsText" text="Não Pago">
      <formula>NOT(ISERROR(SEARCH("Não Pago",M22)))</formula>
    </cfRule>
    <cfRule type="containsText" dxfId="314" priority="60" operator="containsText" text="Pago">
      <formula>NOT(ISERROR(SEARCH("Pago",M22)))</formula>
    </cfRule>
  </conditionalFormatting>
  <conditionalFormatting sqref="M9:M20">
    <cfRule type="containsText" dxfId="313" priority="57" operator="containsText" text="Não Pago">
      <formula>NOT(ISERROR(SEARCH("Não Pago",M9)))</formula>
    </cfRule>
    <cfRule type="containsText" dxfId="312" priority="58" operator="containsText" text="Pago">
      <formula>NOT(ISERROR(SEARCH("Pago",M9)))</formula>
    </cfRule>
  </conditionalFormatting>
  <conditionalFormatting sqref="M21">
    <cfRule type="containsText" dxfId="311" priority="55" operator="containsText" text="Não Pago">
      <formula>NOT(ISERROR(SEARCH("Não Pago",M21)))</formula>
    </cfRule>
    <cfRule type="containsText" dxfId="310" priority="56" operator="containsText" text="Pago">
      <formula>NOT(ISERROR(SEARCH("Pago",M21)))</formula>
    </cfRule>
  </conditionalFormatting>
  <conditionalFormatting sqref="E21:E586 E603:E605">
    <cfRule type="containsText" dxfId="309" priority="48" operator="containsText" text="Despesa">
      <formula>NOT(ISERROR(SEARCH("Despesa",E21)))</formula>
    </cfRule>
    <cfRule type="containsText" dxfId="308" priority="49" operator="containsText" text="Receita">
      <formula>NOT(ISERROR(SEARCH("Receita",E21)))</formula>
    </cfRule>
  </conditionalFormatting>
  <conditionalFormatting sqref="E21:E586 E603:E605">
    <cfRule type="expression" dxfId="307" priority="50" stopIfTrue="1">
      <formula>NOT(ISERROR(SEARCH("Investimentos",E21)))</formula>
    </cfRule>
  </conditionalFormatting>
  <conditionalFormatting sqref="E9:E605">
    <cfRule type="containsText" dxfId="306" priority="37" operator="containsText" text="INVESTIMENTOS">
      <formula>NOT(ISERROR(SEARCH("INVESTIMENTOS",E9)))</formula>
    </cfRule>
    <cfRule type="containsText" dxfId="305" priority="38" operator="containsText" text="DESPESAS DE MARKETING">
      <formula>NOT(ISERROR(SEARCH("DESPESAS DE MARKETING",E9)))</formula>
    </cfRule>
    <cfRule type="containsText" dxfId="304" priority="39" operator="containsText" text="DESPESAS NÃO OPERACIONAIS">
      <formula>NOT(ISERROR(SEARCH("DESPESAS NÃO OPERACIONAIS",E9)))</formula>
    </cfRule>
    <cfRule type="containsText" dxfId="303" priority="40" operator="containsText" text="DESPESAS COM RH">
      <formula>NOT(ISERROR(SEARCH("DESPESAS COM RH",E9)))</formula>
    </cfRule>
    <cfRule type="containsText" dxfId="302" priority="41" operator="containsText" text="DESPESAS COM SERVIÇOS">
      <formula>NOT(ISERROR(SEARCH("DESPESAS COM SERVIÇOS",E9)))</formula>
    </cfRule>
    <cfRule type="containsText" dxfId="301" priority="42" operator="containsText" text="DESPESAS COM PRODUTOS">
      <formula>NOT(ISERROR(SEARCH("DESPESAS COM PRODUTOS",E9)))</formula>
    </cfRule>
    <cfRule type="containsText" dxfId="300" priority="43" operator="containsText" text="IMPOSTOS">
      <formula>NOT(ISERROR(SEARCH("IMPOSTOS",E9)))</formula>
    </cfRule>
    <cfRule type="containsText" dxfId="299" priority="46" operator="containsText" text="Despesa">
      <formula>NOT(ISERROR(SEARCH("Despesa",E9)))</formula>
    </cfRule>
    <cfRule type="containsText" dxfId="298" priority="47" operator="containsText" text="Receita">
      <formula>NOT(ISERROR(SEARCH("Receita",E9)))</formula>
    </cfRule>
  </conditionalFormatting>
  <conditionalFormatting sqref="E9:E605">
    <cfRule type="expression" dxfId="297" priority="51" stopIfTrue="1">
      <formula>NOT(ISERROR(SEARCH("Investimentos",E9)))</formula>
    </cfRule>
  </conditionalFormatting>
  <conditionalFormatting sqref="E20 E602">
    <cfRule type="containsText" dxfId="296" priority="44" operator="containsText" text="Despesa">
      <formula>NOT(ISERROR(SEARCH("Despesa",E20)))</formula>
    </cfRule>
    <cfRule type="containsText" dxfId="295" priority="45" operator="containsText" text="Receita">
      <formula>NOT(ISERROR(SEARCH("Receita",E20)))</formula>
    </cfRule>
  </conditionalFormatting>
  <conditionalFormatting sqref="E20 E602">
    <cfRule type="expression" dxfId="294" priority="52" stopIfTrue="1">
      <formula>NOT(ISERROR(SEARCH("Investimentos",E20)))</formula>
    </cfRule>
  </conditionalFormatting>
  <conditionalFormatting sqref="L21:L586 L603:L605">
    <cfRule type="containsText" dxfId="293" priority="35" operator="containsText" text="Não Pago">
      <formula>NOT(ISERROR(SEARCH("Não Pago",L21)))</formula>
    </cfRule>
    <cfRule type="containsText" dxfId="292" priority="36" operator="containsText" text="Pago">
      <formula>NOT(ISERROR(SEARCH("Pago",L21)))</formula>
    </cfRule>
  </conditionalFormatting>
  <conditionalFormatting sqref="L9:L605">
    <cfRule type="containsText" dxfId="291" priority="33" operator="containsText" text="Não Pago">
      <formula>NOT(ISERROR(SEARCH("Não Pago",L9)))</formula>
    </cfRule>
    <cfRule type="containsText" dxfId="290" priority="34" operator="containsText" text="Pago">
      <formula>NOT(ISERROR(SEARCH("Pago",L9)))</formula>
    </cfRule>
  </conditionalFormatting>
  <conditionalFormatting sqref="L20 L602">
    <cfRule type="containsText" dxfId="289" priority="31" operator="containsText" text="Não Pago">
      <formula>NOT(ISERROR(SEARCH("Não Pago",L20)))</formula>
    </cfRule>
    <cfRule type="containsText" dxfId="288" priority="32" operator="containsText" text="Pago">
      <formula>NOT(ISERROR(SEARCH("Pago",L20)))</formula>
    </cfRule>
  </conditionalFormatting>
  <conditionalFormatting sqref="L9:L605">
    <cfRule type="cellIs" dxfId="287" priority="30" operator="equal">
      <formula>"Realizado"</formula>
    </cfRule>
  </conditionalFormatting>
  <conditionalFormatting sqref="L22 L604">
    <cfRule type="containsText" dxfId="286" priority="28" operator="containsText" text="Não Pago">
      <formula>NOT(ISERROR(SEARCH("Não Pago",L22)))</formula>
    </cfRule>
    <cfRule type="containsText" dxfId="285" priority="29" operator="containsText" text="Pago">
      <formula>NOT(ISERROR(SEARCH("Pago",L22)))</formula>
    </cfRule>
  </conditionalFormatting>
  <conditionalFormatting sqref="L27">
    <cfRule type="containsText" dxfId="284" priority="26" operator="containsText" text="Não Pago">
      <formula>NOT(ISERROR(SEARCH("Não Pago",L27)))</formula>
    </cfRule>
    <cfRule type="containsText" dxfId="283" priority="27" operator="containsText" text="Pago">
      <formula>NOT(ISERROR(SEARCH("Pago",L27)))</formula>
    </cfRule>
  </conditionalFormatting>
  <conditionalFormatting sqref="L34">
    <cfRule type="containsText" dxfId="282" priority="24" operator="containsText" text="Não Pago">
      <formula>NOT(ISERROR(SEARCH("Não Pago",L34)))</formula>
    </cfRule>
    <cfRule type="containsText" dxfId="281" priority="25" operator="containsText" text="Pago">
      <formula>NOT(ISERROR(SEARCH("Pago",L34)))</formula>
    </cfRule>
  </conditionalFormatting>
  <conditionalFormatting sqref="Q7:Q8">
    <cfRule type="cellIs" dxfId="280" priority="23" operator="greaterThan">
      <formula>0</formula>
    </cfRule>
  </conditionalFormatting>
  <conditionalFormatting sqref="Q9:Q10">
    <cfRule type="cellIs" dxfId="279" priority="22" operator="greaterThan">
      <formula>0</formula>
    </cfRule>
  </conditionalFormatting>
  <conditionalFormatting sqref="Q11:Q12">
    <cfRule type="cellIs" dxfId="278" priority="20" operator="greaterThan">
      <formula>0</formula>
    </cfRule>
    <cfRule type="cellIs" dxfId="277" priority="21" operator="lessThan">
      <formula>0</formula>
    </cfRule>
  </conditionalFormatting>
  <conditionalFormatting sqref="Q13:Q14">
    <cfRule type="cellIs" dxfId="276" priority="18" operator="lessThan">
      <formula>0</formula>
    </cfRule>
    <cfRule type="cellIs" dxfId="275" priority="19" operator="greaterThan">
      <formula>0</formula>
    </cfRule>
  </conditionalFormatting>
  <conditionalFormatting sqref="N5:N605">
    <cfRule type="cellIs" dxfId="274" priority="15" operator="greaterThan">
      <formula>0</formula>
    </cfRule>
    <cfRule type="cellIs" dxfId="273" priority="16" operator="lessThan">
      <formula>0</formula>
    </cfRule>
  </conditionalFormatting>
  <conditionalFormatting sqref="E5:E8">
    <cfRule type="containsText" dxfId="272" priority="1" operator="containsText" text="INVESTIMENTOS">
      <formula>NOT(ISERROR(SEARCH("INVESTIMENTOS",E5)))</formula>
    </cfRule>
    <cfRule type="containsText" dxfId="271" priority="2" operator="containsText" text="DESPESAS DE MARKETING">
      <formula>NOT(ISERROR(SEARCH("DESPESAS DE MARKETING",E5)))</formula>
    </cfRule>
    <cfRule type="containsText" dxfId="270" priority="3" operator="containsText" text="DESPESAS NÃO OPERACIONAIS">
      <formula>NOT(ISERROR(SEARCH("DESPESAS NÃO OPERACIONAIS",E5)))</formula>
    </cfRule>
    <cfRule type="containsText" dxfId="269" priority="4" operator="containsText" text="DESPESAS COM RH">
      <formula>NOT(ISERROR(SEARCH("DESPESAS COM RH",E5)))</formula>
    </cfRule>
    <cfRule type="containsText" dxfId="268" priority="5" operator="containsText" text="DESPESAS COM SERVIÇOS">
      <formula>NOT(ISERROR(SEARCH("DESPESAS COM SERVIÇOS",E5)))</formula>
    </cfRule>
    <cfRule type="containsText" dxfId="267" priority="6" operator="containsText" text="DESPESAS COM PRODUTOS">
      <formula>NOT(ISERROR(SEARCH("DESPESAS COM PRODUTOS",E5)))</formula>
    </cfRule>
    <cfRule type="containsText" dxfId="266" priority="7" operator="containsText" text="IMPOSTOS">
      <formula>NOT(ISERROR(SEARCH("IMPOSTOS",E5)))</formula>
    </cfRule>
    <cfRule type="containsText" dxfId="265" priority="13" operator="containsText" text="Despesa">
      <formula>NOT(ISERROR(SEARCH("Despesa",E5)))</formula>
    </cfRule>
    <cfRule type="containsText" dxfId="264" priority="14" operator="containsText" text="Receita">
      <formula>NOT(ISERROR(SEARCH("Receita",E5)))</formula>
    </cfRule>
  </conditionalFormatting>
  <conditionalFormatting sqref="E5:E8">
    <cfRule type="expression" dxfId="263" priority="17" stopIfTrue="1">
      <formula>NOT(ISERROR(SEARCH("Investimentos",E5)))</formula>
    </cfRule>
  </conditionalFormatting>
  <conditionalFormatting sqref="M5:M8">
    <cfRule type="containsText" dxfId="262" priority="11" operator="containsText" text="Não Pago">
      <formula>NOT(ISERROR(SEARCH("Não Pago",M5)))</formula>
    </cfRule>
    <cfRule type="containsText" dxfId="261" priority="12" operator="containsText" text="Pago">
      <formula>NOT(ISERROR(SEARCH("Pago",M5)))</formula>
    </cfRule>
  </conditionalFormatting>
  <conditionalFormatting sqref="L5:L8">
    <cfRule type="containsText" dxfId="260" priority="9" operator="containsText" text="Não Pago">
      <formula>NOT(ISERROR(SEARCH("Não Pago",L5)))</formula>
    </cfRule>
    <cfRule type="containsText" dxfId="259" priority="10" operator="containsText" text="Pago">
      <formula>NOT(ISERROR(SEARCH("Pago",L5)))</formula>
    </cfRule>
  </conditionalFormatting>
  <conditionalFormatting sqref="L5:L8">
    <cfRule type="cellIs" dxfId="258" priority="8" operator="equal">
      <formula>"Realizado"</formula>
    </cfRule>
  </conditionalFormatting>
  <dataValidations count="3">
    <dataValidation type="list" allowBlank="1" showInputMessage="1" showErrorMessage="1" sqref="L5:L187" xr:uid="{D8069ABF-D586-4DC0-BC8F-B2713DEF1C24}">
      <formula1>"Pago,Não Pago,Realizado"</formula1>
    </dataValidation>
    <dataValidation type="list" allowBlank="1" showInputMessage="1" showErrorMessage="1" sqref="G5:I605" xr:uid="{8B7443FE-4EC2-43EE-9807-298EA25D8817}">
      <formula1>INDIRECT(W5)</formula1>
    </dataValidation>
    <dataValidation type="list" allowBlank="1" showInputMessage="1" showErrorMessage="1" sqref="L188:L605 M5:M605" xr:uid="{5712EF7B-648F-4836-A9BF-F4BDE99D3F36}">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B5B9FFB-188B-409C-AD50-2B27E2288050}">
          <x14:formula1>
            <xm:f>'Configurações Básicas'!$E$12:$E$33</xm:f>
          </x14:formula1>
          <xm:sqref>E1:E3 E5:E1048576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9" style="5" customWidth="1"/>
    <col min="19" max="19" width="8.42578125" style="109" customWidth="1"/>
    <col min="20" max="20" width="8" style="109" customWidth="1"/>
    <col min="21" max="21" width="5.5703125" style="109" bestFit="1" customWidth="1"/>
    <col min="22" max="22" width="21.7109375" style="109" customWidth="1"/>
    <col min="23" max="23" width="17.5703125" style="110"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14"/>
      <c r="C1" s="85"/>
      <c r="D1" s="85"/>
      <c r="E1" s="85"/>
      <c r="F1" s="200"/>
      <c r="G1" s="85"/>
      <c r="H1" s="85"/>
      <c r="I1" s="150"/>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51"/>
      <c r="J2" s="235"/>
      <c r="K2" s="235"/>
      <c r="L2" s="104"/>
      <c r="M2" s="104"/>
      <c r="N2" s="104"/>
      <c r="O2" s="104"/>
      <c r="P2" s="104"/>
      <c r="Q2" s="104"/>
      <c r="S2" s="107"/>
      <c r="T2" s="107"/>
      <c r="U2" s="107"/>
      <c r="V2" s="107"/>
      <c r="W2" s="108"/>
      <c r="X2" s="105"/>
    </row>
    <row r="3" spans="1:24" ht="39" customHeight="1" thickTop="1" thickBot="1" x14ac:dyDescent="0.3">
      <c r="A3" s="214"/>
      <c r="C3" s="136"/>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c r="D5" s="139"/>
      <c r="E5" s="43"/>
      <c r="F5" s="199"/>
      <c r="G5" s="43"/>
      <c r="H5" s="43"/>
      <c r="I5" s="43"/>
      <c r="J5" s="238">
        <v>0</v>
      </c>
      <c r="K5" s="238">
        <v>0</v>
      </c>
      <c r="L5" s="44"/>
      <c r="M5" s="43"/>
      <c r="N5" s="41">
        <f>IF(AND(J5&gt;0,K5&gt;0),Q5,  IF(AND(K5&lt;&gt;"",K5&lt;&gt;0),IF(AND(L5="Pago",OR(E5='PC Receitas'!$N$7,E5='PC Receitas'!$N$8,E5='PC Receitas'!$N$9,E5='PC Receitas'!$N$10,E5='PC Receitas'!$N$11,E5='PC Receitas'!$N$12,E5='PC Receitas'!$N$13,E5='PC Receitas'!$N$14)),Q5-K5,Q5),IF(AND(L5="Pago",OR(E5='PC Receitas'!$N$4,E5='PC Receitas'!$N$5,E5='PC Receitas'!$N$6)),Q5+J5,Q5)))</f>
        <v>165953.24000000034</v>
      </c>
      <c r="P5" s="273" t="s">
        <v>134</v>
      </c>
      <c r="Q5" s="274">
        <f>Jul!Q13</f>
        <v>165953.24000000034</v>
      </c>
      <c r="R5" s="17"/>
      <c r="S5" s="242" t="e">
        <f>IF(W5="DESPESAS COM RH","Despesa",IF(W5="DESPESAS OPERACIONAIS","Despesa",IF(W5="DESPESAS DE MARKETING","Despesa",IF(W5="IMPOSTOS","Despesa",IF(W5="INVESTIMENTOS","Despesa","")))))</f>
        <v>#N/A</v>
      </c>
      <c r="T5" s="243" t="e">
        <f>IF(W5="DESPESAS COM PRODUTOS","Despesa",IF(W5="DESPESAS COM SERVIÇOS","Despesa",IF(W5="DESPESAS NÃO OPERACIONAIS","Despesa","")))</f>
        <v>#N/A</v>
      </c>
      <c r="U5" s="243" t="e">
        <f>IF(W5="RECEITAS COM PRODUTO","Receita",IF(W5="RECEITAS COM SERVIÇOS","Receita",IF(W5="RECEITAS NÃO OPERACIONAIS","Receita","")))</f>
        <v>#N/A</v>
      </c>
      <c r="V5" s="243" t="e">
        <f>IF(S5&lt;&gt;"",S5,IF(T5&lt;&gt;"",T5,IF(U5&lt;&gt;"",U5,"")))</f>
        <v>#N/A</v>
      </c>
      <c r="W5" s="244" t="e">
        <f>VLOOKUP(E5,'Configurações Básicas'!$E$12:$E$66,1,FALSE)</f>
        <v>#N/A</v>
      </c>
    </row>
    <row r="6" spans="1:24" ht="19.5" customHeight="1" thickTop="1" thickBot="1" x14ac:dyDescent="0.3">
      <c r="A6" s="214"/>
      <c r="C6" s="43"/>
      <c r="D6" s="43"/>
      <c r="E6" s="43"/>
      <c r="F6" s="199"/>
      <c r="G6" s="43"/>
      <c r="H6" s="43"/>
      <c r="I6" s="43"/>
      <c r="J6" s="238"/>
      <c r="K6" s="238"/>
      <c r="L6" s="44"/>
      <c r="M6" s="43"/>
      <c r="N6" s="41">
        <f>IF(AND(J6&gt;0,K6&gt;0),N5,  IF(AND(K6&lt;&gt;"",K6&lt;&gt;0),IF(AND(L6="Pago",OR(E6='PC Receitas'!$N$7,E6='PC Receitas'!$N$8,E6='PC Receitas'!$N$9,E6='PC Receitas'!$N$10,E6='PC Receitas'!$N$11,E6='PC Receitas'!$N$12,E6='PC Receitas'!$N$13,E6='PC Receitas'!$N$14)),N5-K6,N5),IF(AND(L6="Pago",OR(E6='PC Receitas'!$N$4,E6='PC Receitas'!$N$5,E6='PC Receitas'!$N$6)),N5+J6,N5)))</f>
        <v>165953.24000000034</v>
      </c>
      <c r="P6" s="273"/>
      <c r="Q6" s="274"/>
      <c r="S6" s="242" t="e">
        <f t="shared" ref="S6:S69" si="0">IF(W6="DESPESAS COM RH","Despesa",IF(W6="DESPESAS OPERACIONAIS","Despesa",IF(W6="DESPESAS DE MARKETING","Despesa",IF(W6="IMPOSTOS","Despesa",IF(W6="INVESTIMENTOS","Despesa","")))))</f>
        <v>#N/A</v>
      </c>
      <c r="T6" s="243" t="e">
        <f t="shared" ref="T6:T69" si="1">IF(W6="DESPESAS COM PRODUTOS","Despesa",IF(W6="DESPESAS COM SERVIÇOS","Despesa",IF(W6="DESPESAS NÃO OPERACIONAIS","Despesa","")))</f>
        <v>#N/A</v>
      </c>
      <c r="U6" s="243" t="e">
        <f t="shared" ref="U6:U69" si="2">IF(W6="RECEITAS COM PRODUTO","Receita",IF(W6="RECEITAS COM SERVIÇOS","Receita",IF(W6="RECEITAS NÃO OPERACIONAIS","Receita","")))</f>
        <v>#N/A</v>
      </c>
      <c r="V6" s="243" t="e">
        <f t="shared" ref="V6:V69" si="3">IF(S6&lt;&gt;"",S6,IF(T6&lt;&gt;"",T6,IF(U6&lt;&gt;"",U6,"")))</f>
        <v>#N/A</v>
      </c>
      <c r="W6" s="244" t="e">
        <f>VLOOKUP(E6,'Configurações Básicas'!$E$12:$E$66,1,FALSE)</f>
        <v>#N/A</v>
      </c>
    </row>
    <row r="7" spans="1:24" ht="19.5" customHeight="1" thickTop="1" thickBot="1" x14ac:dyDescent="0.3">
      <c r="A7" s="214"/>
      <c r="C7" s="43"/>
      <c r="D7" s="43"/>
      <c r="E7" s="43"/>
      <c r="F7" s="199"/>
      <c r="G7" s="43"/>
      <c r="H7" s="43"/>
      <c r="I7" s="43"/>
      <c r="J7" s="238"/>
      <c r="K7" s="238"/>
      <c r="L7" s="44"/>
      <c r="M7" s="43"/>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63" t="s">
        <v>24</v>
      </c>
      <c r="Q7" s="266">
        <f>SUMIFS($J$5:$J$586,$E$5:$E$586,'PC Receitas'!P4,$L$5:$L$586,"Pago")+SUMIFS($J$5:$J$586,$E$5:$E$586,'PC Receitas'!P5,$L$5:$L$586,"Pago")+SUMIFS($J$5:$J$586,$E$5:$E$586,'PC Receitas'!P6,$L$5:$L$586,"Pago")</f>
        <v>0</v>
      </c>
      <c r="S7" s="242" t="e">
        <f t="shared" si="0"/>
        <v>#N/A</v>
      </c>
      <c r="T7" s="243" t="e">
        <f t="shared" si="1"/>
        <v>#N/A</v>
      </c>
      <c r="U7" s="243" t="e">
        <f t="shared" si="2"/>
        <v>#N/A</v>
      </c>
      <c r="V7" s="243" t="e">
        <f t="shared" si="3"/>
        <v>#N/A</v>
      </c>
      <c r="W7" s="244" t="e">
        <f>VLOOKUP(E7,'Configurações Básicas'!$E$12:$E$66,1,FALSE)</f>
        <v>#N/A</v>
      </c>
    </row>
    <row r="8" spans="1:24" ht="19.5" customHeight="1" thickTop="1" thickBot="1" x14ac:dyDescent="0.3">
      <c r="A8" s="214"/>
      <c r="C8" s="43"/>
      <c r="D8" s="43"/>
      <c r="E8" s="43"/>
      <c r="F8" s="199"/>
      <c r="G8" s="43"/>
      <c r="H8" s="43"/>
      <c r="I8" s="43"/>
      <c r="J8" s="238"/>
      <c r="K8" s="238"/>
      <c r="L8" s="44"/>
      <c r="M8" s="43"/>
      <c r="N8" s="41">
        <f>IF(AND(J8&gt;0,K8&gt;0),N7,  IF(AND(K8&lt;&gt;"",K8&lt;&gt;0),IF(AND(L8="Pago",OR(E8='PC Receitas'!$N$7,E8='PC Receitas'!$N$8,E8='PC Receitas'!$N$9,E8='PC Receitas'!$N$10,E8='PC Receitas'!$N$11,E8='PC Receitas'!$N$12,E8='PC Receitas'!$N$13,E8='PC Receitas'!$N$14)),N7-K8,N7),IF(AND(L8="Pago",OR(E8='PC Receitas'!$N$4,E8='PC Receitas'!$N$5,E8='PC Receitas'!$N$6)),N7+J8,N7)))</f>
        <v>165953.24000000034</v>
      </c>
      <c r="P8" s="263"/>
      <c r="Q8" s="267"/>
      <c r="S8" s="242" t="e">
        <f t="shared" si="0"/>
        <v>#N/A</v>
      </c>
      <c r="T8" s="243" t="e">
        <f t="shared" si="1"/>
        <v>#N/A</v>
      </c>
      <c r="U8" s="243" t="e">
        <f t="shared" si="2"/>
        <v>#N/A</v>
      </c>
      <c r="V8" s="243" t="e">
        <f t="shared" si="3"/>
        <v>#N/A</v>
      </c>
      <c r="W8" s="244" t="e">
        <f>VLOOKUP(E8,'Configurações Básicas'!$E$12:$E$66,1,FALSE)</f>
        <v>#N/A</v>
      </c>
    </row>
    <row r="9" spans="1:24" ht="19.5" customHeight="1" thickTop="1" thickBot="1" x14ac:dyDescent="0.3">
      <c r="A9" s="214"/>
      <c r="C9" s="43"/>
      <c r="D9" s="43"/>
      <c r="E9" s="43"/>
      <c r="F9" s="199"/>
      <c r="G9" s="43"/>
      <c r="H9" s="43"/>
      <c r="I9" s="43"/>
      <c r="J9" s="238"/>
      <c r="K9" s="238"/>
      <c r="L9" s="44"/>
      <c r="M9" s="43"/>
      <c r="N9" s="41">
        <f>IF(AND(J9&gt;0,K9&gt;0),N8,  IF(AND(K9&lt;&gt;"",K9&lt;&gt;0),IF(AND(L9="Pago",OR(E9='PC Receitas'!$N$7,E9='PC Receitas'!$N$8,E9='PC Receitas'!$N$9,E9='PC Receitas'!$N$10,E9='PC Receitas'!$N$11,E9='PC Receitas'!$N$12,E9='PC Receitas'!$N$13,E9='PC Receitas'!$N$14)),N8-K9,N8),IF(AND(L9="Pago",OR(E9='PC Receitas'!$N$4,E9='PC Receitas'!$N$5,E9='PC Receitas'!$N$6)),N8+J9,N8)))</f>
        <v>165953.24000000034</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23"/>
      <c r="H10" s="23"/>
      <c r="I10" s="23"/>
      <c r="J10" s="238"/>
      <c r="K10" s="238"/>
      <c r="L10" s="44"/>
      <c r="M10" s="4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165953.24000000034</v>
      </c>
      <c r="P10" s="263"/>
      <c r="Q10" s="265"/>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43"/>
      <c r="H11" s="43"/>
      <c r="I11" s="43"/>
      <c r="J11" s="238"/>
      <c r="K11" s="238"/>
      <c r="L11" s="44"/>
      <c r="M11" s="4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165953.24000000034</v>
      </c>
      <c r="P11" s="263" t="s">
        <v>27</v>
      </c>
      <c r="Q11" s="264">
        <f>Q7-Q9</f>
        <v>0</v>
      </c>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43"/>
      <c r="H12" s="43"/>
      <c r="I12" s="43"/>
      <c r="J12" s="238"/>
      <c r="K12" s="238"/>
      <c r="L12" s="44"/>
      <c r="M12" s="4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165953.24000000034</v>
      </c>
      <c r="P12" s="263"/>
      <c r="Q12" s="265"/>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23"/>
      <c r="H13" s="23"/>
      <c r="I13" s="23"/>
      <c r="J13" s="238"/>
      <c r="K13" s="238"/>
      <c r="L13" s="44"/>
      <c r="M13" s="4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165953.24000000034</v>
      </c>
      <c r="P13" s="263" t="s">
        <v>46</v>
      </c>
      <c r="Q13" s="264">
        <f>N586</f>
        <v>165953.24000000034</v>
      </c>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23"/>
      <c r="H14" s="23"/>
      <c r="I14" s="23"/>
      <c r="J14" s="238"/>
      <c r="K14" s="238"/>
      <c r="L14" s="44"/>
      <c r="M14" s="4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165953.24000000034</v>
      </c>
      <c r="P14" s="263"/>
      <c r="Q14" s="268"/>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23"/>
      <c r="H15" s="23"/>
      <c r="I15" s="23"/>
      <c r="J15" s="238"/>
      <c r="K15" s="238"/>
      <c r="L15" s="44"/>
      <c r="M15" s="4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165953.24000000034</v>
      </c>
      <c r="P15" s="109" t="str">
        <f>'PC Receitas'!P12</f>
        <v>Impostos</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23"/>
      <c r="H16" s="23"/>
      <c r="I16" s="23"/>
      <c r="J16" s="238"/>
      <c r="K16" s="238"/>
      <c r="L16" s="44"/>
      <c r="M16" s="4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165953.24000000034</v>
      </c>
      <c r="P16" s="109" t="str">
        <f>'PC Receitas'!P13</f>
        <v>Investimentos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99"/>
      <c r="G17" s="43"/>
      <c r="H17" s="43"/>
      <c r="I17" s="43"/>
      <c r="J17" s="238"/>
      <c r="K17" s="238"/>
      <c r="L17" s="44"/>
      <c r="M17" s="4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165953.24000000034</v>
      </c>
      <c r="P17" s="109">
        <f>'PC Receitas'!P14</f>
        <v>0</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99"/>
      <c r="G18" s="43"/>
      <c r="H18" s="43"/>
      <c r="I18" s="43"/>
      <c r="J18" s="238"/>
      <c r="K18" s="238"/>
      <c r="L18" s="44"/>
      <c r="M18" s="4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165953.24000000034</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99"/>
      <c r="G19" s="23"/>
      <c r="H19" s="23"/>
      <c r="I19" s="23"/>
      <c r="J19" s="238"/>
      <c r="K19" s="238"/>
      <c r="L19" s="44"/>
      <c r="M19" s="4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165953.24000000034</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99"/>
      <c r="G20" s="23"/>
      <c r="H20" s="23"/>
      <c r="I20" s="23"/>
      <c r="J20" s="238"/>
      <c r="K20" s="238"/>
      <c r="L20" s="44"/>
      <c r="M20" s="4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165953.24000000034</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99"/>
      <c r="G21" s="23"/>
      <c r="H21" s="23"/>
      <c r="I21" s="23"/>
      <c r="J21" s="238"/>
      <c r="K21" s="238"/>
      <c r="L21" s="44"/>
      <c r="M21" s="4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165953.24000000034</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99"/>
      <c r="G22" s="23"/>
      <c r="H22" s="23"/>
      <c r="I22" s="23"/>
      <c r="J22" s="238"/>
      <c r="K22" s="238"/>
      <c r="L22" s="44"/>
      <c r="M22" s="4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165953.24000000034</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99"/>
      <c r="G23" s="43"/>
      <c r="H23" s="43"/>
      <c r="I23" s="43"/>
      <c r="J23" s="238"/>
      <c r="K23" s="238"/>
      <c r="L23" s="44"/>
      <c r="M23" s="4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165953.24000000034</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99"/>
      <c r="G24" s="23"/>
      <c r="H24" s="23"/>
      <c r="I24" s="23"/>
      <c r="J24" s="238"/>
      <c r="K24" s="238"/>
      <c r="L24" s="44"/>
      <c r="M24" s="4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165953.24000000034</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99"/>
      <c r="G25" s="43"/>
      <c r="H25" s="43"/>
      <c r="I25" s="43"/>
      <c r="J25" s="238"/>
      <c r="K25" s="238"/>
      <c r="L25" s="44"/>
      <c r="M25" s="4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165953.24000000034</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99"/>
      <c r="G26" s="43"/>
      <c r="H26" s="43"/>
      <c r="I26" s="43"/>
      <c r="J26" s="238"/>
      <c r="K26" s="238"/>
      <c r="L26" s="44"/>
      <c r="M26" s="4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165953.24000000034</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99"/>
      <c r="G27" s="43"/>
      <c r="H27" s="43"/>
      <c r="I27" s="43"/>
      <c r="J27" s="238"/>
      <c r="K27" s="238"/>
      <c r="L27" s="44"/>
      <c r="M27" s="4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165953.24000000034</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99"/>
      <c r="G28" s="43"/>
      <c r="H28" s="43"/>
      <c r="I28" s="43"/>
      <c r="J28" s="238"/>
      <c r="K28" s="238"/>
      <c r="L28" s="44"/>
      <c r="M28" s="4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165953.24000000034</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99"/>
      <c r="G29" s="43"/>
      <c r="H29" s="43"/>
      <c r="I29" s="43"/>
      <c r="J29" s="238"/>
      <c r="K29" s="238"/>
      <c r="L29" s="44"/>
      <c r="M29" s="4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165953.24000000034</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99"/>
      <c r="G30" s="43"/>
      <c r="H30" s="43"/>
      <c r="I30" s="43"/>
      <c r="J30" s="238"/>
      <c r="K30" s="238"/>
      <c r="L30" s="44"/>
      <c r="M30" s="4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165953.24000000034</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99"/>
      <c r="G31" s="23"/>
      <c r="H31" s="23"/>
      <c r="I31" s="23"/>
      <c r="J31" s="238"/>
      <c r="K31" s="238"/>
      <c r="L31" s="44"/>
      <c r="M31" s="4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165953.24000000034</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99"/>
      <c r="G32" s="43"/>
      <c r="H32" s="43"/>
      <c r="I32" s="43"/>
      <c r="J32" s="238"/>
      <c r="K32" s="238"/>
      <c r="L32" s="44"/>
      <c r="M32" s="4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165953.24000000034</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99"/>
      <c r="G33" s="43"/>
      <c r="H33" s="43"/>
      <c r="I33" s="43"/>
      <c r="J33" s="238"/>
      <c r="K33" s="238"/>
      <c r="L33" s="44"/>
      <c r="M33" s="4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165953.24000000034</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99"/>
      <c r="G34" s="43"/>
      <c r="H34" s="43"/>
      <c r="I34" s="43"/>
      <c r="J34" s="238"/>
      <c r="K34" s="238"/>
      <c r="L34" s="44"/>
      <c r="M34" s="4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165953.24000000034</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99"/>
      <c r="G35" s="23"/>
      <c r="H35" s="23"/>
      <c r="I35" s="23"/>
      <c r="J35" s="238"/>
      <c r="K35" s="238"/>
      <c r="L35" s="44"/>
      <c r="M35" s="4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165953.24000000034</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99"/>
      <c r="G36" s="23"/>
      <c r="H36" s="23"/>
      <c r="I36" s="23"/>
      <c r="J36" s="238"/>
      <c r="K36" s="238"/>
      <c r="L36" s="44"/>
      <c r="M36" s="4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165953.24000000034</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99"/>
      <c r="G37" s="23"/>
      <c r="H37" s="23"/>
      <c r="I37" s="23"/>
      <c r="J37" s="238"/>
      <c r="K37" s="238"/>
      <c r="L37" s="44"/>
      <c r="M37" s="4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165953.24000000034</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99"/>
      <c r="G38" s="23"/>
      <c r="H38" s="23"/>
      <c r="I38" s="23"/>
      <c r="J38" s="238"/>
      <c r="K38" s="238"/>
      <c r="L38" s="44"/>
      <c r="M38" s="4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165953.24000000034</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99"/>
      <c r="G39" s="43"/>
      <c r="H39" s="43"/>
      <c r="I39" s="43"/>
      <c r="J39" s="238"/>
      <c r="K39" s="238"/>
      <c r="L39" s="44"/>
      <c r="M39" s="4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165953.24000000034</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99"/>
      <c r="G40" s="43"/>
      <c r="H40" s="43"/>
      <c r="I40" s="43"/>
      <c r="J40" s="238"/>
      <c r="K40" s="238"/>
      <c r="L40" s="44"/>
      <c r="M40" s="4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165953.24000000034</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99"/>
      <c r="G41" s="23"/>
      <c r="H41" s="23"/>
      <c r="I41" s="23"/>
      <c r="J41" s="238"/>
      <c r="K41" s="238"/>
      <c r="L41" s="44"/>
      <c r="M41" s="4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165953.24000000034</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99"/>
      <c r="G42" s="43"/>
      <c r="H42" s="43"/>
      <c r="I42" s="43"/>
      <c r="J42" s="238"/>
      <c r="K42" s="238"/>
      <c r="L42" s="44"/>
      <c r="M42" s="4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165953.24000000034</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99"/>
      <c r="G43" s="43"/>
      <c r="H43" s="43"/>
      <c r="I43" s="43"/>
      <c r="J43" s="238"/>
      <c r="K43" s="238"/>
      <c r="L43" s="44"/>
      <c r="M43" s="4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165953.24000000034</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99"/>
      <c r="G44" s="43"/>
      <c r="H44" s="43"/>
      <c r="I44" s="43"/>
      <c r="J44" s="238"/>
      <c r="K44" s="238"/>
      <c r="L44" s="44"/>
      <c r="M44" s="4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165953.24000000034</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99"/>
      <c r="G45" s="43"/>
      <c r="H45" s="43"/>
      <c r="I45" s="43"/>
      <c r="J45" s="238"/>
      <c r="K45" s="238"/>
      <c r="L45" s="44"/>
      <c r="M45" s="4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165953.24000000034</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99"/>
      <c r="G46" s="43"/>
      <c r="H46" s="43"/>
      <c r="I46" s="43"/>
      <c r="J46" s="238"/>
      <c r="K46" s="238"/>
      <c r="L46" s="44"/>
      <c r="M46" s="4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165953.24000000034</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99"/>
      <c r="G47" s="43"/>
      <c r="H47" s="43"/>
      <c r="I47" s="43"/>
      <c r="J47" s="238"/>
      <c r="K47" s="238"/>
      <c r="L47" s="44"/>
      <c r="M47" s="4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165953.24000000034</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99"/>
      <c r="G48" s="43"/>
      <c r="H48" s="43"/>
      <c r="I48" s="43"/>
      <c r="J48" s="238"/>
      <c r="K48" s="238"/>
      <c r="L48" s="44"/>
      <c r="M48" s="4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165953.24000000034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99"/>
      <c r="G49" s="23"/>
      <c r="H49" s="23"/>
      <c r="I49" s="23"/>
      <c r="J49" s="238"/>
      <c r="K49" s="238"/>
      <c r="L49" s="44"/>
      <c r="M49" s="4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165953.24000000034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99"/>
      <c r="G50" s="43"/>
      <c r="H50" s="43"/>
      <c r="I50" s="43"/>
      <c r="J50" s="238"/>
      <c r="K50" s="238"/>
      <c r="L50" s="44"/>
      <c r="M50" s="4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165953.24000000034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99"/>
      <c r="G51" s="43"/>
      <c r="H51" s="43"/>
      <c r="I51" s="43"/>
      <c r="J51" s="238"/>
      <c r="K51" s="238"/>
      <c r="L51" s="44"/>
      <c r="M51" s="4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165953.24000000034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99"/>
      <c r="G52" s="43"/>
      <c r="H52" s="43"/>
      <c r="I52" s="43"/>
      <c r="J52" s="238"/>
      <c r="K52" s="238"/>
      <c r="L52" s="44"/>
      <c r="M52" s="4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165953.24000000034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99"/>
      <c r="G53" s="23"/>
      <c r="H53" s="23"/>
      <c r="I53" s="23"/>
      <c r="J53" s="238"/>
      <c r="K53" s="238"/>
      <c r="L53" s="44"/>
      <c r="M53" s="4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165953.24000000034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99"/>
      <c r="G54" s="23"/>
      <c r="H54" s="23"/>
      <c r="I54" s="23"/>
      <c r="J54" s="238"/>
      <c r="K54" s="238"/>
      <c r="L54" s="44"/>
      <c r="M54" s="4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165953.24000000034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99"/>
      <c r="G55" s="23"/>
      <c r="H55" s="23"/>
      <c r="I55" s="23"/>
      <c r="J55" s="238"/>
      <c r="K55" s="238"/>
      <c r="L55" s="44"/>
      <c r="M55" s="4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165953.24000000034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99"/>
      <c r="G56" s="43"/>
      <c r="H56" s="43"/>
      <c r="I56" s="43"/>
      <c r="J56" s="238"/>
      <c r="K56" s="238"/>
      <c r="L56" s="44"/>
      <c r="M56" s="4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165953.24000000034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99"/>
      <c r="G57" s="43"/>
      <c r="H57" s="43"/>
      <c r="I57" s="43"/>
      <c r="J57" s="238"/>
      <c r="K57" s="238"/>
      <c r="L57" s="44"/>
      <c r="M57" s="4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165953.24000000034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99"/>
      <c r="G58" s="43"/>
      <c r="H58" s="43"/>
      <c r="I58" s="43"/>
      <c r="J58" s="238"/>
      <c r="K58" s="238"/>
      <c r="L58" s="44"/>
      <c r="M58" s="4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165953.24000000034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99"/>
      <c r="G59" s="23"/>
      <c r="H59" s="23"/>
      <c r="I59" s="23"/>
      <c r="J59" s="238"/>
      <c r="K59" s="238"/>
      <c r="L59" s="44"/>
      <c r="M59" s="4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165953.24000000034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99"/>
      <c r="G60" s="43"/>
      <c r="H60" s="43"/>
      <c r="I60" s="43"/>
      <c r="J60" s="238"/>
      <c r="K60" s="238"/>
      <c r="L60" s="44"/>
      <c r="M60" s="4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165953.24000000034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99"/>
      <c r="G61" s="43"/>
      <c r="H61" s="43"/>
      <c r="I61" s="43"/>
      <c r="J61" s="238"/>
      <c r="K61" s="238"/>
      <c r="L61" s="44"/>
      <c r="M61" s="4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165953.24000000034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99"/>
      <c r="G62" s="43"/>
      <c r="H62" s="43"/>
      <c r="I62" s="43"/>
      <c r="J62" s="238"/>
      <c r="K62" s="238"/>
      <c r="L62" s="44"/>
      <c r="M62" s="4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165953.24000000034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99"/>
      <c r="G63" s="23"/>
      <c r="H63" s="23"/>
      <c r="I63" s="23"/>
      <c r="J63" s="238"/>
      <c r="K63" s="238"/>
      <c r="L63" s="44"/>
      <c r="M63" s="4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165953.24000000034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99"/>
      <c r="G64" s="43"/>
      <c r="H64" s="43"/>
      <c r="I64" s="43"/>
      <c r="J64" s="238"/>
      <c r="K64" s="238"/>
      <c r="L64" s="44"/>
      <c r="M64" s="4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165953.24000000034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99"/>
      <c r="G65" s="23"/>
      <c r="H65" s="23"/>
      <c r="I65" s="23"/>
      <c r="J65" s="238"/>
      <c r="K65" s="238"/>
      <c r="L65" s="44"/>
      <c r="M65" s="4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165953.24000000034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99"/>
      <c r="G66" s="23"/>
      <c r="H66" s="23"/>
      <c r="I66" s="23"/>
      <c r="J66" s="238"/>
      <c r="K66" s="238"/>
      <c r="L66" s="44"/>
      <c r="M66" s="4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165953.24000000034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99"/>
      <c r="G67" s="23"/>
      <c r="H67" s="23"/>
      <c r="I67" s="23"/>
      <c r="J67" s="238"/>
      <c r="K67" s="238"/>
      <c r="L67" s="44"/>
      <c r="M67" s="4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165953.24000000034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99"/>
      <c r="G68" s="23"/>
      <c r="H68" s="23"/>
      <c r="I68" s="23"/>
      <c r="J68" s="238"/>
      <c r="K68" s="238"/>
      <c r="L68" s="44"/>
      <c r="M68" s="4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165953.24000000034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99"/>
      <c r="G69" s="43"/>
      <c r="H69" s="43"/>
      <c r="I69" s="43"/>
      <c r="J69" s="238"/>
      <c r="K69" s="238"/>
      <c r="L69" s="44"/>
      <c r="M69" s="4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165953.24000000034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99"/>
      <c r="G70" s="43"/>
      <c r="H70" s="43"/>
      <c r="I70" s="43"/>
      <c r="J70" s="238"/>
      <c r="K70" s="238"/>
      <c r="L70" s="44"/>
      <c r="M70" s="4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165953.24000000034</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99"/>
      <c r="G71" s="43"/>
      <c r="H71" s="43"/>
      <c r="I71" s="43"/>
      <c r="J71" s="238"/>
      <c r="K71" s="238"/>
      <c r="L71" s="44"/>
      <c r="M71" s="4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165953.24000000034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99"/>
      <c r="G72" s="43"/>
      <c r="H72" s="43"/>
      <c r="I72" s="43"/>
      <c r="J72" s="238"/>
      <c r="K72" s="238"/>
      <c r="L72" s="44"/>
      <c r="M72" s="4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165953.24000000034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99"/>
      <c r="G73" s="23"/>
      <c r="H73" s="23"/>
      <c r="I73" s="23"/>
      <c r="J73" s="238"/>
      <c r="K73" s="238"/>
      <c r="L73" s="44"/>
      <c r="M73" s="4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165953.24000000034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99"/>
      <c r="G74" s="23"/>
      <c r="H74" s="23"/>
      <c r="I74" s="23"/>
      <c r="J74" s="238"/>
      <c r="K74" s="238"/>
      <c r="L74" s="44"/>
      <c r="M74" s="4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165953.24000000034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99"/>
      <c r="G75" s="23"/>
      <c r="H75" s="23"/>
      <c r="I75" s="23"/>
      <c r="J75" s="238"/>
      <c r="K75" s="238"/>
      <c r="L75" s="44"/>
      <c r="M75" s="4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165953.24000000034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99"/>
      <c r="G76" s="23"/>
      <c r="H76" s="23"/>
      <c r="I76" s="23"/>
      <c r="J76" s="238"/>
      <c r="K76" s="238"/>
      <c r="L76" s="44"/>
      <c r="M76" s="4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165953.24000000034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99"/>
      <c r="G77" s="23"/>
      <c r="H77" s="23"/>
      <c r="I77" s="23"/>
      <c r="J77" s="238"/>
      <c r="K77" s="238"/>
      <c r="L77" s="44"/>
      <c r="M77" s="4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165953.24000000034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99"/>
      <c r="G78" s="23"/>
      <c r="H78" s="23"/>
      <c r="I78" s="23"/>
      <c r="J78" s="238"/>
      <c r="K78" s="238"/>
      <c r="L78" s="44"/>
      <c r="M78" s="4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165953.24000000034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99"/>
      <c r="G79" s="43"/>
      <c r="H79" s="43"/>
      <c r="I79" s="43"/>
      <c r="J79" s="238"/>
      <c r="K79" s="238"/>
      <c r="L79" s="44"/>
      <c r="M79" s="4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165953.24000000034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99"/>
      <c r="G80" s="23"/>
      <c r="H80" s="23"/>
      <c r="I80" s="23"/>
      <c r="J80" s="238"/>
      <c r="K80" s="238"/>
      <c r="L80" s="44"/>
      <c r="M80" s="4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165953.24000000034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99"/>
      <c r="G81" s="43"/>
      <c r="H81" s="43"/>
      <c r="I81" s="43"/>
      <c r="J81" s="238"/>
      <c r="K81" s="238"/>
      <c r="L81" s="44"/>
      <c r="M81" s="4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165953.24000000034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99"/>
      <c r="G82" s="43"/>
      <c r="H82" s="43"/>
      <c r="I82" s="43"/>
      <c r="J82" s="238"/>
      <c r="K82" s="238"/>
      <c r="L82" s="44"/>
      <c r="M82" s="4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165953.24000000034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99"/>
      <c r="G83" s="43"/>
      <c r="H83" s="43"/>
      <c r="I83" s="43"/>
      <c r="J83" s="238"/>
      <c r="K83" s="238"/>
      <c r="L83" s="44"/>
      <c r="M83" s="4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165953.24000000034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99"/>
      <c r="G84" s="43"/>
      <c r="H84" s="43"/>
      <c r="I84" s="43"/>
      <c r="J84" s="238"/>
      <c r="K84" s="238"/>
      <c r="L84" s="44"/>
      <c r="M84" s="4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165953.24000000034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99"/>
      <c r="G85" s="23"/>
      <c r="H85" s="23"/>
      <c r="I85" s="23"/>
      <c r="J85" s="238"/>
      <c r="K85" s="238"/>
      <c r="L85" s="44"/>
      <c r="M85" s="4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165953.24000000034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99"/>
      <c r="G86" s="43"/>
      <c r="H86" s="43"/>
      <c r="I86" s="43"/>
      <c r="J86" s="238"/>
      <c r="K86" s="238"/>
      <c r="L86" s="44"/>
      <c r="M86" s="4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165953.24000000034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99"/>
      <c r="G87" s="43"/>
      <c r="H87" s="43"/>
      <c r="I87" s="43"/>
      <c r="J87" s="238"/>
      <c r="K87" s="238"/>
      <c r="L87" s="44"/>
      <c r="M87" s="4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165953.24000000034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99"/>
      <c r="G88" s="43"/>
      <c r="H88" s="43"/>
      <c r="I88" s="43"/>
      <c r="J88" s="238"/>
      <c r="K88" s="238"/>
      <c r="L88" s="44"/>
      <c r="M88" s="4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165953.24000000034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99"/>
      <c r="G89" s="43"/>
      <c r="H89" s="43"/>
      <c r="I89" s="43"/>
      <c r="J89" s="238"/>
      <c r="K89" s="238"/>
      <c r="L89" s="44"/>
      <c r="M89" s="4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165953.24000000034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99"/>
      <c r="G90" s="43"/>
      <c r="H90" s="43"/>
      <c r="I90" s="43"/>
      <c r="J90" s="238"/>
      <c r="K90" s="238"/>
      <c r="L90" s="44"/>
      <c r="M90" s="4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165953.24000000034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99"/>
      <c r="G91" s="23"/>
      <c r="H91" s="23"/>
      <c r="I91" s="23"/>
      <c r="J91" s="238"/>
      <c r="K91" s="238"/>
      <c r="L91" s="44"/>
      <c r="M91" s="4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165953.24000000034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99"/>
      <c r="G92" s="23"/>
      <c r="H92" s="23"/>
      <c r="I92" s="23"/>
      <c r="J92" s="238"/>
      <c r="K92" s="238"/>
      <c r="L92" s="44"/>
      <c r="M92" s="4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165953.24000000034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99"/>
      <c r="G93" s="43"/>
      <c r="H93" s="43"/>
      <c r="I93" s="43"/>
      <c r="J93" s="238"/>
      <c r="K93" s="238"/>
      <c r="L93" s="44"/>
      <c r="M93" s="4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165953.24000000034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99"/>
      <c r="G94" s="43"/>
      <c r="H94" s="43"/>
      <c r="I94" s="43"/>
      <c r="J94" s="238"/>
      <c r="K94" s="238"/>
      <c r="L94" s="44"/>
      <c r="M94" s="4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165953.24000000034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99"/>
      <c r="G95" s="23"/>
      <c r="H95" s="23"/>
      <c r="I95" s="23"/>
      <c r="J95" s="238"/>
      <c r="K95" s="238"/>
      <c r="L95" s="44"/>
      <c r="M95" s="4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165953.24000000034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99"/>
      <c r="G96" s="43"/>
      <c r="H96" s="43"/>
      <c r="I96" s="43"/>
      <c r="J96" s="238"/>
      <c r="K96" s="238"/>
      <c r="L96" s="44"/>
      <c r="M96" s="4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165953.24000000034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99"/>
      <c r="G97" s="23"/>
      <c r="H97" s="23"/>
      <c r="I97" s="23"/>
      <c r="J97" s="238"/>
      <c r="K97" s="238"/>
      <c r="L97" s="44"/>
      <c r="M97" s="4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165953.24000000034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99"/>
      <c r="G98" s="43"/>
      <c r="H98" s="43"/>
      <c r="I98" s="43"/>
      <c r="J98" s="238"/>
      <c r="K98" s="238"/>
      <c r="L98" s="44"/>
      <c r="M98" s="4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165953.24000000034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99"/>
      <c r="G99" s="43"/>
      <c r="H99" s="43"/>
      <c r="I99" s="43"/>
      <c r="J99" s="238"/>
      <c r="K99" s="238"/>
      <c r="L99" s="44"/>
      <c r="M99" s="4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165953.24000000034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99"/>
      <c r="G100" s="43"/>
      <c r="H100" s="43"/>
      <c r="I100" s="43"/>
      <c r="J100" s="238"/>
      <c r="K100" s="238"/>
      <c r="L100" s="44"/>
      <c r="M100" s="4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165953.24000000034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99"/>
      <c r="G101" s="43"/>
      <c r="H101" s="43"/>
      <c r="I101" s="43"/>
      <c r="J101" s="238"/>
      <c r="K101" s="238"/>
      <c r="L101" s="44"/>
      <c r="M101" s="43"/>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165953.24000000034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99"/>
      <c r="G102" s="23"/>
      <c r="H102" s="23"/>
      <c r="I102" s="23"/>
      <c r="J102" s="238"/>
      <c r="K102" s="238"/>
      <c r="L102" s="44"/>
      <c r="M102" s="4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165953.24000000034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99"/>
      <c r="G103" s="23"/>
      <c r="H103" s="23"/>
      <c r="I103" s="23"/>
      <c r="J103" s="238"/>
      <c r="K103" s="238"/>
      <c r="L103" s="44"/>
      <c r="M103" s="4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165953.24000000034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99"/>
      <c r="G104" s="23"/>
      <c r="H104" s="23"/>
      <c r="I104" s="23"/>
      <c r="J104" s="238"/>
      <c r="K104" s="238"/>
      <c r="L104" s="44"/>
      <c r="M104" s="4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165953.24000000034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99"/>
      <c r="G105" s="43"/>
      <c r="H105" s="43"/>
      <c r="I105" s="43"/>
      <c r="J105" s="238"/>
      <c r="K105" s="238"/>
      <c r="L105" s="44"/>
      <c r="M105" s="4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165953.24000000034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99"/>
      <c r="G106" s="43"/>
      <c r="H106" s="43"/>
      <c r="I106" s="43"/>
      <c r="J106" s="238"/>
      <c r="K106" s="238"/>
      <c r="L106" s="44"/>
      <c r="M106" s="4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165953.24000000034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99"/>
      <c r="G107" s="43"/>
      <c r="H107" s="43"/>
      <c r="I107" s="43"/>
      <c r="J107" s="238"/>
      <c r="K107" s="238"/>
      <c r="L107" s="44"/>
      <c r="M107" s="4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165953.24000000034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99"/>
      <c r="G108" s="43"/>
      <c r="H108" s="43"/>
      <c r="I108" s="43"/>
      <c r="J108" s="238"/>
      <c r="K108" s="238"/>
      <c r="L108" s="44"/>
      <c r="M108" s="4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165953.24000000034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99"/>
      <c r="G109" s="43"/>
      <c r="H109" s="43"/>
      <c r="I109" s="43"/>
      <c r="J109" s="238"/>
      <c r="K109" s="238"/>
      <c r="L109" s="44"/>
      <c r="M109" s="4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165953.24000000034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99"/>
      <c r="G110" s="23"/>
      <c r="H110" s="23"/>
      <c r="I110" s="23"/>
      <c r="J110" s="238"/>
      <c r="K110" s="238"/>
      <c r="L110" s="44"/>
      <c r="M110" s="4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165953.24000000034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99"/>
      <c r="G111" s="43"/>
      <c r="H111" s="43"/>
      <c r="I111" s="43"/>
      <c r="J111" s="238"/>
      <c r="K111" s="238"/>
      <c r="L111" s="44"/>
      <c r="M111" s="4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165953.24000000034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99"/>
      <c r="G112" s="43"/>
      <c r="H112" s="43"/>
      <c r="I112" s="43"/>
      <c r="J112" s="238"/>
      <c r="K112" s="238"/>
      <c r="L112" s="44"/>
      <c r="M112" s="4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165953.24000000034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99"/>
      <c r="G113" s="23"/>
      <c r="H113" s="23"/>
      <c r="I113" s="23"/>
      <c r="J113" s="238"/>
      <c r="K113" s="238"/>
      <c r="L113" s="44"/>
      <c r="M113" s="4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165953.24000000034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99"/>
      <c r="G114" s="43"/>
      <c r="H114" s="43"/>
      <c r="I114" s="43"/>
      <c r="J114" s="238"/>
      <c r="K114" s="238"/>
      <c r="L114" s="44"/>
      <c r="M114" s="4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165953.24000000034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99"/>
      <c r="G115" s="43"/>
      <c r="H115" s="43"/>
      <c r="I115" s="43"/>
      <c r="J115" s="238"/>
      <c r="K115" s="238"/>
      <c r="L115" s="44"/>
      <c r="M115" s="4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165953.24000000034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99"/>
      <c r="G116" s="43"/>
      <c r="H116" s="43"/>
      <c r="I116" s="43"/>
      <c r="J116" s="238"/>
      <c r="K116" s="238"/>
      <c r="L116" s="44"/>
      <c r="M116" s="4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165953.24000000034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99"/>
      <c r="G117" s="43"/>
      <c r="H117" s="43"/>
      <c r="I117" s="43"/>
      <c r="J117" s="238"/>
      <c r="K117" s="238"/>
      <c r="L117" s="44"/>
      <c r="M117" s="4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165953.24000000034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99"/>
      <c r="G118" s="23"/>
      <c r="H118" s="23"/>
      <c r="I118" s="23"/>
      <c r="J118" s="238"/>
      <c r="K118" s="238"/>
      <c r="L118" s="44"/>
      <c r="M118" s="4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165953.24000000034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99"/>
      <c r="G119" s="23"/>
      <c r="H119" s="23"/>
      <c r="I119" s="23"/>
      <c r="J119" s="238"/>
      <c r="K119" s="238"/>
      <c r="L119" s="44"/>
      <c r="M119" s="4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165953.24000000034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44"/>
      <c r="M120" s="4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165953.24000000034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c r="M121" s="4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165953.24000000034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4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165953.24000000034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4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165953.24000000034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4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165953.24000000034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4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165953.24000000034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4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165953.24000000034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4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165953.24000000034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4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165953.24000000034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4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165953.24000000034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4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165953.24000000034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4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165953.24000000034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4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165953.24000000034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4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165953.24000000034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4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165953.24000000034</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43"/>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165953.24000000034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4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165953.24000000034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43"/>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165953.24000000034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43"/>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165953.24000000034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4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165953.24000000034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4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165953.24000000034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4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165953.24000000034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4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165953.24000000034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43"/>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165953.24000000034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43"/>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165953.24000000034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43"/>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165953.24000000034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4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165953.24000000034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4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165953.24000000034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4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165953.24000000034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43"/>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165953.24000000034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43"/>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165953.24000000034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43"/>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165953.24000000034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43"/>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165953.24000000034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43"/>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165953.24000000034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43"/>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165953.24000000034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43"/>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165953.24000000034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43"/>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165953.24000000034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43"/>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165953.24000000034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43"/>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165953.24000000034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4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165953.24000000034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4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165953.24000000034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4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165953.24000000034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43"/>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165953.24000000034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43"/>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165953.24000000034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43"/>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165953.24000000034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43"/>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165953.24000000034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43"/>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165953.24000000034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43"/>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165953.24000000034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43"/>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165953.24000000034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4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165953.24000000034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43"/>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165953.24000000034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43"/>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165953.24000000034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43"/>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165953.24000000034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43"/>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165953.24000000034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43"/>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165953.24000000034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43"/>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165953.24000000034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43"/>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165953.24000000034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43"/>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165953.24000000034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4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165953.24000000034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43"/>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165953.24000000034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43"/>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165953.24000000034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4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165953.24000000034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43"/>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165953.24000000034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43"/>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165953.24000000034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43"/>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165953.24000000034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43"/>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165953.24000000034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43"/>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165953.24000000034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43"/>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165953.24000000034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43"/>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165953.24000000034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43"/>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165953.24000000034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43"/>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165953.24000000034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43"/>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165953.24000000034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4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165953.24000000034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38"/>
      <c r="K193" s="238"/>
      <c r="L193" s="44"/>
      <c r="M193" s="4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165953.24000000034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38"/>
      <c r="K194" s="238"/>
      <c r="L194" s="44"/>
      <c r="M194" s="4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165953.24000000034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38"/>
      <c r="K195" s="238"/>
      <c r="L195" s="44"/>
      <c r="M195" s="4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165953.24000000034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43"/>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165953.24000000034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c r="M197" s="4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165953.24000000034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c r="M198" s="4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165953.24000000034</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c r="M199" s="4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165953.24000000034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c r="M200" s="4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165953.24000000034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c r="M201" s="4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165953.24000000034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c r="M202" s="4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165953.24000000034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c r="M203" s="4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165953.24000000034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c r="M204" s="4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165953.24000000034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c r="M205" s="4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165953.24000000034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43"/>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165953.24000000034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43"/>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165953.24000000034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43"/>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165953.24000000034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43"/>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165953.24000000034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43"/>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165953.24000000034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43"/>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165953.24000000034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43"/>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165953.24000000034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43"/>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165953.24000000034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c r="M214" s="4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165953.24000000034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c r="M215" s="4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165953.24000000034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c r="M216" s="4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165953.24000000034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c r="M217" s="4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165953.24000000034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c r="M218" s="4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165953.24000000034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c r="M219" s="4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165953.24000000034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c r="M220" s="4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165953.24000000034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c r="M221" s="4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165953.24000000034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c r="M222" s="4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165953.24000000034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43"/>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165953.24000000034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43"/>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165953.24000000034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43"/>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165953.24000000034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43"/>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165953.24000000034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43"/>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165953.24000000034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43"/>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165953.24000000034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43"/>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165953.24000000034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43"/>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165953.24000000034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43"/>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165953.24000000034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43"/>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165953.24000000034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43"/>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165953.24000000034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43"/>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165953.24000000034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c r="M235" s="4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165953.24000000034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c r="M236" s="4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165953.24000000034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c r="M237" s="4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165953.24000000034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c r="M238" s="4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165953.24000000034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c r="M239" s="4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165953.24000000034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c r="M240" s="4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165953.24000000034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c r="M241" s="4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165953.24000000034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c r="M242" s="4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165953.24000000034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c r="M243" s="4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165953.24000000034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c r="M244" s="4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165953.24000000034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c r="M245" s="4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165953.24000000034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c r="M246" s="4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165953.24000000034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c r="M247" s="4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165953.24000000034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c r="M248" s="4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165953.24000000034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43"/>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165953.24000000034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43"/>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165953.24000000034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43"/>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165953.24000000034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43"/>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165953.24000000034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43"/>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165953.24000000034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43"/>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165953.24000000034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4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165953.24000000034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43"/>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165953.24000000034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c r="M257" s="4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165953.24000000034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c r="M258" s="4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165953.24000000034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c r="M259" s="4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165953.24000000034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c r="M260" s="4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165953.24000000034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43"/>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165953.24000000034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43"/>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165953.24000000034</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43"/>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165953.24000000034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43"/>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165953.24000000034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43"/>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165953.24000000034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4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165953.24000000034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4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165953.24000000034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4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165953.24000000034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43"/>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165953.24000000034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43"/>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165953.24000000034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43"/>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165953.24000000034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43"/>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165953.24000000034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43"/>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165953.24000000034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43"/>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165953.24000000034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c r="M275" s="4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165953.24000000034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c r="M276" s="4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165953.24000000034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c r="M277" s="4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165953.24000000034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c r="M278" s="4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165953.24000000034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c r="M279" s="4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165953.24000000034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c r="M280" s="4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165953.24000000034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c r="M281" s="4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165953.24000000034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c r="M282" s="4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165953.24000000034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c r="M283" s="4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165953.24000000034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c r="M284" s="4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165953.24000000034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c r="M285" s="4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165953.24000000034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43"/>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165953.24000000034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43"/>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165953.24000000034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c r="M288" s="4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165953.24000000034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43"/>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165953.24000000034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43"/>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165953.24000000034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43"/>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165953.24000000034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43"/>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165953.24000000034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43"/>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165953.24000000034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43"/>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165953.24000000034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43"/>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165953.24000000034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43"/>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165953.24000000034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43"/>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165953.24000000034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43"/>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165953.24000000034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43"/>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165953.24000000034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43"/>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165953.24000000034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43"/>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165953.24000000034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43"/>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165953.24000000034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43"/>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165953.24000000034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43"/>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165953.24000000034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4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165953.24000000034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43"/>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165953.24000000034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43"/>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165953.24000000034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43"/>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165953.24000000034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43"/>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165953.24000000034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43"/>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165953.24000000034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c r="M311" s="4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165953.24000000034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c r="M312" s="4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165953.24000000034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c r="M313" s="4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165953.24000000034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c r="M314" s="4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165953.24000000034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c r="M315" s="4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165953.24000000034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c r="M316" s="4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165953.24000000034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c r="M317" s="4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165953.24000000034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c r="M318" s="4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165953.24000000034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c r="M319" s="4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165953.24000000034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c r="M320" s="4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165953.24000000034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c r="M321" s="4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165953.24000000034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c r="M322" s="4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165953.24000000034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c r="M323" s="4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165953.24000000034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c r="M324" s="4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165953.24000000034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c r="M325" s="4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165953.24000000034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c r="M326" s="4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165953.24000000034</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c r="M327" s="4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165953.24000000034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c r="M328" s="4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165953.24000000034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c r="M329" s="4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165953.24000000034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c r="M330" s="4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165953.24000000034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4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165953.24000000034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4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165953.24000000034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4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165953.24000000034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3"/>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165953.24000000034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165953.24000000034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165953.24000000034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165953.24000000034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3"/>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165953.24000000034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3"/>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165953.24000000034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165953.24000000034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165953.24000000034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165953.24000000034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4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165953.24000000034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4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165953.24000000034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4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165953.24000000034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4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165953.24000000034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4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165953.24000000034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4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165953.24000000034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4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165953.24000000034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4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165953.24000000034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4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165953.24000000034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4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165953.24000000034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4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165953.24000000034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4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165953.24000000034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3"/>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165953.24000000034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3"/>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165953.24000000034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3"/>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165953.24000000034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3"/>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165953.24000000034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3"/>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165953.24000000034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3"/>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165953.24000000034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3"/>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165953.24000000034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3"/>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165953.24000000034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3"/>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165953.24000000034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3"/>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165953.24000000034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3"/>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165953.24000000034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3"/>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165953.24000000034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3"/>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165953.24000000034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3"/>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165953.24000000034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3"/>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165953.24000000034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3"/>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165953.24000000034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3"/>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165953.24000000034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3"/>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165953.24000000034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3"/>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165953.24000000034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3"/>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165953.24000000034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3"/>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165953.24000000034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4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165953.24000000034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4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165953.24000000034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4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165953.24000000034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4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165953.24000000034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4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165953.24000000034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4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165953.24000000034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4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165953.24000000034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4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165953.24000000034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4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165953.24000000034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4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165953.24000000034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3"/>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165953.24000000034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3"/>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165953.24000000034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3"/>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165953.24000000034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3"/>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165953.24000000034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3"/>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165953.24000000034</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3"/>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165953.24000000034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3"/>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165953.24000000034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3"/>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165953.24000000034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3"/>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165953.24000000034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3"/>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165953.24000000034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4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165953.24000000034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4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165953.24000000034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4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165953.24000000034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4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165953.24000000034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4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165953.24000000034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3"/>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165953.24000000034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3"/>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165953.24000000034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3"/>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165953.24000000034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3"/>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165953.24000000034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3"/>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165953.24000000034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3"/>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165953.24000000034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3"/>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165953.24000000034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3"/>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165953.24000000034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165953.24000000034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3"/>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165953.24000000034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3"/>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165953.24000000034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3"/>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165953.24000000034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3"/>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165953.24000000034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3"/>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165953.24000000034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3"/>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165953.24000000034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3"/>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165953.24000000034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3"/>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165953.24000000034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3"/>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165953.24000000034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4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165953.24000000034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3"/>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165953.24000000034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3"/>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165953.24000000034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3"/>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165953.24000000034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3"/>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165953.24000000034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3"/>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165953.24000000034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3"/>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165953.24000000034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3"/>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165953.24000000034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3"/>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165953.24000000034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3"/>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165953.24000000034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3"/>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165953.24000000034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3"/>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165953.24000000034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3"/>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165953.24000000034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3"/>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165953.24000000034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3"/>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165953.24000000034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3"/>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165953.24000000034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3"/>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165953.24000000034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3"/>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165953.24000000034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3"/>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165953.24000000034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3"/>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165953.24000000034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3"/>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165953.24000000034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3"/>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165953.24000000034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3"/>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165953.24000000034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3"/>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165953.24000000034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3"/>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165953.24000000034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3"/>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165953.24000000034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165953.24000000034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3"/>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165953.24000000034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3"/>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165953.24000000034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3"/>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165953.24000000034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4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165953.24000000034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4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165953.24000000034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3"/>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165953.24000000034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3"/>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165953.24000000034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3"/>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165953.24000000034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3"/>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165953.24000000034</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3"/>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165953.24000000034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3"/>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165953.24000000034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3"/>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165953.24000000034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3"/>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165953.24000000034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3"/>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165953.24000000034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3"/>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165953.24000000034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3"/>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165953.24000000034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3"/>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165953.24000000034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3"/>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165953.24000000034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3"/>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165953.24000000034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3"/>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165953.24000000034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3"/>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165953.24000000034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3"/>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165953.24000000034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3"/>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165953.24000000034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3"/>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165953.24000000034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3"/>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165953.24000000034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165953.24000000034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3"/>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165953.24000000034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165953.24000000034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3"/>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165953.24000000034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3"/>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165953.24000000034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3"/>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165953.24000000034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3"/>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165953.24000000034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3"/>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165953.24000000034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3"/>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165953.24000000034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3"/>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165953.24000000034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3"/>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165953.24000000034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43"/>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165953.24000000034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43"/>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165953.24000000034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43"/>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165953.24000000034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43"/>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165953.24000000034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43"/>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165953.24000000034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3"/>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165953.24000000034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3"/>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165953.24000000034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3"/>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165953.24000000034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3"/>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165953.24000000034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3"/>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165953.24000000034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3"/>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165953.24000000034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3"/>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165953.24000000034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3"/>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165953.24000000034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3"/>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165953.24000000034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3"/>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165953.24000000034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3"/>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165953.24000000034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3"/>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165953.24000000034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3"/>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165953.24000000034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3"/>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165953.24000000034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3"/>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165953.24000000034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3"/>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165953.24000000034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3"/>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165953.24000000034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3"/>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165953.24000000034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3"/>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165953.24000000034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3"/>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165953.24000000034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3"/>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165953.24000000034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3"/>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165953.24000000034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3"/>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165953.24000000034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3"/>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165953.24000000034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3"/>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165953.24000000034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3"/>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165953.24000000034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3"/>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165953.24000000034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3"/>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165953.24000000034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3"/>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165953.24000000034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3"/>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165953.24000000034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3"/>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165953.24000000034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3"/>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165953.24000000034</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3"/>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165953.24000000034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3"/>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165953.24000000034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3"/>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165953.24000000034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3"/>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165953.24000000034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3"/>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165953.24000000034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3"/>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165953.24000000034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3"/>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165953.24000000034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3"/>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165953.24000000034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3"/>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165953.24000000034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3"/>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165953.24000000034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3"/>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165953.24000000034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3"/>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165953.24000000034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3"/>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165953.24000000034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4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165953.24000000034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3"/>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165953.24000000034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3"/>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165953.24000000034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3"/>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165953.24000000034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3"/>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165953.24000000034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3"/>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165953.24000000034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3"/>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165953.24000000034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3"/>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165953.24000000034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3"/>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165953.24000000034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3"/>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165953.24000000034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3"/>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165953.24000000034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4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165953.24000000034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3"/>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165953.24000000034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3"/>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165953.24000000034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3"/>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165953.24000000034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3"/>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165953.24000000034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3"/>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165953.24000000034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3"/>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165953.24000000034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3"/>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165953.24000000034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3"/>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165953.24000000034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3"/>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165953.24000000034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3"/>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165953.24000000034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4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165953.24000000034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3"/>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165953.24000000034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3"/>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165953.24000000034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3"/>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165953.24000000034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3"/>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165953.24000000034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3"/>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165953.24000000034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3"/>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165953.24000000034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3"/>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165953.24000000034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3"/>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165953.24000000034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3"/>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165953.24000000034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3"/>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165953.24000000034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3"/>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165953.24000000034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3"/>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165953.24000000034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3"/>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165953.24000000034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3"/>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165953.24000000034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3"/>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165953.24000000034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3"/>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165953.24000000034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3"/>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165953.24000000034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3"/>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165953.24000000034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3"/>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165953.24000000034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3"/>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165953.24000000034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3"/>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165953.24000000034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3"/>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165953.24000000034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3"/>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165953.24000000034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3"/>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165953.24000000034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3"/>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165953.24000000034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3"/>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165953.24000000034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3"/>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165953.24000000034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3"/>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165953.24000000034</v>
      </c>
      <c r="S582" s="242" t="e">
        <f t="shared" ref="S582:S596" si="36">IF(W582="DESPESAS COM RH","Despesa",IF(W582="DESPESAS OPERACIONAIS","Despesa",IF(W582="DESPESAS DE MARKETING","Despesa",IF(W582="IMPOSTOS","Despesa",IF(W582="INVESTIMENTOS","Despesa","")))))</f>
        <v>#N/A</v>
      </c>
      <c r="T582" s="243" t="e">
        <f t="shared" ref="T582:T596" si="37">IF(W582="DESPESAS COM PRODUTOS","Despesa",IF(W582="DESPESAS COM SERVIÇOS","Despesa",IF(W582="DESPESAS NÃO OPERACIONAIS","Despesa","")))</f>
        <v>#N/A</v>
      </c>
      <c r="U582" s="243" t="e">
        <f t="shared" ref="U582:U596" si="38">IF(W582="RECEITAS COM PRODUTO","Receita",IF(W582="RECEITAS COM SERVIÇOS","Receita",IF(W582="RECEITAS NÃO OPERACIONAIS","Receita","")))</f>
        <v>#N/A</v>
      </c>
      <c r="V582" s="243" t="e">
        <f t="shared" ref="V582:V596"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3"/>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165953.24000000034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3"/>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165953.24000000034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3"/>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165953.24000000034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3"/>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165953.24000000034</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3"/>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165953.24000000034</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4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165953.24000000034</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3"/>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165953.24000000034</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3"/>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165953.24000000034</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3"/>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165953.24000000034</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3"/>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165953.24000000034</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3"/>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165953.24000000034</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3"/>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165953.24000000034</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3"/>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165953.24000000034</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3"/>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165953.24000000034</v>
      </c>
      <c r="S596" s="242" t="e">
        <f t="shared" si="36"/>
        <v>#N/A</v>
      </c>
      <c r="T596" s="243" t="e">
        <f t="shared" si="37"/>
        <v>#N/A</v>
      </c>
      <c r="U596" s="243" t="e">
        <f t="shared" si="38"/>
        <v>#N/A</v>
      </c>
      <c r="V596" s="243" t="e">
        <f t="shared" si="39"/>
        <v>#N/A</v>
      </c>
      <c r="W596" s="244" t="e">
        <f>VLOOKUP(E596,'Configurações Básicas'!$E$12:$E$66,1,FALSE)</f>
        <v>#N/A</v>
      </c>
    </row>
    <row r="597" spans="1:23" ht="15.75" thickTop="1" x14ac:dyDescent="0.25">
      <c r="D597" s="43"/>
      <c r="E597" s="43"/>
      <c r="F597" s="137"/>
      <c r="G597" s="43"/>
      <c r="H597" s="43"/>
      <c r="I597" s="43"/>
      <c r="J597" s="238"/>
      <c r="K597" s="238"/>
      <c r="L597" s="44"/>
      <c r="N597" s="28"/>
    </row>
    <row r="598" spans="1:23" x14ac:dyDescent="0.25">
      <c r="D598" s="43"/>
      <c r="E598" s="43"/>
      <c r="F598" s="137"/>
      <c r="G598" s="43"/>
      <c r="H598" s="43"/>
      <c r="I598" s="43"/>
      <c r="J598" s="238"/>
      <c r="K598" s="238"/>
      <c r="L598" s="44"/>
      <c r="N598" s="28"/>
    </row>
    <row r="599" spans="1:23" x14ac:dyDescent="0.25">
      <c r="D599" s="43"/>
      <c r="E599" s="43"/>
      <c r="F599" s="137"/>
      <c r="G599" s="43"/>
      <c r="H599" s="43"/>
      <c r="I599" s="43"/>
      <c r="J599" s="238"/>
      <c r="K599" s="238"/>
      <c r="L599" s="44"/>
      <c r="N599" s="28"/>
    </row>
    <row r="600" spans="1:23" x14ac:dyDescent="0.25">
      <c r="D600" s="43"/>
      <c r="E600" s="43"/>
      <c r="F600" s="137"/>
      <c r="G600" s="43"/>
      <c r="H600" s="43"/>
      <c r="I600" s="43"/>
      <c r="J600" s="238"/>
      <c r="K600" s="238"/>
      <c r="L600" s="44"/>
      <c r="N600" s="28"/>
    </row>
    <row r="601" spans="1:23" x14ac:dyDescent="0.25">
      <c r="D601" s="43"/>
      <c r="E601" s="43"/>
      <c r="F601" s="137"/>
      <c r="G601" s="43"/>
      <c r="H601" s="43"/>
      <c r="I601" s="43"/>
      <c r="J601" s="238"/>
      <c r="K601" s="238"/>
      <c r="L601" s="44"/>
      <c r="N601" s="28"/>
    </row>
    <row r="602" spans="1:23" hidden="1" x14ac:dyDescent="0.25">
      <c r="D602" s="43"/>
      <c r="E602" s="43"/>
      <c r="F602" s="137"/>
      <c r="G602" s="43"/>
      <c r="H602" s="43"/>
      <c r="I602" s="43"/>
      <c r="J602" s="238"/>
      <c r="K602" s="238"/>
      <c r="L602" s="44"/>
      <c r="N602" s="28"/>
    </row>
    <row r="603" spans="1:23" hidden="1" x14ac:dyDescent="0.25">
      <c r="D603" s="43"/>
      <c r="E603" s="43"/>
      <c r="F603" s="137"/>
      <c r="G603" s="43"/>
      <c r="H603" s="43"/>
      <c r="I603" s="43"/>
      <c r="J603" s="238"/>
      <c r="K603" s="238"/>
      <c r="L603" s="44"/>
      <c r="N603" s="28"/>
    </row>
    <row r="604" spans="1:23" hidden="1" x14ac:dyDescent="0.25">
      <c r="D604" s="43"/>
      <c r="E604" s="43"/>
      <c r="F604" s="137"/>
      <c r="G604" s="43"/>
      <c r="H604" s="43"/>
      <c r="I604" s="43"/>
      <c r="J604" s="238"/>
      <c r="K604" s="238"/>
      <c r="L604" s="44"/>
      <c r="N604" s="28"/>
    </row>
    <row r="605" spans="1:23" hidden="1" x14ac:dyDescent="0.25">
      <c r="D605" s="43"/>
      <c r="E605" s="43"/>
      <c r="F605" s="137"/>
      <c r="G605" s="43"/>
      <c r="H605" s="43"/>
      <c r="I605" s="43"/>
      <c r="J605" s="238"/>
      <c r="K605" s="238"/>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1">
    <mergeCell ref="P4:Q4"/>
    <mergeCell ref="P5:P6"/>
    <mergeCell ref="Q5:Q6"/>
    <mergeCell ref="P7:P8"/>
    <mergeCell ref="Q7:Q8"/>
    <mergeCell ref="P9:P10"/>
    <mergeCell ref="Q9:Q10"/>
    <mergeCell ref="P11:P12"/>
    <mergeCell ref="Q11:Q12"/>
    <mergeCell ref="P13:P14"/>
    <mergeCell ref="Q13:Q14"/>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E1:E3 E5:E1048576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4.140625" style="109" customWidth="1"/>
    <col min="20" max="20" width="18.7109375" style="109" customWidth="1"/>
    <col min="21" max="21" width="17.28515625" style="109" customWidth="1"/>
    <col min="22" max="22" width="22.5703125" style="109"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75"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c r="D5" s="139"/>
      <c r="E5" s="43"/>
      <c r="F5" s="199"/>
      <c r="G5" s="23"/>
      <c r="H5" s="23"/>
      <c r="I5" s="23"/>
      <c r="J5" s="238"/>
      <c r="K5" s="238"/>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165953.24000000034</v>
      </c>
      <c r="P5" s="275" t="s">
        <v>135</v>
      </c>
      <c r="Q5" s="278">
        <f>Ago!Q13</f>
        <v>165953.24000000034</v>
      </c>
      <c r="R5" s="42"/>
      <c r="S5" s="242" t="e">
        <f>IF(W5="DESPESAS COM RH","Despesa",IF(W5="DESPESAS OPERACIONAIS","Despesa",IF(W5="DESPESAS DE MARKETING","Despesa",IF(W5="IMPOSTOS","Despesa",IF(W5="INVESTIMENTOS","Despesa","")))))</f>
        <v>#N/A</v>
      </c>
      <c r="T5" s="243" t="e">
        <f>IF(W5="DESPESAS COM PRODUTOS","Despesa",IF(W5="DESPESAS COM SERVIÇOS","Despesa",IF(W5="DESPESAS NÃO OPERACIONAIS","Despesa","")))</f>
        <v>#N/A</v>
      </c>
      <c r="U5" s="243" t="e">
        <f>IF(W5="RECEITAS COM PRODUTO","Receita",IF(W5="RECEITAS COM SERVIÇOS","Receita",IF(W5="RECEITAS NÃO OPERACIONAIS","Receita","")))</f>
        <v>#N/A</v>
      </c>
      <c r="V5" s="243" t="e">
        <f>IF(S5&lt;&gt;"",S5,IF(T5&lt;&gt;"",T5,IF(U5&lt;&gt;"",U5,"")))</f>
        <v>#N/A</v>
      </c>
      <c r="W5" s="244" t="e">
        <f>VLOOKUP(E5,'Configurações Básicas'!$E$12:$E$66,1,FALSE)</f>
        <v>#N/A</v>
      </c>
    </row>
    <row r="6" spans="1:24" ht="19.5" customHeight="1" thickTop="1" thickBot="1" x14ac:dyDescent="0.3">
      <c r="A6" s="214"/>
      <c r="C6" s="43"/>
      <c r="D6" s="43"/>
      <c r="E6" s="43"/>
      <c r="F6" s="199"/>
      <c r="G6" s="23"/>
      <c r="H6" s="23"/>
      <c r="I6" s="23"/>
      <c r="J6" s="238"/>
      <c r="K6" s="238"/>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165953.24000000034</v>
      </c>
      <c r="P6" s="276"/>
      <c r="Q6" s="279"/>
      <c r="R6" s="42"/>
      <c r="S6" s="242" t="e">
        <f t="shared" ref="S6:S69" si="0">IF(W6="DESPESAS COM RH","Despesa",IF(W6="DESPESAS OPERACIONAIS","Despesa",IF(W6="DESPESAS DE MARKETING","Despesa",IF(W6="IMPOSTOS","Despesa",IF(W6="INVESTIMENTOS","Despesa","")))))</f>
        <v>#N/A</v>
      </c>
      <c r="T6" s="243" t="e">
        <f t="shared" ref="T6:T69" si="1">IF(W6="DESPESAS COM PRODUTOS","Despesa",IF(W6="DESPESAS COM SERVIÇOS","Despesa",IF(W6="DESPESAS NÃO OPERACIONAIS","Despesa","")))</f>
        <v>#N/A</v>
      </c>
      <c r="U6" s="243" t="e">
        <f t="shared" ref="U6:U69" si="2">IF(W6="RECEITAS COM PRODUTO","Receita",IF(W6="RECEITAS COM SERVIÇOS","Receita",IF(W6="RECEITAS NÃO OPERACIONAIS","Receita","")))</f>
        <v>#N/A</v>
      </c>
      <c r="V6" s="243" t="e">
        <f t="shared" ref="V6:V69" si="3">IF(S6&lt;&gt;"",S6,IF(T6&lt;&gt;"",T6,IF(U6&lt;&gt;"",U6,"")))</f>
        <v>#N/A</v>
      </c>
      <c r="W6" s="244" t="e">
        <f>VLOOKUP(E6,'Configurações Básicas'!$E$12:$E$66,1,FALSE)</f>
        <v>#N/A</v>
      </c>
    </row>
    <row r="7" spans="1:24" ht="19.5" customHeight="1" thickTop="1" thickBot="1" x14ac:dyDescent="0.3">
      <c r="A7" s="214"/>
      <c r="C7" s="43"/>
      <c r="D7" s="43"/>
      <c r="E7" s="43"/>
      <c r="F7" s="199"/>
      <c r="G7" s="43"/>
      <c r="H7" s="43"/>
      <c r="I7" s="43"/>
      <c r="J7" s="238"/>
      <c r="K7" s="238"/>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75" t="s">
        <v>24</v>
      </c>
      <c r="Q7" s="277">
        <f>SUMIFS($J$5:$J$586,$E$5:$E$586,'PC Receitas'!P4,$L$5:$L$586,"Pago")+SUMIFS($J$5:$J$586,$E$5:$E$586,'PC Receitas'!P5,$L$5:$L$586,"Pago")+SUMIFS($J$5:$J$586,$E$5:$E$586,'PC Receitas'!P6,$L$5:$L$586,"Pago")</f>
        <v>0</v>
      </c>
      <c r="R7" s="17"/>
      <c r="S7" s="242" t="e">
        <f t="shared" si="0"/>
        <v>#N/A</v>
      </c>
      <c r="T7" s="243" t="e">
        <f t="shared" si="1"/>
        <v>#N/A</v>
      </c>
      <c r="U7" s="243" t="e">
        <f t="shared" si="2"/>
        <v>#N/A</v>
      </c>
      <c r="V7" s="243" t="e">
        <f t="shared" si="3"/>
        <v>#N/A</v>
      </c>
      <c r="W7" s="244" t="e">
        <f>VLOOKUP(E7,'Configurações Básicas'!$E$12:$E$66,1,FALSE)</f>
        <v>#N/A</v>
      </c>
    </row>
    <row r="8" spans="1:24" ht="19.5" customHeight="1" thickTop="1" thickBot="1" x14ac:dyDescent="0.3">
      <c r="A8" s="214"/>
      <c r="C8" s="43"/>
      <c r="D8" s="43"/>
      <c r="E8" s="43"/>
      <c r="F8" s="199"/>
      <c r="G8" s="23"/>
      <c r="H8" s="23"/>
      <c r="I8" s="23"/>
      <c r="J8" s="238"/>
      <c r="K8" s="238"/>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165953.24000000034</v>
      </c>
      <c r="P8" s="276"/>
      <c r="Q8" s="267"/>
      <c r="R8" s="17"/>
      <c r="S8" s="242" t="e">
        <f t="shared" si="0"/>
        <v>#N/A</v>
      </c>
      <c r="T8" s="243" t="e">
        <f t="shared" si="1"/>
        <v>#N/A</v>
      </c>
      <c r="U8" s="243" t="e">
        <f t="shared" si="2"/>
        <v>#N/A</v>
      </c>
      <c r="V8" s="243" t="e">
        <f t="shared" si="3"/>
        <v>#N/A</v>
      </c>
      <c r="W8" s="244" t="e">
        <f>VLOOKUP(E8,'Configurações Básicas'!$E$12:$E$66,1,FALSE)</f>
        <v>#N/A</v>
      </c>
    </row>
    <row r="9" spans="1:24" ht="19.5" customHeight="1" thickTop="1" thickBot="1" x14ac:dyDescent="0.3">
      <c r="A9" s="214"/>
      <c r="C9" s="43"/>
      <c r="D9" s="43"/>
      <c r="E9" s="43"/>
      <c r="F9" s="199"/>
      <c r="G9" s="43"/>
      <c r="H9" s="43"/>
      <c r="I9" s="43"/>
      <c r="J9" s="238"/>
      <c r="K9" s="238"/>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165953.24000000034</v>
      </c>
      <c r="P9" s="275" t="s">
        <v>25</v>
      </c>
      <c r="Q9" s="27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43"/>
      <c r="H10" s="43"/>
      <c r="I10" s="43"/>
      <c r="J10" s="238"/>
      <c r="K10" s="238"/>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165953.24000000034</v>
      </c>
      <c r="P10" s="276"/>
      <c r="Q10" s="267"/>
      <c r="R10" s="17"/>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43"/>
      <c r="H11" s="43"/>
      <c r="I11" s="43"/>
      <c r="J11" s="238"/>
      <c r="K11" s="238"/>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165953.24000000034</v>
      </c>
      <c r="P11" s="263" t="s">
        <v>27</v>
      </c>
      <c r="Q11" s="264">
        <f>Q7-Q9</f>
        <v>0</v>
      </c>
      <c r="R11" s="17"/>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23"/>
      <c r="H12" s="23"/>
      <c r="I12" s="23"/>
      <c r="J12" s="238"/>
      <c r="K12" s="238"/>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165953.24000000034</v>
      </c>
      <c r="P12" s="263"/>
      <c r="Q12" s="265"/>
      <c r="R12" s="17"/>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23"/>
      <c r="H13" s="23"/>
      <c r="I13" s="23"/>
      <c r="J13" s="238"/>
      <c r="K13" s="238"/>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165953.24000000034</v>
      </c>
      <c r="P13" s="263" t="s">
        <v>46</v>
      </c>
      <c r="Q13" s="264">
        <f>N586</f>
        <v>165953.24000000034</v>
      </c>
      <c r="R13" s="17"/>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23"/>
      <c r="H14" s="23"/>
      <c r="I14" s="23"/>
      <c r="J14" s="238"/>
      <c r="K14" s="238"/>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165953.24000000034</v>
      </c>
      <c r="P14" s="263"/>
      <c r="Q14" s="268"/>
      <c r="R14" s="17"/>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23"/>
      <c r="H15" s="23"/>
      <c r="I15" s="23"/>
      <c r="J15" s="238"/>
      <c r="K15" s="238"/>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165953.24000000034</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23"/>
      <c r="H16" s="23"/>
      <c r="I16" s="23"/>
      <c r="J16" s="238"/>
      <c r="K16" s="238"/>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165953.24000000034</v>
      </c>
      <c r="P16" s="109" t="str">
        <f>'PC Receitas'!P4</f>
        <v>Receitas_com_Serviços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37"/>
      <c r="G17" s="43"/>
      <c r="H17" s="43"/>
      <c r="I17" s="43"/>
      <c r="J17" s="238"/>
      <c r="K17" s="238"/>
      <c r="L17" s="44"/>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165953.24000000034</v>
      </c>
      <c r="P17" s="109" t="str">
        <f>'PC Receitas'!P5</f>
        <v>Receitas_Não_Operacionais</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37"/>
      <c r="G18" s="43"/>
      <c r="H18" s="43"/>
      <c r="I18" s="43"/>
      <c r="J18" s="238"/>
      <c r="K18" s="238"/>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165953.24000000034</v>
      </c>
      <c r="P18" s="109" t="str">
        <f>'PC Receitas'!P6</f>
        <v>Despesas_com_Produtos</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37"/>
      <c r="G19" s="43"/>
      <c r="H19" s="43"/>
      <c r="I19" s="43"/>
      <c r="J19" s="238"/>
      <c r="K19" s="238"/>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165953.24000000034</v>
      </c>
      <c r="P19" s="109" t="str">
        <f>'PC Receitas'!P7</f>
        <v>Despesas_com_Serviços</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37"/>
      <c r="G20" s="43"/>
      <c r="H20" s="43"/>
      <c r="I20" s="43"/>
      <c r="J20" s="238"/>
      <c r="K20" s="238"/>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165953.24000000034</v>
      </c>
      <c r="P20" s="109" t="str">
        <f>'PC Receitas'!P8</f>
        <v>Despesas_Não_Operacionais</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37"/>
      <c r="G21" s="43"/>
      <c r="H21" s="43"/>
      <c r="I21" s="43"/>
      <c r="J21" s="238"/>
      <c r="K21" s="238"/>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165953.24000000034</v>
      </c>
      <c r="P21" s="109" t="str">
        <f>'PC Receitas'!P9</f>
        <v>Despesas_com_RH</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37"/>
      <c r="G22" s="43"/>
      <c r="H22" s="43"/>
      <c r="I22" s="43"/>
      <c r="J22" s="238"/>
      <c r="K22" s="238"/>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165953.24000000034</v>
      </c>
      <c r="P22" s="109" t="str">
        <f>'PC Receitas'!P10</f>
        <v>Despesas_Operacionais</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37"/>
      <c r="G23" s="43"/>
      <c r="H23" s="43"/>
      <c r="I23" s="43"/>
      <c r="J23" s="238"/>
      <c r="K23" s="238"/>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165953.24000000034</v>
      </c>
      <c r="P23" s="109" t="str">
        <f>'PC Receitas'!P11</f>
        <v>Despesas_com_Marketing</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37"/>
      <c r="G24" s="43"/>
      <c r="H24" s="43"/>
      <c r="I24" s="43"/>
      <c r="J24" s="238"/>
      <c r="K24" s="238"/>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165953.24000000034</v>
      </c>
      <c r="P24" s="109" t="str">
        <f>'PC Receitas'!P12</f>
        <v>Impostos</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37"/>
      <c r="G25" s="43"/>
      <c r="H25" s="43"/>
      <c r="I25" s="43"/>
      <c r="J25" s="238"/>
      <c r="K25" s="238"/>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165953.24000000034</v>
      </c>
      <c r="P25" s="109" t="str">
        <f>'PC Receitas'!P13</f>
        <v>Investimentos</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37"/>
      <c r="G26" s="43"/>
      <c r="H26" s="43"/>
      <c r="I26" s="43"/>
      <c r="J26" s="238"/>
      <c r="K26" s="238"/>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165953.24000000034</v>
      </c>
      <c r="P26" s="109">
        <f>'PC Receitas'!P14</f>
        <v>0</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37"/>
      <c r="G27" s="43"/>
      <c r="H27" s="43"/>
      <c r="I27" s="43"/>
      <c r="J27" s="238"/>
      <c r="K27" s="238"/>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165953.24000000034</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37"/>
      <c r="G28" s="43"/>
      <c r="H28" s="43"/>
      <c r="I28" s="43"/>
      <c r="J28" s="238"/>
      <c r="K28" s="238"/>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165953.24000000034</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37"/>
      <c r="G29" s="43"/>
      <c r="H29" s="43"/>
      <c r="I29" s="43"/>
      <c r="J29" s="238"/>
      <c r="K29" s="238"/>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165953.24000000034</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37"/>
      <c r="G30" s="43"/>
      <c r="H30" s="43"/>
      <c r="I30" s="43"/>
      <c r="J30" s="238"/>
      <c r="K30" s="238"/>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165953.24000000034</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37"/>
      <c r="G31" s="43"/>
      <c r="H31" s="43"/>
      <c r="I31" s="43"/>
      <c r="J31" s="238"/>
      <c r="K31" s="238"/>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165953.24000000034</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37"/>
      <c r="G32" s="43"/>
      <c r="H32" s="43"/>
      <c r="I32" s="43"/>
      <c r="J32" s="238"/>
      <c r="K32" s="238"/>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165953.24000000034</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37"/>
      <c r="G33" s="43"/>
      <c r="H33" s="43"/>
      <c r="I33" s="43"/>
      <c r="J33" s="238"/>
      <c r="K33" s="238"/>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165953.24000000034</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37"/>
      <c r="G34" s="43"/>
      <c r="H34" s="43"/>
      <c r="I34" s="43"/>
      <c r="J34" s="238"/>
      <c r="K34" s="238"/>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165953.24000000034</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37"/>
      <c r="G35" s="43"/>
      <c r="H35" s="43"/>
      <c r="I35" s="43"/>
      <c r="J35" s="238"/>
      <c r="K35" s="238"/>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165953.24000000034</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37"/>
      <c r="G36" s="43"/>
      <c r="H36" s="43"/>
      <c r="I36" s="43"/>
      <c r="J36" s="238"/>
      <c r="K36" s="238"/>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165953.24000000034</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37"/>
      <c r="G37" s="43"/>
      <c r="H37" s="43"/>
      <c r="I37" s="43"/>
      <c r="J37" s="238"/>
      <c r="K37" s="238"/>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165953.24000000034</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37"/>
      <c r="G38" s="43"/>
      <c r="H38" s="43"/>
      <c r="I38" s="43"/>
      <c r="J38" s="238"/>
      <c r="K38" s="238"/>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165953.24000000034</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37"/>
      <c r="G39" s="43"/>
      <c r="H39" s="43"/>
      <c r="I39" s="43"/>
      <c r="J39" s="238"/>
      <c r="K39" s="238"/>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165953.24000000034</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37"/>
      <c r="G40" s="43"/>
      <c r="H40" s="43"/>
      <c r="I40" s="43"/>
      <c r="J40" s="238"/>
      <c r="K40" s="238"/>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165953.24000000034</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37"/>
      <c r="G41" s="43"/>
      <c r="H41" s="43"/>
      <c r="I41" s="43"/>
      <c r="J41" s="238"/>
      <c r="K41" s="238"/>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165953.24000000034</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37"/>
      <c r="G42" s="43"/>
      <c r="H42" s="43"/>
      <c r="I42" s="43"/>
      <c r="J42" s="238"/>
      <c r="K42" s="238"/>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165953.24000000034</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37"/>
      <c r="G43" s="43"/>
      <c r="H43" s="43"/>
      <c r="I43" s="43"/>
      <c r="J43" s="238"/>
      <c r="K43" s="238"/>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165953.24000000034</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37"/>
      <c r="G44" s="43"/>
      <c r="H44" s="43"/>
      <c r="I44" s="43"/>
      <c r="J44" s="238"/>
      <c r="K44" s="238"/>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165953.24000000034</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37"/>
      <c r="G45" s="43"/>
      <c r="H45" s="43"/>
      <c r="I45" s="43"/>
      <c r="J45" s="238"/>
      <c r="K45" s="238"/>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165953.24000000034</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37"/>
      <c r="G46" s="43"/>
      <c r="H46" s="43"/>
      <c r="I46" s="43"/>
      <c r="J46" s="238"/>
      <c r="K46" s="238"/>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165953.24000000034</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37"/>
      <c r="G47" s="43"/>
      <c r="H47" s="43"/>
      <c r="I47" s="43"/>
      <c r="J47" s="238"/>
      <c r="K47" s="238"/>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165953.24000000034</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37"/>
      <c r="G48" s="43"/>
      <c r="H48" s="43"/>
      <c r="I48" s="43"/>
      <c r="J48" s="238"/>
      <c r="K48" s="238"/>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165953.24000000034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38"/>
      <c r="K49" s="238"/>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165953.24000000034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38"/>
      <c r="K50" s="238"/>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165953.24000000034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38"/>
      <c r="K51" s="238"/>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165953.24000000034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38"/>
      <c r="K52" s="238"/>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165953.24000000034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38"/>
      <c r="K53" s="238"/>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165953.24000000034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38"/>
      <c r="K54" s="238"/>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165953.24000000034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37"/>
      <c r="G55" s="43"/>
      <c r="H55" s="43"/>
      <c r="I55" s="43"/>
      <c r="J55" s="238"/>
      <c r="K55" s="238"/>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165953.24000000034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38"/>
      <c r="K56" s="238"/>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165953.24000000034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38"/>
      <c r="K57" s="238"/>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165953.24000000034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38"/>
      <c r="K58" s="238"/>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165953.24000000034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38"/>
      <c r="K59" s="238"/>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165953.24000000034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38"/>
      <c r="K60" s="238"/>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165953.24000000034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38"/>
      <c r="K61" s="238"/>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165953.24000000034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38"/>
      <c r="K62" s="238"/>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165953.24000000034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38"/>
      <c r="K63" s="238"/>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165953.24000000034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38"/>
      <c r="K64" s="238"/>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165953.24000000034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38"/>
      <c r="K65" s="238"/>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165953.24000000034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38"/>
      <c r="K66" s="238"/>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165953.24000000034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38"/>
      <c r="K67" s="238"/>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165953.24000000034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38"/>
      <c r="K68" s="238"/>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165953.24000000034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38"/>
      <c r="K69" s="238"/>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165953.24000000034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38"/>
      <c r="K70" s="238"/>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165953.24000000034</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37"/>
      <c r="G71" s="43"/>
      <c r="H71" s="43"/>
      <c r="I71" s="43"/>
      <c r="J71" s="238"/>
      <c r="K71" s="238"/>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165953.24000000034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37"/>
      <c r="G72" s="43"/>
      <c r="H72" s="43"/>
      <c r="I72" s="43"/>
      <c r="J72" s="238"/>
      <c r="K72" s="238"/>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165953.24000000034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37"/>
      <c r="G73" s="43"/>
      <c r="H73" s="43"/>
      <c r="I73" s="43"/>
      <c r="J73" s="238"/>
      <c r="K73" s="238"/>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165953.24000000034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38"/>
      <c r="K74" s="238"/>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165953.24000000034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38"/>
      <c r="K75" s="238"/>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165953.24000000034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38"/>
      <c r="K76" s="238"/>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165953.24000000034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37"/>
      <c r="G77" s="43"/>
      <c r="H77" s="43"/>
      <c r="I77" s="43"/>
      <c r="J77" s="238"/>
      <c r="K77" s="238"/>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165953.24000000034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37"/>
      <c r="G78" s="43"/>
      <c r="H78" s="43"/>
      <c r="I78" s="43"/>
      <c r="J78" s="238"/>
      <c r="K78" s="238"/>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165953.24000000034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37"/>
      <c r="G79" s="43"/>
      <c r="H79" s="43"/>
      <c r="I79" s="43"/>
      <c r="J79" s="238"/>
      <c r="K79" s="238"/>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165953.24000000034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37"/>
      <c r="G80" s="43"/>
      <c r="H80" s="43"/>
      <c r="I80" s="43"/>
      <c r="J80" s="238"/>
      <c r="K80" s="238"/>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165953.24000000034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38"/>
      <c r="K81" s="238"/>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165953.24000000034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38"/>
      <c r="K82" s="238"/>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165953.24000000034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38"/>
      <c r="K83" s="238"/>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165953.24000000034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38"/>
      <c r="K84" s="238"/>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165953.24000000034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38"/>
      <c r="K85" s="238"/>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165953.24000000034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37"/>
      <c r="G86" s="43"/>
      <c r="H86" s="43"/>
      <c r="I86" s="43"/>
      <c r="J86" s="238"/>
      <c r="K86" s="238"/>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165953.24000000034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37"/>
      <c r="G87" s="43"/>
      <c r="H87" s="43"/>
      <c r="I87" s="43"/>
      <c r="J87" s="238"/>
      <c r="K87" s="238"/>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165953.24000000034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38"/>
      <c r="K88" s="238"/>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165953.24000000034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38"/>
      <c r="K89" s="238"/>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165953.24000000034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38"/>
      <c r="K90" s="238"/>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165953.24000000034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38"/>
      <c r="K91" s="238"/>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165953.24000000034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37"/>
      <c r="G92" s="43"/>
      <c r="H92" s="43"/>
      <c r="I92" s="43"/>
      <c r="J92" s="238"/>
      <c r="K92" s="238"/>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165953.24000000034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37"/>
      <c r="G93" s="43"/>
      <c r="H93" s="43"/>
      <c r="I93" s="43"/>
      <c r="J93" s="238"/>
      <c r="K93" s="238"/>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165953.24000000034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37"/>
      <c r="G94" s="43"/>
      <c r="H94" s="43"/>
      <c r="I94" s="43"/>
      <c r="J94" s="238"/>
      <c r="K94" s="238"/>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165953.24000000034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38"/>
      <c r="K95" s="238"/>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165953.24000000034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38"/>
      <c r="K96" s="238"/>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165953.24000000034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38"/>
      <c r="K97" s="238"/>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165953.24000000034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38"/>
      <c r="K98" s="238"/>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165953.24000000034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38"/>
      <c r="K99" s="238"/>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165953.24000000034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165953.24000000034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165953.24000000034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165953.24000000034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165953.24000000034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165953.24000000034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165953.24000000034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165953.24000000034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165953.24000000034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165953.24000000034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165953.24000000034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165953.24000000034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165953.24000000034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165953.24000000034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165953.24000000034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165953.24000000034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165953.24000000034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99"/>
      <c r="G116" s="43"/>
      <c r="H116" s="43"/>
      <c r="I116" s="43"/>
      <c r="J116" s="238"/>
      <c r="K116" s="238"/>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165953.24000000034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99"/>
      <c r="G117" s="43"/>
      <c r="H117" s="43"/>
      <c r="I117" s="43"/>
      <c r="J117" s="238"/>
      <c r="K117" s="238"/>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165953.24000000034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99"/>
      <c r="G118" s="43"/>
      <c r="H118" s="43"/>
      <c r="I118" s="43"/>
      <c r="J118" s="238"/>
      <c r="K118" s="238"/>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165953.24000000034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99"/>
      <c r="G119" s="43"/>
      <c r="H119" s="43"/>
      <c r="I119" s="43"/>
      <c r="J119" s="238"/>
      <c r="K119" s="238"/>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165953.24000000034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99"/>
      <c r="G120" s="43"/>
      <c r="H120" s="43"/>
      <c r="I120" s="43"/>
      <c r="J120" s="238"/>
      <c r="K120" s="238"/>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165953.24000000034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99"/>
      <c r="G121" s="43"/>
      <c r="H121" s="43"/>
      <c r="I121" s="43"/>
      <c r="J121" s="238"/>
      <c r="K121" s="238"/>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165953.24000000034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99"/>
      <c r="G122" s="43"/>
      <c r="H122" s="43"/>
      <c r="I122" s="43"/>
      <c r="J122" s="238"/>
      <c r="K122" s="238"/>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165953.24000000034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99"/>
      <c r="G123" s="43"/>
      <c r="H123" s="43"/>
      <c r="I123" s="43"/>
      <c r="J123" s="238"/>
      <c r="K123" s="238"/>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165953.24000000034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99"/>
      <c r="G124" s="43"/>
      <c r="H124" s="43"/>
      <c r="I124" s="43"/>
      <c r="J124" s="238"/>
      <c r="K124" s="238"/>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165953.24000000034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99"/>
      <c r="G125" s="43"/>
      <c r="H125" s="43"/>
      <c r="I125" s="43"/>
      <c r="J125" s="238"/>
      <c r="K125" s="238"/>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165953.24000000034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99"/>
      <c r="G126" s="43"/>
      <c r="H126" s="43"/>
      <c r="I126" s="43"/>
      <c r="J126" s="238"/>
      <c r="K126" s="238"/>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165953.24000000034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99"/>
      <c r="G127" s="43"/>
      <c r="H127" s="43"/>
      <c r="I127" s="43"/>
      <c r="J127" s="238"/>
      <c r="K127" s="238"/>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165953.24000000034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99"/>
      <c r="G128" s="43"/>
      <c r="H128" s="43"/>
      <c r="I128" s="43"/>
      <c r="J128" s="238"/>
      <c r="K128" s="238"/>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165953.24000000034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99"/>
      <c r="G129" s="43"/>
      <c r="H129" s="43"/>
      <c r="I129" s="43"/>
      <c r="J129" s="238"/>
      <c r="K129" s="238"/>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165953.24000000034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99"/>
      <c r="G130" s="43"/>
      <c r="H130" s="43"/>
      <c r="I130" s="43"/>
      <c r="J130" s="238"/>
      <c r="K130" s="238"/>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165953.24000000034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99"/>
      <c r="G131" s="43"/>
      <c r="H131" s="43"/>
      <c r="I131" s="43"/>
      <c r="J131" s="238"/>
      <c r="K131" s="238"/>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165953.24000000034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99"/>
      <c r="G132" s="43"/>
      <c r="H132" s="43"/>
      <c r="I132" s="43"/>
      <c r="J132" s="238"/>
      <c r="K132" s="238"/>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165953.24000000034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99"/>
      <c r="G133" s="43"/>
      <c r="H133" s="43"/>
      <c r="I133" s="43"/>
      <c r="J133" s="238"/>
      <c r="K133" s="238"/>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165953.24000000034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99"/>
      <c r="G134" s="43"/>
      <c r="H134" s="43"/>
      <c r="I134" s="43"/>
      <c r="J134" s="238"/>
      <c r="K134" s="238"/>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165953.24000000034</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99"/>
      <c r="G135" s="43"/>
      <c r="H135" s="43"/>
      <c r="I135" s="43"/>
      <c r="J135" s="238"/>
      <c r="K135" s="238"/>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165953.24000000034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99"/>
      <c r="G136" s="43"/>
      <c r="H136" s="43"/>
      <c r="I136" s="43"/>
      <c r="J136" s="238"/>
      <c r="K136" s="238"/>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165953.24000000034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99"/>
      <c r="G137" s="43"/>
      <c r="H137" s="43"/>
      <c r="I137" s="43"/>
      <c r="J137" s="238"/>
      <c r="K137" s="238"/>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165953.24000000034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99"/>
      <c r="G138" s="43"/>
      <c r="H138" s="43"/>
      <c r="I138" s="43"/>
      <c r="J138" s="238"/>
      <c r="K138" s="238"/>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165953.24000000034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99"/>
      <c r="G139" s="43"/>
      <c r="H139" s="43"/>
      <c r="I139" s="43"/>
      <c r="J139" s="238"/>
      <c r="K139" s="238"/>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165953.24000000034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99"/>
      <c r="G140" s="43"/>
      <c r="H140" s="43"/>
      <c r="I140" s="43"/>
      <c r="J140" s="238"/>
      <c r="K140" s="238"/>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165953.24000000034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99"/>
      <c r="G141" s="43"/>
      <c r="H141" s="43"/>
      <c r="I141" s="43"/>
      <c r="J141" s="238"/>
      <c r="K141" s="238"/>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165953.24000000034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99"/>
      <c r="G142" s="43"/>
      <c r="H142" s="43"/>
      <c r="I142" s="43"/>
      <c r="J142" s="238"/>
      <c r="K142" s="238"/>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165953.24000000034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99"/>
      <c r="G143" s="43"/>
      <c r="H143" s="43"/>
      <c r="I143" s="43"/>
      <c r="J143" s="238"/>
      <c r="K143" s="238"/>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165953.24000000034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99"/>
      <c r="G144" s="43"/>
      <c r="H144" s="43"/>
      <c r="I144" s="43"/>
      <c r="J144" s="238"/>
      <c r="K144" s="238"/>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165953.24000000034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99"/>
      <c r="G145" s="43"/>
      <c r="H145" s="43"/>
      <c r="I145" s="43"/>
      <c r="J145" s="238"/>
      <c r="K145" s="238"/>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165953.24000000034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99"/>
      <c r="G146" s="43"/>
      <c r="H146" s="43"/>
      <c r="I146" s="43"/>
      <c r="J146" s="238"/>
      <c r="K146" s="238"/>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165953.24000000034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99"/>
      <c r="G147" s="43"/>
      <c r="H147" s="43"/>
      <c r="I147" s="43"/>
      <c r="J147" s="238"/>
      <c r="K147" s="238"/>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165953.24000000034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99"/>
      <c r="G148" s="43"/>
      <c r="H148" s="43"/>
      <c r="I148" s="43"/>
      <c r="J148" s="238"/>
      <c r="K148" s="238"/>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165953.24000000034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99"/>
      <c r="G149" s="43"/>
      <c r="H149" s="43"/>
      <c r="I149" s="43"/>
      <c r="J149" s="238"/>
      <c r="K149" s="238"/>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165953.24000000034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99"/>
      <c r="G150" s="43"/>
      <c r="H150" s="43"/>
      <c r="I150" s="43"/>
      <c r="J150" s="238"/>
      <c r="K150" s="238"/>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165953.24000000034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99"/>
      <c r="G151" s="43"/>
      <c r="H151" s="43"/>
      <c r="I151" s="43"/>
      <c r="J151" s="238"/>
      <c r="K151" s="238"/>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165953.24000000034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99"/>
      <c r="G152" s="43"/>
      <c r="H152" s="43"/>
      <c r="I152" s="43"/>
      <c r="J152" s="238"/>
      <c r="K152" s="238"/>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165953.24000000034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99"/>
      <c r="G153" s="43"/>
      <c r="H153" s="43"/>
      <c r="I153" s="43"/>
      <c r="J153" s="238"/>
      <c r="K153" s="238"/>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165953.24000000034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99"/>
      <c r="G154" s="43"/>
      <c r="H154" s="43"/>
      <c r="I154" s="43"/>
      <c r="J154" s="238"/>
      <c r="K154" s="238"/>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165953.24000000034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99"/>
      <c r="G155" s="43"/>
      <c r="H155" s="43"/>
      <c r="I155" s="43"/>
      <c r="J155" s="238"/>
      <c r="K155" s="238"/>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165953.24000000034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99"/>
      <c r="G156" s="43"/>
      <c r="H156" s="43"/>
      <c r="I156" s="43"/>
      <c r="J156" s="238"/>
      <c r="K156" s="238"/>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165953.24000000034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99"/>
      <c r="G157" s="43"/>
      <c r="H157" s="43"/>
      <c r="I157" s="43"/>
      <c r="J157" s="238"/>
      <c r="K157" s="238"/>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165953.24000000034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99"/>
      <c r="G158" s="43"/>
      <c r="H158" s="43"/>
      <c r="I158" s="43"/>
      <c r="J158" s="238"/>
      <c r="K158" s="238"/>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165953.24000000034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99"/>
      <c r="G159" s="43"/>
      <c r="H159" s="43"/>
      <c r="I159" s="43"/>
      <c r="J159" s="238"/>
      <c r="K159" s="238"/>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165953.24000000034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99"/>
      <c r="G160" s="43"/>
      <c r="H160" s="43"/>
      <c r="I160" s="43"/>
      <c r="J160" s="238"/>
      <c r="K160" s="238"/>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165953.24000000034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99"/>
      <c r="G161" s="43"/>
      <c r="H161" s="43"/>
      <c r="I161" s="43"/>
      <c r="J161" s="238"/>
      <c r="K161" s="238"/>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165953.24000000034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99"/>
      <c r="G162" s="43"/>
      <c r="H162" s="43"/>
      <c r="I162" s="43"/>
      <c r="J162" s="238"/>
      <c r="K162" s="238"/>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165953.24000000034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99"/>
      <c r="G163" s="43"/>
      <c r="H163" s="43"/>
      <c r="I163" s="43"/>
      <c r="J163" s="238"/>
      <c r="K163" s="238"/>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165953.24000000034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99"/>
      <c r="G164" s="43"/>
      <c r="H164" s="43"/>
      <c r="I164" s="43"/>
      <c r="J164" s="238"/>
      <c r="K164" s="238"/>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165953.24000000034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99"/>
      <c r="G165" s="43"/>
      <c r="H165" s="43"/>
      <c r="I165" s="43"/>
      <c r="J165" s="238"/>
      <c r="K165" s="238"/>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165953.24000000034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99"/>
      <c r="G166" s="43"/>
      <c r="H166" s="43"/>
      <c r="I166" s="43"/>
      <c r="J166" s="238"/>
      <c r="K166" s="238"/>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165953.24000000034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99"/>
      <c r="G167" s="43"/>
      <c r="H167" s="43"/>
      <c r="I167" s="43"/>
      <c r="J167" s="238"/>
      <c r="K167" s="238"/>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165953.24000000034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99"/>
      <c r="G168" s="23"/>
      <c r="H168" s="23"/>
      <c r="I168" s="23"/>
      <c r="J168" s="238"/>
      <c r="K168" s="238"/>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165953.24000000034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99"/>
      <c r="G169" s="43"/>
      <c r="H169" s="43"/>
      <c r="I169" s="43"/>
      <c r="J169" s="238"/>
      <c r="K169" s="238"/>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165953.24000000034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99"/>
      <c r="G170" s="43"/>
      <c r="H170" s="43"/>
      <c r="I170" s="43"/>
      <c r="J170" s="238"/>
      <c r="K170" s="238"/>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165953.24000000034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99"/>
      <c r="G171" s="43"/>
      <c r="H171" s="43"/>
      <c r="I171" s="43"/>
      <c r="J171" s="238"/>
      <c r="K171" s="238"/>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165953.24000000034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99"/>
      <c r="G172" s="43"/>
      <c r="H172" s="43"/>
      <c r="I172" s="43"/>
      <c r="J172" s="238"/>
      <c r="K172" s="238"/>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165953.24000000034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99"/>
      <c r="G173" s="23"/>
      <c r="H173" s="23"/>
      <c r="I173" s="23"/>
      <c r="J173" s="238"/>
      <c r="K173" s="238"/>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165953.24000000034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99"/>
      <c r="G174" s="23"/>
      <c r="H174" s="23"/>
      <c r="I174" s="23"/>
      <c r="J174" s="238"/>
      <c r="K174" s="238"/>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165953.24000000034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99"/>
      <c r="G175" s="23"/>
      <c r="H175" s="23"/>
      <c r="I175" s="23"/>
      <c r="J175" s="238"/>
      <c r="K175" s="238"/>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165953.24000000034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99"/>
      <c r="G176" s="23"/>
      <c r="H176" s="23"/>
      <c r="I176" s="23"/>
      <c r="J176" s="238"/>
      <c r="K176" s="238"/>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165953.24000000034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99"/>
      <c r="G177" s="23"/>
      <c r="H177" s="23"/>
      <c r="I177" s="23"/>
      <c r="J177" s="238"/>
      <c r="K177" s="238"/>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165953.24000000034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99"/>
      <c r="G178" s="23"/>
      <c r="H178" s="23"/>
      <c r="I178" s="23"/>
      <c r="J178" s="238"/>
      <c r="K178" s="238"/>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165953.24000000034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99"/>
      <c r="G179" s="23"/>
      <c r="H179" s="23"/>
      <c r="I179" s="23"/>
      <c r="J179" s="238"/>
      <c r="K179" s="238"/>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165953.24000000034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99"/>
      <c r="G180" s="23"/>
      <c r="H180" s="23"/>
      <c r="I180" s="23"/>
      <c r="J180" s="238"/>
      <c r="K180" s="238"/>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165953.24000000034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99"/>
      <c r="G181" s="23"/>
      <c r="H181" s="23"/>
      <c r="I181" s="23"/>
      <c r="J181" s="238"/>
      <c r="K181" s="238"/>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165953.24000000034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99"/>
      <c r="G182" s="23"/>
      <c r="H182" s="23"/>
      <c r="I182" s="23"/>
      <c r="J182" s="238"/>
      <c r="K182" s="238"/>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165953.24000000034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99"/>
      <c r="G183" s="23"/>
      <c r="H183" s="23"/>
      <c r="I183" s="23"/>
      <c r="J183" s="238"/>
      <c r="K183" s="238"/>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165953.24000000034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99"/>
      <c r="G184" s="23"/>
      <c r="H184" s="23"/>
      <c r="I184" s="23"/>
      <c r="J184" s="238"/>
      <c r="K184" s="238"/>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165953.24000000034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99"/>
      <c r="G185" s="23"/>
      <c r="H185" s="23"/>
      <c r="I185" s="23"/>
      <c r="J185" s="238"/>
      <c r="K185" s="238"/>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165953.24000000034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99"/>
      <c r="G186" s="23"/>
      <c r="H186" s="23"/>
      <c r="I186" s="23"/>
      <c r="J186" s="238"/>
      <c r="K186" s="238"/>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165953.24000000034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99"/>
      <c r="G187" s="43"/>
      <c r="H187" s="43"/>
      <c r="I187" s="43"/>
      <c r="J187" s="238"/>
      <c r="K187" s="238"/>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165953.24000000034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99"/>
      <c r="G188" s="43"/>
      <c r="H188" s="43"/>
      <c r="I188" s="43"/>
      <c r="J188" s="238"/>
      <c r="K188" s="238"/>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165953.24000000034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99"/>
      <c r="G189" s="43"/>
      <c r="H189" s="43"/>
      <c r="I189" s="43"/>
      <c r="J189" s="238"/>
      <c r="K189" s="238"/>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165953.24000000034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99"/>
      <c r="G190" s="43"/>
      <c r="H190" s="43"/>
      <c r="I190" s="43"/>
      <c r="J190" s="238"/>
      <c r="K190" s="238"/>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165953.24000000034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99"/>
      <c r="G191" s="43"/>
      <c r="H191" s="43"/>
      <c r="I191" s="43"/>
      <c r="J191" s="238"/>
      <c r="K191" s="238"/>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165953.24000000034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99"/>
      <c r="G192" s="43"/>
      <c r="H192" s="43"/>
      <c r="I192" s="43"/>
      <c r="J192" s="238"/>
      <c r="K192" s="238"/>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165953.24000000034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99"/>
      <c r="G193" s="43"/>
      <c r="H193" s="43"/>
      <c r="I193" s="43"/>
      <c r="J193" s="238"/>
      <c r="K193" s="238"/>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165953.24000000034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99"/>
      <c r="G194" s="43"/>
      <c r="H194" s="43"/>
      <c r="I194" s="43"/>
      <c r="J194" s="238"/>
      <c r="K194" s="238"/>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165953.24000000034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99"/>
      <c r="G195" s="43"/>
      <c r="H195" s="43"/>
      <c r="I195" s="43"/>
      <c r="J195" s="238"/>
      <c r="K195" s="238"/>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165953.24000000034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165953.24000000034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165953.24000000034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165953.24000000034</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165953.24000000034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165953.24000000034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165953.24000000034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165953.24000000034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165953.24000000034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165953.24000000034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165953.24000000034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165953.24000000034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165953.24000000034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165953.24000000034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165953.24000000034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165953.24000000034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165953.24000000034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165953.24000000034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165953.24000000034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165953.24000000034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165953.24000000034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165953.24000000034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165953.24000000034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165953.24000000034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165953.24000000034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165953.24000000034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165953.24000000034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165953.24000000034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165953.24000000034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165953.24000000034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165953.24000000034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165953.24000000034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165953.24000000034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165953.24000000034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165953.24000000034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165953.24000000034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165953.24000000034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165953.24000000034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165953.24000000034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165953.24000000034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165953.24000000034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165953.24000000034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165953.24000000034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165953.24000000034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165953.24000000034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165953.24000000034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165953.24000000034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165953.24000000034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165953.24000000034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165953.24000000034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165953.24000000034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165953.24000000034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165953.24000000034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165953.24000000034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165953.24000000034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165953.24000000034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165953.24000000034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165953.24000000034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165953.24000000034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165953.24000000034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165953.24000000034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165953.24000000034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165953.24000000034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165953.24000000034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165953.24000000034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165953.24000000034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165953.24000000034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165953.24000000034</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165953.24000000034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165953.24000000034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165953.24000000034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165953.24000000034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165953.24000000034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165953.24000000034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165953.24000000034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165953.24000000034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165953.24000000034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165953.24000000034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165953.24000000034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165953.24000000034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165953.24000000034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165953.24000000034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165953.24000000034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165953.24000000034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165953.24000000034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165953.24000000034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165953.24000000034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165953.24000000034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165953.24000000034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165953.24000000034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165953.24000000034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165953.24000000034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165953.24000000034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165953.24000000034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165953.24000000034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165953.24000000034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165953.24000000034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165953.24000000034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165953.24000000034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165953.24000000034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165953.24000000034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165953.24000000034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165953.24000000034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165953.24000000034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165953.24000000034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165953.24000000034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165953.24000000034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165953.24000000034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165953.24000000034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165953.24000000034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165953.24000000034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165953.24000000034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165953.24000000034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165953.24000000034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165953.24000000034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165953.24000000034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165953.24000000034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165953.24000000034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165953.24000000034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165953.24000000034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165953.24000000034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165953.24000000034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165953.24000000034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165953.24000000034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165953.24000000034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165953.24000000034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165953.24000000034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165953.24000000034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165953.24000000034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165953.24000000034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165953.24000000034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165953.24000000034</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165953.24000000034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165953.24000000034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165953.24000000034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165953.24000000034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165953.24000000034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165953.24000000034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165953.24000000034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165953.24000000034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165953.24000000034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165953.24000000034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165953.24000000034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165953.24000000034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165953.24000000034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165953.24000000034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165953.24000000034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165953.24000000034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165953.24000000034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165953.24000000034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165953.24000000034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165953.24000000034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165953.24000000034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165953.24000000034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165953.24000000034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165953.24000000034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165953.24000000034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165953.24000000034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165953.24000000034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165953.24000000034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165953.24000000034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165953.24000000034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165953.24000000034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165953.24000000034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165953.24000000034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165953.24000000034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165953.24000000034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165953.24000000034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165953.24000000034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165953.24000000034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165953.24000000034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165953.24000000034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165953.24000000034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165953.24000000034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165953.24000000034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165953.24000000034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165953.24000000034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165953.24000000034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165953.24000000034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165953.24000000034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165953.24000000034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165953.24000000034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165953.24000000034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165953.24000000034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165953.24000000034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165953.24000000034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165953.24000000034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165953.24000000034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165953.24000000034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165953.24000000034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165953.24000000034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165953.24000000034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165953.24000000034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165953.24000000034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165953.24000000034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165953.24000000034</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165953.24000000034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165953.24000000034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165953.24000000034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165953.24000000034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165953.24000000034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165953.24000000034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165953.24000000034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165953.24000000034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165953.24000000034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165953.24000000034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165953.24000000034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165953.24000000034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165953.24000000034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165953.24000000034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165953.24000000034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165953.24000000034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165953.24000000034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165953.24000000034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165953.24000000034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165953.24000000034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165953.24000000034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165953.24000000034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165953.24000000034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165953.24000000034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165953.24000000034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165953.24000000034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165953.24000000034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165953.24000000034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165953.24000000034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165953.24000000034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165953.24000000034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165953.24000000034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165953.24000000034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165953.24000000034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165953.24000000034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165953.24000000034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165953.24000000034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165953.24000000034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165953.24000000034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165953.24000000034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165953.24000000034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165953.24000000034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165953.24000000034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165953.24000000034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165953.24000000034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165953.24000000034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165953.24000000034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165953.24000000034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165953.24000000034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165953.24000000034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165953.24000000034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165953.24000000034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165953.24000000034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165953.24000000034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165953.24000000034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165953.24000000034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165953.24000000034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165953.24000000034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165953.24000000034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165953.24000000034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165953.24000000034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165953.24000000034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165953.24000000034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165953.24000000034</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165953.24000000034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165953.24000000034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165953.24000000034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165953.24000000034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165953.24000000034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165953.24000000034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165953.24000000034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165953.24000000034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165953.24000000034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165953.24000000034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165953.24000000034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165953.24000000034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165953.24000000034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165953.24000000034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165953.24000000034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165953.24000000034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165953.24000000034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165953.24000000034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165953.24000000034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165953.24000000034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165953.24000000034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165953.24000000034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165953.24000000034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165953.24000000034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165953.24000000034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165953.24000000034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165953.24000000034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165953.24000000034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165953.24000000034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165953.24000000034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165953.24000000034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165953.24000000034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165953.24000000034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165953.24000000034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165953.24000000034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165953.24000000034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165953.24000000034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165953.24000000034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165953.24000000034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165953.24000000034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165953.24000000034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165953.24000000034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165953.24000000034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165953.24000000034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165953.24000000034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165953.24000000034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165953.24000000034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165953.24000000034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165953.24000000034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165953.24000000034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165953.24000000034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165953.24000000034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165953.24000000034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165953.24000000034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165953.24000000034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165953.24000000034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165953.24000000034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165953.24000000034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165953.24000000034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165953.24000000034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165953.24000000034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165953.24000000034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165953.24000000034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165953.24000000034</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165953.24000000034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165953.24000000034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165953.24000000034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165953.24000000034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165953.24000000034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165953.24000000034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165953.24000000034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165953.24000000034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165953.24000000034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165953.24000000034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165953.24000000034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165953.24000000034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165953.24000000034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165953.24000000034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165953.24000000034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165953.24000000034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165953.24000000034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165953.24000000034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165953.24000000034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165953.24000000034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165953.24000000034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165953.24000000034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165953.24000000034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165953.24000000034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165953.24000000034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165953.24000000034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165953.24000000034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165953.24000000034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165953.24000000034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165953.24000000034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165953.24000000034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165953.24000000034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165953.24000000034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165953.24000000034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165953.24000000034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165953.24000000034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165953.24000000034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165953.24000000034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165953.24000000034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165953.24000000034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165953.24000000034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165953.24000000034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165953.24000000034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165953.24000000034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165953.24000000034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165953.24000000034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165953.24000000034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165953.24000000034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165953.24000000034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165953.24000000034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165953.24000000034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165953.24000000034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165953.24000000034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165953.24000000034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165953.24000000034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165953.24000000034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165953.24000000034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165953.24000000034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165953.24000000034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165953.24000000034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165953.24000000034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165953.24000000034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165953.24000000034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165953.24000000034</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165953.24000000034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165953.24000000034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165953.24000000034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165953.24000000034</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165953.24000000034</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165953.24000000034</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165953.24000000034</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165953.24000000034</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165953.24000000034</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165953.24000000034</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165953.24000000034</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165953.24000000034</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165953.24000000034</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165953.24000000034</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165953.24000000034</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165953.24000000034</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165953.24000000034</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165953.24000000034</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165953.24000000034</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165953.24000000034</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165953.24000000034</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165953.24000000034</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165953.24000000034</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F607" s="197"/>
      <c r="N607" s="28"/>
    </row>
    <row r="608" spans="1:23" x14ac:dyDescent="0.25">
      <c r="D608" s="220"/>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E1:E3 E5:E1048576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2.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5.140625" style="109" customWidth="1"/>
    <col min="20" max="20" width="14.7109375" style="109" customWidth="1"/>
    <col min="21" max="21" width="13.140625" style="109" customWidth="1"/>
    <col min="22" max="22" width="8.42578125" style="109"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c r="D5" s="43"/>
      <c r="E5" s="43"/>
      <c r="F5" s="199"/>
      <c r="G5" s="23"/>
      <c r="H5" s="23"/>
      <c r="I5" s="23"/>
      <c r="J5" s="238"/>
      <c r="K5" s="238"/>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165953.24000000034</v>
      </c>
      <c r="P5" s="273" t="s">
        <v>136</v>
      </c>
      <c r="Q5" s="280">
        <f>Set!Q13</f>
        <v>165953.24000000034</v>
      </c>
      <c r="R5" s="42"/>
      <c r="S5" s="242" t="e">
        <f>IF(W5="DESPESAS COM RH","Despesa",IF(W5="DESPESAS OPERACIONAIS","Despesa",IF(W5="DESPESAS DE MARKETING","Despesa",IF(W5="IMPOSTOS","Despesa",IF(W5="INVESTIMENTOS","Despesa","")))))</f>
        <v>#N/A</v>
      </c>
      <c r="T5" s="243" t="e">
        <f>IF(W5="DESPESAS COM PRODUTOS","Despesa",IF(W5="DESPESAS COM SERVIÇOS","Despesa",IF(W5="DESPESAS NÃO OPERACIONAIS","Despesa","")))</f>
        <v>#N/A</v>
      </c>
      <c r="U5" s="243" t="e">
        <f>IF(W5="RECEITAS COM PRODUTO","Receita",IF(W5="RECEITAS COM SERVIÇOS","Receita",IF(W5="RECEITAS NÃO OPERACIONAIS","Receita","")))</f>
        <v>#N/A</v>
      </c>
      <c r="V5" s="243" t="e">
        <f>IF(S5&lt;&gt;"",S5,IF(T5&lt;&gt;"",T5,IF(U5&lt;&gt;"",U5,"")))</f>
        <v>#N/A</v>
      </c>
      <c r="W5" s="244" t="e">
        <f>VLOOKUP(E5,'Configurações Básicas'!$E$12:$E$66,1,FALSE)</f>
        <v>#N/A</v>
      </c>
    </row>
    <row r="6" spans="1:24" ht="19.5" customHeight="1" thickTop="1" thickBot="1" x14ac:dyDescent="0.3">
      <c r="A6" s="214"/>
      <c r="C6" s="43"/>
      <c r="D6" s="43"/>
      <c r="E6" s="43"/>
      <c r="F6" s="199"/>
      <c r="G6" s="23"/>
      <c r="H6" s="23"/>
      <c r="I6" s="23"/>
      <c r="J6" s="238"/>
      <c r="K6" s="238"/>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165953.24000000034</v>
      </c>
      <c r="P6" s="273"/>
      <c r="Q6" s="280"/>
      <c r="R6" s="42"/>
      <c r="S6" s="242" t="e">
        <f t="shared" ref="S6:S69" si="0">IF(W6="DESPESAS COM RH","Despesa",IF(W6="DESPESAS OPERACIONAIS","Despesa",IF(W6="DESPESAS DE MARKETING","Despesa",IF(W6="IMPOSTOS","Despesa",IF(W6="INVESTIMENTOS","Despesa","")))))</f>
        <v>#N/A</v>
      </c>
      <c r="T6" s="243" t="e">
        <f t="shared" ref="T6:T69" si="1">IF(W6="DESPESAS COM PRODUTOS","Despesa",IF(W6="DESPESAS COM SERVIÇOS","Despesa",IF(W6="DESPESAS NÃO OPERACIONAIS","Despesa","")))</f>
        <v>#N/A</v>
      </c>
      <c r="U6" s="243" t="e">
        <f t="shared" ref="U6:U69" si="2">IF(W6="RECEITAS COM PRODUTO","Receita",IF(W6="RECEITAS COM SERVIÇOS","Receita",IF(W6="RECEITAS NÃO OPERACIONAIS","Receita","")))</f>
        <v>#N/A</v>
      </c>
      <c r="V6" s="243" t="e">
        <f t="shared" ref="V6:V69" si="3">IF(S6&lt;&gt;"",S6,IF(T6&lt;&gt;"",T6,IF(U6&lt;&gt;"",U6,"")))</f>
        <v>#N/A</v>
      </c>
      <c r="W6" s="244" t="e">
        <f>VLOOKUP(E6,'Configurações Básicas'!$E$12:$E$66,1,FALSE)</f>
        <v>#N/A</v>
      </c>
    </row>
    <row r="7" spans="1:24" ht="19.5" customHeight="1" thickTop="1" thickBot="1" x14ac:dyDescent="0.3">
      <c r="A7" s="214"/>
      <c r="C7" s="43"/>
      <c r="D7" s="43"/>
      <c r="E7" s="43"/>
      <c r="F7" s="199"/>
      <c r="G7" s="43"/>
      <c r="H7" s="43"/>
      <c r="I7" s="43"/>
      <c r="J7" s="238"/>
      <c r="K7" s="238"/>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63" t="s">
        <v>24</v>
      </c>
      <c r="Q7" s="266">
        <f>SUMIFS($J$5:$J$586,$E$5:$E$586,'PC Receitas'!P4,$L$5:$L$586,"Pago")+SUMIFS($J$5:$J$586,$E$5:$E$586,'PC Receitas'!P5,$L$5:$L$586,"Pago")+SUMIFS($J$5:$J$586,$E$5:$E$586,'PC Receitas'!P6,$L$5:$L$586,"Pago")</f>
        <v>0</v>
      </c>
      <c r="R7" s="17"/>
      <c r="S7" s="242" t="e">
        <f t="shared" si="0"/>
        <v>#N/A</v>
      </c>
      <c r="T7" s="243" t="e">
        <f t="shared" si="1"/>
        <v>#N/A</v>
      </c>
      <c r="U7" s="243" t="e">
        <f t="shared" si="2"/>
        <v>#N/A</v>
      </c>
      <c r="V7" s="243" t="e">
        <f t="shared" si="3"/>
        <v>#N/A</v>
      </c>
      <c r="W7" s="244" t="e">
        <f>VLOOKUP(E7,'Configurações Básicas'!$E$12:$E$66,1,FALSE)</f>
        <v>#N/A</v>
      </c>
    </row>
    <row r="8" spans="1:24" ht="19.5" customHeight="1" thickTop="1" thickBot="1" x14ac:dyDescent="0.3">
      <c r="A8" s="214"/>
      <c r="C8" s="43"/>
      <c r="D8" s="43"/>
      <c r="E8" s="43"/>
      <c r="F8" s="199"/>
      <c r="G8" s="23"/>
      <c r="H8" s="23"/>
      <c r="I8" s="23"/>
      <c r="J8" s="238"/>
      <c r="K8" s="238"/>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165953.24000000034</v>
      </c>
      <c r="P8" s="263"/>
      <c r="Q8" s="267"/>
      <c r="R8" s="17"/>
      <c r="S8" s="242" t="e">
        <f t="shared" si="0"/>
        <v>#N/A</v>
      </c>
      <c r="T8" s="243" t="e">
        <f t="shared" si="1"/>
        <v>#N/A</v>
      </c>
      <c r="U8" s="243" t="e">
        <f t="shared" si="2"/>
        <v>#N/A</v>
      </c>
      <c r="V8" s="243" t="e">
        <f t="shared" si="3"/>
        <v>#N/A</v>
      </c>
      <c r="W8" s="244" t="e">
        <f>VLOOKUP(E8,'Configurações Básicas'!$E$12:$E$66,1,FALSE)</f>
        <v>#N/A</v>
      </c>
    </row>
    <row r="9" spans="1:24" ht="19.5" customHeight="1" thickTop="1" thickBot="1" x14ac:dyDescent="0.3">
      <c r="A9" s="214"/>
      <c r="C9" s="43"/>
      <c r="D9" s="43"/>
      <c r="E9" s="43"/>
      <c r="F9" s="199"/>
      <c r="G9" s="43"/>
      <c r="H9" s="43"/>
      <c r="I9" s="43"/>
      <c r="J9" s="238"/>
      <c r="K9" s="238"/>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165953.24000000034</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43"/>
      <c r="H10" s="43"/>
      <c r="I10" s="43"/>
      <c r="J10" s="238"/>
      <c r="K10" s="238"/>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165953.24000000034</v>
      </c>
      <c r="P10" s="263"/>
      <c r="Q10" s="265"/>
      <c r="R10" s="17"/>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43"/>
      <c r="H11" s="43"/>
      <c r="I11" s="43"/>
      <c r="J11" s="238"/>
      <c r="K11" s="238"/>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165953.24000000034</v>
      </c>
      <c r="P11" s="263" t="s">
        <v>27</v>
      </c>
      <c r="Q11" s="264">
        <f>Q7-Q9</f>
        <v>0</v>
      </c>
      <c r="R11" s="17"/>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23"/>
      <c r="H12" s="23"/>
      <c r="I12" s="23"/>
      <c r="J12" s="238"/>
      <c r="K12" s="238"/>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165953.24000000034</v>
      </c>
      <c r="P12" s="263"/>
      <c r="Q12" s="265"/>
      <c r="R12" s="17"/>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23"/>
      <c r="H13" s="23"/>
      <c r="I13" s="23"/>
      <c r="J13" s="238"/>
      <c r="K13" s="238"/>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165953.24000000034</v>
      </c>
      <c r="P13" s="263" t="s">
        <v>46</v>
      </c>
      <c r="Q13" s="264">
        <f>N586</f>
        <v>165953.24000000034</v>
      </c>
      <c r="R13" s="17"/>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23"/>
      <c r="H14" s="23"/>
      <c r="I14" s="23"/>
      <c r="J14" s="238"/>
      <c r="K14" s="238"/>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165953.24000000034</v>
      </c>
      <c r="P14" s="263"/>
      <c r="Q14" s="268"/>
      <c r="R14" s="17"/>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23"/>
      <c r="H15" s="23"/>
      <c r="I15" s="23"/>
      <c r="J15" s="238"/>
      <c r="K15" s="238"/>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165953.24000000034</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23"/>
      <c r="H16" s="23"/>
      <c r="I16" s="23"/>
      <c r="J16" s="238"/>
      <c r="K16" s="238"/>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165953.24000000034</v>
      </c>
      <c r="P16" s="109" t="str">
        <f>'PC Receitas'!P4</f>
        <v>Receitas_com_Serviços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37"/>
      <c r="G17" s="43"/>
      <c r="H17" s="43"/>
      <c r="I17" s="43"/>
      <c r="J17" s="238"/>
      <c r="K17" s="238"/>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165953.24000000034</v>
      </c>
      <c r="P17" s="109" t="str">
        <f>'PC Receitas'!P5</f>
        <v>Receitas_Não_Operacionais</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37"/>
      <c r="G18" s="43"/>
      <c r="H18" s="43"/>
      <c r="I18" s="43"/>
      <c r="J18" s="238"/>
      <c r="K18" s="238"/>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165953.24000000034</v>
      </c>
      <c r="P18" s="109" t="str">
        <f>'PC Receitas'!P6</f>
        <v>Despesas_com_Produtos</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37"/>
      <c r="G19" s="43"/>
      <c r="H19" s="43"/>
      <c r="I19" s="43"/>
      <c r="J19" s="238"/>
      <c r="K19" s="238"/>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165953.24000000034</v>
      </c>
      <c r="P19" s="109" t="str">
        <f>'PC Receitas'!P7</f>
        <v>Despesas_com_Serviços</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37"/>
      <c r="G20" s="43"/>
      <c r="H20" s="43"/>
      <c r="I20" s="43"/>
      <c r="J20" s="238"/>
      <c r="K20" s="238"/>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165953.24000000034</v>
      </c>
      <c r="P20" s="109" t="str">
        <f>'PC Receitas'!P8</f>
        <v>Despesas_Não_Operacionais</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37"/>
      <c r="G21" s="43"/>
      <c r="H21" s="43"/>
      <c r="I21" s="43"/>
      <c r="J21" s="238"/>
      <c r="K21" s="238"/>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165953.24000000034</v>
      </c>
      <c r="P21" s="109" t="str">
        <f>'PC Receitas'!P9</f>
        <v>Despesas_com_RH</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37"/>
      <c r="G22" s="43"/>
      <c r="H22" s="43"/>
      <c r="I22" s="43"/>
      <c r="J22" s="238"/>
      <c r="K22" s="238"/>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165953.24000000034</v>
      </c>
      <c r="P22" s="109" t="str">
        <f>'PC Receitas'!P10</f>
        <v>Despesas_Operacionais</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37"/>
      <c r="G23" s="43"/>
      <c r="H23" s="43"/>
      <c r="I23" s="43"/>
      <c r="J23" s="238"/>
      <c r="K23" s="238"/>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165953.24000000034</v>
      </c>
      <c r="P23" s="109" t="str">
        <f>'PC Receitas'!P11</f>
        <v>Despesas_com_Marketing</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37"/>
      <c r="G24" s="43"/>
      <c r="H24" s="43"/>
      <c r="I24" s="43"/>
      <c r="J24" s="238"/>
      <c r="K24" s="238"/>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165953.24000000034</v>
      </c>
      <c r="P24" s="109" t="str">
        <f>'PC Receitas'!P12</f>
        <v>Impostos</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37"/>
      <c r="G25" s="43"/>
      <c r="H25" s="43"/>
      <c r="I25" s="43"/>
      <c r="J25" s="238"/>
      <c r="K25" s="238"/>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165953.24000000034</v>
      </c>
      <c r="P25" s="109" t="str">
        <f>'PC Receitas'!P13</f>
        <v>Investimentos</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37"/>
      <c r="G26" s="43"/>
      <c r="H26" s="43"/>
      <c r="I26" s="43"/>
      <c r="J26" s="238"/>
      <c r="K26" s="238"/>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165953.24000000034</v>
      </c>
      <c r="P26" s="109">
        <f>'PC Receitas'!P14</f>
        <v>0</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37"/>
      <c r="G27" s="43"/>
      <c r="H27" s="43"/>
      <c r="I27" s="43"/>
      <c r="J27" s="238"/>
      <c r="K27" s="238"/>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165953.24000000034</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37"/>
      <c r="G28" s="43"/>
      <c r="H28" s="43"/>
      <c r="I28" s="43"/>
      <c r="J28" s="238"/>
      <c r="K28" s="238"/>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165953.24000000034</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37"/>
      <c r="G29" s="43"/>
      <c r="H29" s="43"/>
      <c r="I29" s="43"/>
      <c r="J29" s="238"/>
      <c r="K29" s="238"/>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165953.24000000034</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37"/>
      <c r="G30" s="43"/>
      <c r="H30" s="43"/>
      <c r="I30" s="43"/>
      <c r="J30" s="238"/>
      <c r="K30" s="238"/>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165953.24000000034</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37"/>
      <c r="G31" s="43"/>
      <c r="H31" s="43"/>
      <c r="I31" s="43"/>
      <c r="J31" s="238"/>
      <c r="K31" s="238"/>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165953.24000000034</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37"/>
      <c r="G32" s="43"/>
      <c r="H32" s="43"/>
      <c r="I32" s="43"/>
      <c r="J32" s="238"/>
      <c r="K32" s="238"/>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165953.24000000034</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37"/>
      <c r="G33" s="43"/>
      <c r="H33" s="43"/>
      <c r="I33" s="43"/>
      <c r="J33" s="238"/>
      <c r="K33" s="238"/>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165953.24000000034</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37"/>
      <c r="G34" s="43"/>
      <c r="H34" s="43"/>
      <c r="I34" s="43"/>
      <c r="J34" s="238"/>
      <c r="K34" s="238"/>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165953.24000000034</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37"/>
      <c r="G35" s="43"/>
      <c r="H35" s="43"/>
      <c r="I35" s="43"/>
      <c r="J35" s="238"/>
      <c r="K35" s="238"/>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165953.24000000034</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37"/>
      <c r="G36" s="43"/>
      <c r="H36" s="43"/>
      <c r="I36" s="43"/>
      <c r="J36" s="238"/>
      <c r="K36" s="238"/>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165953.24000000034</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37"/>
      <c r="G37" s="43"/>
      <c r="H37" s="43"/>
      <c r="I37" s="43"/>
      <c r="J37" s="238"/>
      <c r="K37" s="238"/>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165953.24000000034</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37"/>
      <c r="G38" s="43"/>
      <c r="H38" s="43"/>
      <c r="I38" s="43"/>
      <c r="J38" s="238"/>
      <c r="K38" s="238"/>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165953.24000000034</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37"/>
      <c r="G39" s="43"/>
      <c r="H39" s="43"/>
      <c r="I39" s="43"/>
      <c r="J39" s="238"/>
      <c r="K39" s="238"/>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165953.24000000034</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37"/>
      <c r="G40" s="43"/>
      <c r="H40" s="43"/>
      <c r="I40" s="43"/>
      <c r="J40" s="238"/>
      <c r="K40" s="238"/>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165953.24000000034</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37"/>
      <c r="G41" s="43"/>
      <c r="H41" s="43"/>
      <c r="I41" s="43"/>
      <c r="J41" s="238"/>
      <c r="K41" s="238"/>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165953.24000000034</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37"/>
      <c r="G42" s="43"/>
      <c r="H42" s="43"/>
      <c r="I42" s="43"/>
      <c r="J42" s="238"/>
      <c r="K42" s="238"/>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165953.24000000034</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37"/>
      <c r="G43" s="43"/>
      <c r="H43" s="43"/>
      <c r="I43" s="43"/>
      <c r="J43" s="238"/>
      <c r="K43" s="238"/>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165953.24000000034</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37"/>
      <c r="G44" s="43"/>
      <c r="H44" s="43"/>
      <c r="I44" s="43"/>
      <c r="J44" s="238"/>
      <c r="K44" s="238"/>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165953.24000000034</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37"/>
      <c r="G45" s="43"/>
      <c r="H45" s="43"/>
      <c r="I45" s="43"/>
      <c r="J45" s="238"/>
      <c r="K45" s="238"/>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165953.24000000034</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37"/>
      <c r="G46" s="43"/>
      <c r="H46" s="43"/>
      <c r="I46" s="43"/>
      <c r="J46" s="238"/>
      <c r="K46" s="238"/>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165953.24000000034</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37"/>
      <c r="G47" s="43"/>
      <c r="H47" s="43"/>
      <c r="I47" s="43"/>
      <c r="J47" s="238"/>
      <c r="K47" s="238"/>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165953.24000000034</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37"/>
      <c r="G48" s="43"/>
      <c r="H48" s="43"/>
      <c r="I48" s="43"/>
      <c r="J48" s="238"/>
      <c r="K48" s="238"/>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165953.24000000034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38"/>
      <c r="K49" s="238"/>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165953.24000000034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38"/>
      <c r="K50" s="238"/>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165953.24000000034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38"/>
      <c r="K51" s="238"/>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165953.24000000034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38"/>
      <c r="K52" s="238"/>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165953.24000000034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38"/>
      <c r="K53" s="238"/>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165953.24000000034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38"/>
      <c r="K54" s="238"/>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165953.24000000034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37"/>
      <c r="G55" s="43"/>
      <c r="H55" s="43"/>
      <c r="I55" s="43"/>
      <c r="J55" s="238"/>
      <c r="K55" s="238"/>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165953.24000000034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38"/>
      <c r="K56" s="238"/>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165953.24000000034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38"/>
      <c r="K57" s="238"/>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165953.24000000034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38"/>
      <c r="K58" s="238"/>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165953.24000000034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38"/>
      <c r="K59" s="238"/>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165953.24000000034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38"/>
      <c r="K60" s="238"/>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165953.24000000034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38"/>
      <c r="K61" s="238"/>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165953.24000000034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38"/>
      <c r="K62" s="238"/>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165953.24000000034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38"/>
      <c r="K63" s="238"/>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165953.24000000034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38"/>
      <c r="K64" s="238"/>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165953.24000000034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38"/>
      <c r="K65" s="238"/>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165953.24000000034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38"/>
      <c r="K66" s="238"/>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165953.24000000034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38"/>
      <c r="K67" s="238"/>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165953.24000000034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38"/>
      <c r="K68" s="238"/>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165953.24000000034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38"/>
      <c r="K69" s="238"/>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165953.24000000034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38"/>
      <c r="K70" s="238"/>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165953.24000000034</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37"/>
      <c r="G71" s="43"/>
      <c r="H71" s="43"/>
      <c r="I71" s="43"/>
      <c r="J71" s="238"/>
      <c r="K71" s="238"/>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165953.24000000034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37"/>
      <c r="G72" s="43"/>
      <c r="H72" s="43"/>
      <c r="I72" s="43"/>
      <c r="J72" s="238"/>
      <c r="K72" s="238"/>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165953.24000000034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37"/>
      <c r="G73" s="43"/>
      <c r="H73" s="43"/>
      <c r="I73" s="43"/>
      <c r="J73" s="238"/>
      <c r="K73" s="238"/>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165953.24000000034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38"/>
      <c r="K74" s="238"/>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165953.24000000034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38"/>
      <c r="K75" s="238"/>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165953.24000000034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38"/>
      <c r="K76" s="238"/>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165953.24000000034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37"/>
      <c r="G77" s="43"/>
      <c r="H77" s="43"/>
      <c r="I77" s="43"/>
      <c r="J77" s="238"/>
      <c r="K77" s="238"/>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165953.24000000034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37"/>
      <c r="G78" s="43"/>
      <c r="H78" s="43"/>
      <c r="I78" s="43"/>
      <c r="J78" s="238"/>
      <c r="K78" s="238"/>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165953.24000000034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37"/>
      <c r="G79" s="43"/>
      <c r="H79" s="43"/>
      <c r="I79" s="43"/>
      <c r="J79" s="238"/>
      <c r="K79" s="238"/>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165953.24000000034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37"/>
      <c r="G80" s="43"/>
      <c r="H80" s="43"/>
      <c r="I80" s="43"/>
      <c r="J80" s="238"/>
      <c r="K80" s="238"/>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165953.24000000034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38"/>
      <c r="K81" s="238"/>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165953.24000000034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38"/>
      <c r="K82" s="238"/>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165953.24000000034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38"/>
      <c r="K83" s="238"/>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165953.24000000034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38"/>
      <c r="K84" s="238"/>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165953.24000000034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38"/>
      <c r="K85" s="238"/>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165953.24000000034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37"/>
      <c r="G86" s="43"/>
      <c r="H86" s="43"/>
      <c r="I86" s="43"/>
      <c r="J86" s="238"/>
      <c r="K86" s="238"/>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165953.24000000034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37"/>
      <c r="G87" s="43"/>
      <c r="H87" s="43"/>
      <c r="I87" s="43"/>
      <c r="J87" s="238"/>
      <c r="K87" s="238"/>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165953.24000000034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38"/>
      <c r="K88" s="238"/>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165953.24000000034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38"/>
      <c r="K89" s="238"/>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165953.24000000034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38"/>
      <c r="K90" s="238"/>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165953.24000000034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38"/>
      <c r="K91" s="238"/>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165953.24000000034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37"/>
      <c r="G92" s="43"/>
      <c r="H92" s="43"/>
      <c r="I92" s="43"/>
      <c r="J92" s="238"/>
      <c r="K92" s="238"/>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165953.24000000034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37"/>
      <c r="G93" s="43"/>
      <c r="H93" s="43"/>
      <c r="I93" s="43"/>
      <c r="J93" s="238"/>
      <c r="K93" s="238"/>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165953.24000000034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37"/>
      <c r="G94" s="43"/>
      <c r="H94" s="43"/>
      <c r="I94" s="43"/>
      <c r="J94" s="238"/>
      <c r="K94" s="238"/>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165953.24000000034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38"/>
      <c r="K95" s="238"/>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165953.24000000034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38"/>
      <c r="K96" s="238"/>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165953.24000000034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38"/>
      <c r="K97" s="238"/>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165953.24000000034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38"/>
      <c r="K98" s="238"/>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165953.24000000034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38"/>
      <c r="K99" s="238"/>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165953.24000000034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165953.24000000034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165953.24000000034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165953.24000000034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165953.24000000034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165953.24000000034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165953.24000000034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165953.24000000034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165953.24000000034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165953.24000000034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165953.24000000034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165953.24000000034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165953.24000000034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165953.24000000034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165953.24000000034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165953.24000000034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165953.24000000034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38"/>
      <c r="K116" s="238"/>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165953.24000000034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38"/>
      <c r="K117" s="238"/>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165953.24000000034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38"/>
      <c r="K118" s="238"/>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165953.24000000034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38"/>
      <c r="K119" s="238"/>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165953.24000000034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165953.24000000034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165953.24000000034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165953.24000000034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165953.24000000034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165953.24000000034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165953.24000000034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165953.24000000034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165953.24000000034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165953.24000000034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165953.24000000034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165953.24000000034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165953.24000000034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165953.24000000034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165953.24000000034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165953.24000000034</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165953.24000000034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165953.24000000034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165953.24000000034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165953.24000000034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165953.24000000034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165953.24000000034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165953.24000000034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165953.24000000034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165953.24000000034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165953.24000000034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165953.24000000034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165953.24000000034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165953.24000000034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165953.24000000034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165953.24000000034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165953.24000000034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165953.24000000034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165953.24000000034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165953.24000000034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165953.24000000034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165953.24000000034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165953.24000000034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165953.24000000034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165953.24000000034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165953.24000000034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165953.24000000034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165953.24000000034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165953.24000000034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165953.24000000034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165953.24000000034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165953.24000000034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165953.24000000034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165953.24000000034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165953.24000000034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165953.24000000034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165953.24000000034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165953.24000000034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165953.24000000034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165953.24000000034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165953.24000000034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165953.24000000034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165953.24000000034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165953.24000000034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165953.24000000034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165953.24000000034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165953.24000000034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165953.24000000034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165953.24000000034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165953.24000000034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165953.24000000034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165953.24000000034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165953.24000000034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165953.24000000034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165953.24000000034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165953.24000000034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165953.24000000034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165953.24000000034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165953.24000000034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38"/>
      <c r="K193" s="238"/>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165953.24000000034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38"/>
      <c r="K194" s="238"/>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165953.24000000034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38"/>
      <c r="K195" s="238"/>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165953.24000000034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165953.24000000034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165953.24000000034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165953.24000000034</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165953.24000000034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165953.24000000034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165953.24000000034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165953.24000000034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165953.24000000034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165953.24000000034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165953.24000000034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165953.24000000034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165953.24000000034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165953.24000000034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165953.24000000034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165953.24000000034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165953.24000000034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165953.24000000034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165953.24000000034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165953.24000000034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165953.24000000034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165953.24000000034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165953.24000000034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165953.24000000034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165953.24000000034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165953.24000000034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165953.24000000034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165953.24000000034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165953.24000000034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165953.24000000034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165953.24000000034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165953.24000000034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165953.24000000034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165953.24000000034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165953.24000000034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165953.24000000034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165953.24000000034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165953.24000000034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165953.24000000034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165953.24000000034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165953.24000000034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165953.24000000034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165953.24000000034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165953.24000000034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165953.24000000034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165953.24000000034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165953.24000000034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165953.24000000034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165953.24000000034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165953.24000000034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165953.24000000034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165953.24000000034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165953.24000000034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165953.24000000034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165953.24000000034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165953.24000000034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165953.24000000034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165953.24000000034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165953.24000000034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165953.24000000034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165953.24000000034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165953.24000000034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165953.24000000034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165953.24000000034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165953.24000000034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165953.24000000034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165953.24000000034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165953.24000000034</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165953.24000000034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165953.24000000034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165953.24000000034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165953.24000000034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165953.24000000034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165953.24000000034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165953.24000000034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165953.24000000034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165953.24000000034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165953.24000000034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165953.24000000034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165953.24000000034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165953.24000000034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165953.24000000034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165953.24000000034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165953.24000000034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165953.24000000034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165953.24000000034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165953.24000000034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165953.24000000034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165953.24000000034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165953.24000000034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165953.24000000034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165953.24000000034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165953.24000000034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165953.24000000034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165953.24000000034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165953.24000000034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165953.24000000034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165953.24000000034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165953.24000000034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165953.24000000034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165953.24000000034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165953.24000000034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165953.24000000034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165953.24000000034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165953.24000000034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165953.24000000034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165953.24000000034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165953.24000000034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165953.24000000034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165953.24000000034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165953.24000000034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165953.24000000034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165953.24000000034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165953.24000000034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165953.24000000034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165953.24000000034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165953.24000000034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165953.24000000034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165953.24000000034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165953.24000000034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165953.24000000034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165953.24000000034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165953.24000000034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165953.24000000034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165953.24000000034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165953.24000000034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165953.24000000034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165953.24000000034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165953.24000000034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165953.24000000034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165953.24000000034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165953.24000000034</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165953.24000000034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165953.24000000034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165953.24000000034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165953.24000000034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165953.24000000034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165953.24000000034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165953.24000000034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165953.24000000034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165953.24000000034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165953.24000000034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165953.24000000034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165953.24000000034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165953.24000000034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165953.24000000034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165953.24000000034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165953.24000000034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165953.24000000034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165953.24000000034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165953.24000000034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165953.24000000034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165953.24000000034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165953.24000000034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165953.24000000034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165953.24000000034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165953.24000000034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165953.24000000034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165953.24000000034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165953.24000000034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165953.24000000034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165953.24000000034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165953.24000000034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165953.24000000034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165953.24000000034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165953.24000000034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165953.24000000034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165953.24000000034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165953.24000000034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165953.24000000034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165953.24000000034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165953.24000000034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165953.24000000034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165953.24000000034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165953.24000000034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165953.24000000034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165953.24000000034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165953.24000000034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165953.24000000034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165953.24000000034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165953.24000000034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165953.24000000034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165953.24000000034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165953.24000000034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165953.24000000034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165953.24000000034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165953.24000000034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165953.24000000034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165953.24000000034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165953.24000000034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165953.24000000034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165953.24000000034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165953.24000000034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165953.24000000034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165953.24000000034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165953.24000000034</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165953.24000000034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165953.24000000034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165953.24000000034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165953.24000000034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165953.24000000034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165953.24000000034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165953.24000000034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165953.24000000034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165953.24000000034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165953.24000000034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165953.24000000034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165953.24000000034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165953.24000000034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165953.24000000034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165953.24000000034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165953.24000000034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165953.24000000034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165953.24000000034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165953.24000000034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165953.24000000034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165953.24000000034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165953.24000000034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165953.24000000034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165953.24000000034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165953.24000000034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165953.24000000034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165953.24000000034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165953.24000000034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165953.24000000034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165953.24000000034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165953.24000000034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165953.24000000034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165953.24000000034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165953.24000000034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165953.24000000034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165953.24000000034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165953.24000000034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165953.24000000034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165953.24000000034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165953.24000000034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165953.24000000034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165953.24000000034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165953.24000000034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165953.24000000034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165953.24000000034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165953.24000000034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165953.24000000034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165953.24000000034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165953.24000000034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165953.24000000034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165953.24000000034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165953.24000000034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165953.24000000034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165953.24000000034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165953.24000000034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165953.24000000034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165953.24000000034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165953.24000000034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165953.24000000034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165953.24000000034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165953.24000000034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165953.24000000034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165953.24000000034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165953.24000000034</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165953.24000000034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165953.24000000034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165953.24000000034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165953.24000000034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165953.24000000034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165953.24000000034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165953.24000000034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165953.24000000034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165953.24000000034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165953.24000000034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165953.24000000034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165953.24000000034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165953.24000000034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165953.24000000034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165953.24000000034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165953.24000000034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165953.24000000034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165953.24000000034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165953.24000000034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165953.24000000034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165953.24000000034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165953.24000000034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165953.24000000034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165953.24000000034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165953.24000000034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165953.24000000034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165953.24000000034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165953.24000000034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165953.24000000034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165953.24000000034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165953.24000000034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165953.24000000034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165953.24000000034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165953.24000000034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165953.24000000034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165953.24000000034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165953.24000000034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165953.24000000034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165953.24000000034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165953.24000000034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165953.24000000034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165953.24000000034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165953.24000000034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165953.24000000034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165953.24000000034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165953.24000000034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165953.24000000034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165953.24000000034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165953.24000000034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165953.24000000034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165953.24000000034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165953.24000000034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165953.24000000034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165953.24000000034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165953.24000000034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165953.24000000034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165953.24000000034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165953.24000000034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165953.24000000034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165953.24000000034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165953.24000000034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165953.24000000034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165953.24000000034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165953.24000000034</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165953.24000000034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165953.24000000034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165953.24000000034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165953.24000000034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165953.24000000034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165953.24000000034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165953.24000000034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165953.24000000034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165953.24000000034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165953.24000000034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165953.24000000034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165953.24000000034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165953.24000000034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165953.24000000034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165953.24000000034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165953.24000000034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165953.24000000034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165953.24000000034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165953.24000000034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165953.24000000034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165953.24000000034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165953.24000000034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165953.24000000034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165953.24000000034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165953.24000000034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165953.24000000034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165953.24000000034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165953.24000000034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165953.24000000034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165953.24000000034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165953.24000000034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165953.24000000034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165953.24000000034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165953.24000000034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165953.24000000034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165953.24000000034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165953.24000000034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165953.24000000034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165953.24000000034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165953.24000000034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165953.24000000034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165953.24000000034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165953.24000000034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165953.24000000034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165953.24000000034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165953.24000000034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165953.24000000034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165953.24000000034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165953.24000000034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165953.24000000034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165953.24000000034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165953.24000000034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165953.24000000034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165953.24000000034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165953.24000000034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165953.24000000034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165953.24000000034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165953.24000000034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165953.24000000034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165953.24000000034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165953.24000000034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165953.24000000034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165953.24000000034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165953.24000000034</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165953.24000000034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165953.24000000034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165953.24000000034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165953.24000000034</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165953.24000000034</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165953.24000000034</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165953.24000000034</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165953.24000000034</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165953.24000000034</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165953.24000000034</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165953.24000000034</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165953.24000000034</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165953.24000000034</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165953.24000000034</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165953.24000000034</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165953.24000000034</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165953.24000000034</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165953.24000000034</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165953.24000000034</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165953.24000000034</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165953.24000000034</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165953.24000000034</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165953.24000000034</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D607" s="220"/>
      <c r="F607" s="197"/>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E1:E3 E5:E1048576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2" style="109" customWidth="1"/>
    <col min="20" max="20" width="15.140625" style="109" customWidth="1"/>
    <col min="21" max="21" width="16.140625" style="109" customWidth="1"/>
    <col min="22" max="22" width="18.140625" style="109" customWidth="1"/>
    <col min="23" max="23" width="9.42578125" style="110"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14"/>
      <c r="C1" s="85"/>
      <c r="D1" s="85"/>
      <c r="E1" s="85"/>
      <c r="F1" s="200"/>
      <c r="G1" s="85"/>
      <c r="H1" s="85"/>
      <c r="I1" s="85"/>
      <c r="J1" s="85"/>
      <c r="K1" s="85"/>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104"/>
      <c r="K2" s="104"/>
      <c r="L2" s="104"/>
      <c r="M2" s="104"/>
      <c r="N2" s="104"/>
      <c r="O2" s="104"/>
      <c r="P2" s="104"/>
      <c r="Q2" s="104"/>
      <c r="S2" s="107"/>
      <c r="T2" s="107"/>
      <c r="U2" s="107"/>
      <c r="V2" s="107"/>
      <c r="W2" s="108"/>
      <c r="X2" s="105"/>
    </row>
    <row r="3" spans="1:24" ht="39.75"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c r="D5" s="139"/>
      <c r="E5" s="43"/>
      <c r="F5" s="199"/>
      <c r="G5" s="23"/>
      <c r="H5" s="23"/>
      <c r="I5" s="23"/>
      <c r="J5" s="201"/>
      <c r="K5" s="201"/>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165953.24000000034</v>
      </c>
      <c r="P5" s="273" t="s">
        <v>137</v>
      </c>
      <c r="Q5" s="274">
        <f>Out!Q13</f>
        <v>165953.24000000034</v>
      </c>
      <c r="R5" s="42"/>
      <c r="S5" s="242" t="e">
        <f>IF(W5="DESPESAS COM RH","Despesa",IF(W5="DESPESAS OPERACIONAIS","Despesa",IF(W5="DESPESAS DE MARKETING","Despesa",IF(W5="IMPOSTOS","Despesa",IF(W5="INVESTIMENTOS","Despesa","")))))</f>
        <v>#N/A</v>
      </c>
      <c r="T5" s="243" t="e">
        <f>IF(W5="DESPESAS COM PRODUTOS","Despesa",IF(W5="DESPESAS COM SERVIÇOS","Despesa",IF(W5="DESPESAS NÃO OPERACIONAIS","Despesa","")))</f>
        <v>#N/A</v>
      </c>
      <c r="U5" s="243" t="e">
        <f>IF(W5="RECEITAS COM PRODUTO","Receita",IF(W5="RECEITAS COM SERVIÇOS","Receita",IF(W5="RECEITAS NÃO OPERACIONAIS","Receita","")))</f>
        <v>#N/A</v>
      </c>
      <c r="V5" s="243" t="e">
        <f>IF(S5&lt;&gt;"",S5,IF(T5&lt;&gt;"",T5,IF(U5&lt;&gt;"",U5,"")))</f>
        <v>#N/A</v>
      </c>
      <c r="W5" s="244" t="e">
        <f>VLOOKUP(E5,'Configurações Básicas'!$E$12:$E$66,1,FALSE)</f>
        <v>#N/A</v>
      </c>
    </row>
    <row r="6" spans="1:24" ht="19.5" customHeight="1" thickTop="1" thickBot="1" x14ac:dyDescent="0.3">
      <c r="A6" s="214"/>
      <c r="C6" s="43"/>
      <c r="D6" s="43"/>
      <c r="E6" s="43"/>
      <c r="F6" s="199"/>
      <c r="G6" s="23"/>
      <c r="H6" s="23"/>
      <c r="I6" s="23"/>
      <c r="J6" s="201"/>
      <c r="K6" s="201"/>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165953.24000000034</v>
      </c>
      <c r="P6" s="273"/>
      <c r="Q6" s="274"/>
      <c r="R6" s="42"/>
      <c r="S6" s="242" t="e">
        <f t="shared" ref="S6:S69" si="0">IF(W6="DESPESAS COM RH","Despesa",IF(W6="DESPESAS OPERACIONAIS","Despesa",IF(W6="DESPESAS DE MARKETING","Despesa",IF(W6="IMPOSTOS","Despesa",IF(W6="INVESTIMENTOS","Despesa","")))))</f>
        <v>#N/A</v>
      </c>
      <c r="T6" s="243" t="e">
        <f t="shared" ref="T6:T69" si="1">IF(W6="DESPESAS COM PRODUTOS","Despesa",IF(W6="DESPESAS COM SERVIÇOS","Despesa",IF(W6="DESPESAS NÃO OPERACIONAIS","Despesa","")))</f>
        <v>#N/A</v>
      </c>
      <c r="U6" s="243" t="e">
        <f t="shared" ref="U6:U69" si="2">IF(W6="RECEITAS COM PRODUTO","Receita",IF(W6="RECEITAS COM SERVIÇOS","Receita",IF(W6="RECEITAS NÃO OPERACIONAIS","Receita","")))</f>
        <v>#N/A</v>
      </c>
      <c r="V6" s="243" t="e">
        <f t="shared" ref="V6:V69" si="3">IF(S6&lt;&gt;"",S6,IF(T6&lt;&gt;"",T6,IF(U6&lt;&gt;"",U6,"")))</f>
        <v>#N/A</v>
      </c>
      <c r="W6" s="244" t="e">
        <f>VLOOKUP(E6,'Configurações Básicas'!$E$12:$E$66,1,FALSE)</f>
        <v>#N/A</v>
      </c>
    </row>
    <row r="7" spans="1:24" ht="19.5" customHeight="1" thickTop="1" thickBot="1" x14ac:dyDescent="0.3">
      <c r="A7" s="214"/>
      <c r="C7" s="43"/>
      <c r="D7" s="43"/>
      <c r="E7" s="43"/>
      <c r="F7" s="199"/>
      <c r="G7" s="43"/>
      <c r="H7" s="43"/>
      <c r="I7" s="43"/>
      <c r="J7" s="201"/>
      <c r="K7" s="201"/>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63" t="s">
        <v>24</v>
      </c>
      <c r="Q7" s="266">
        <f>SUMIFS($J$5:$J$586,$E$5:$E$586,'PC Receitas'!P4,$L$5:$L$586,"Pago")+SUMIFS($J$5:$J$586,$E$5:$E$586,'PC Receitas'!P5,$L$5:$L$586,"Pago")+SUMIFS($J$5:$J$586,$E$5:$E$586,'PC Receitas'!P6,$L$5:$L$586,"Pago")</f>
        <v>0</v>
      </c>
      <c r="R7" s="17"/>
      <c r="S7" s="242" t="e">
        <f t="shared" si="0"/>
        <v>#N/A</v>
      </c>
      <c r="T7" s="243" t="e">
        <f t="shared" si="1"/>
        <v>#N/A</v>
      </c>
      <c r="U7" s="243" t="e">
        <f t="shared" si="2"/>
        <v>#N/A</v>
      </c>
      <c r="V7" s="243" t="e">
        <f t="shared" si="3"/>
        <v>#N/A</v>
      </c>
      <c r="W7" s="244" t="e">
        <f>VLOOKUP(E7,'Configurações Básicas'!$E$12:$E$66,1,FALSE)</f>
        <v>#N/A</v>
      </c>
    </row>
    <row r="8" spans="1:24" ht="19.5" customHeight="1" thickTop="1" thickBot="1" x14ac:dyDescent="0.3">
      <c r="A8" s="214"/>
      <c r="C8" s="43"/>
      <c r="D8" s="43"/>
      <c r="E8" s="43"/>
      <c r="F8" s="199"/>
      <c r="G8" s="23"/>
      <c r="H8" s="23"/>
      <c r="I8" s="23"/>
      <c r="J8" s="201"/>
      <c r="K8" s="201"/>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165953.24000000034</v>
      </c>
      <c r="P8" s="263"/>
      <c r="Q8" s="267"/>
      <c r="R8" s="17"/>
      <c r="S8" s="242" t="e">
        <f t="shared" si="0"/>
        <v>#N/A</v>
      </c>
      <c r="T8" s="243" t="e">
        <f t="shared" si="1"/>
        <v>#N/A</v>
      </c>
      <c r="U8" s="243" t="e">
        <f t="shared" si="2"/>
        <v>#N/A</v>
      </c>
      <c r="V8" s="243" t="e">
        <f t="shared" si="3"/>
        <v>#N/A</v>
      </c>
      <c r="W8" s="244" t="e">
        <f>VLOOKUP(E8,'Configurações Básicas'!$E$12:$E$66,1,FALSE)</f>
        <v>#N/A</v>
      </c>
    </row>
    <row r="9" spans="1:24" ht="19.5" customHeight="1" thickTop="1" thickBot="1" x14ac:dyDescent="0.3">
      <c r="A9" s="214"/>
      <c r="C9" s="43"/>
      <c r="D9" s="43"/>
      <c r="E9" s="43"/>
      <c r="F9" s="199"/>
      <c r="G9" s="43"/>
      <c r="H9" s="43"/>
      <c r="I9" s="43"/>
      <c r="J9" s="201"/>
      <c r="K9" s="201"/>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165953.24000000034</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43"/>
      <c r="H10" s="43"/>
      <c r="I10" s="43"/>
      <c r="J10" s="201"/>
      <c r="K10" s="201"/>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165953.24000000034</v>
      </c>
      <c r="P10" s="263"/>
      <c r="Q10" s="265"/>
      <c r="R10" s="17"/>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43"/>
      <c r="H11" s="43"/>
      <c r="I11" s="43"/>
      <c r="J11" s="201"/>
      <c r="K11" s="201"/>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165953.24000000034</v>
      </c>
      <c r="P11" s="263" t="s">
        <v>27</v>
      </c>
      <c r="Q11" s="264">
        <f>Q7-Q9</f>
        <v>0</v>
      </c>
      <c r="R11" s="17"/>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23"/>
      <c r="H12" s="23"/>
      <c r="I12" s="23"/>
      <c r="J12" s="201"/>
      <c r="K12" s="201"/>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165953.24000000034</v>
      </c>
      <c r="P12" s="263"/>
      <c r="Q12" s="265"/>
      <c r="R12" s="17"/>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23"/>
      <c r="H13" s="23"/>
      <c r="I13" s="23"/>
      <c r="J13" s="201"/>
      <c r="K13" s="201"/>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165953.24000000034</v>
      </c>
      <c r="P13" s="263" t="s">
        <v>46</v>
      </c>
      <c r="Q13" s="264">
        <f>N586</f>
        <v>165953.24000000034</v>
      </c>
      <c r="R13" s="17"/>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23"/>
      <c r="H14" s="23"/>
      <c r="I14" s="23"/>
      <c r="J14" s="201"/>
      <c r="K14" s="201"/>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165953.24000000034</v>
      </c>
      <c r="P14" s="263"/>
      <c r="Q14" s="268"/>
      <c r="R14" s="17"/>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23"/>
      <c r="H15" s="23"/>
      <c r="I15" s="23"/>
      <c r="J15" s="201"/>
      <c r="K15" s="201"/>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165953.24000000034</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23"/>
      <c r="H16" s="23"/>
      <c r="I16" s="23"/>
      <c r="J16" s="201"/>
      <c r="K16" s="201"/>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165953.24000000034</v>
      </c>
      <c r="P16" s="109" t="str">
        <f>'PC Receitas'!P4</f>
        <v>Receitas_com_Serviços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37"/>
      <c r="G17" s="43"/>
      <c r="H17" s="43"/>
      <c r="I17" s="43"/>
      <c r="J17" s="201"/>
      <c r="K17" s="201"/>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165953.24000000034</v>
      </c>
      <c r="P17" s="109" t="str">
        <f>'PC Receitas'!P5</f>
        <v>Receitas_Não_Operacionais</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37"/>
      <c r="G18" s="43"/>
      <c r="H18" s="43"/>
      <c r="I18" s="43"/>
      <c r="J18" s="201"/>
      <c r="K18" s="201"/>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165953.24000000034</v>
      </c>
      <c r="P18" s="109" t="str">
        <f>'PC Receitas'!P6</f>
        <v>Despesas_com_Produtos</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37"/>
      <c r="G19" s="43"/>
      <c r="H19" s="43"/>
      <c r="I19" s="43"/>
      <c r="J19" s="201"/>
      <c r="K19" s="201"/>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165953.24000000034</v>
      </c>
      <c r="P19" s="109" t="str">
        <f>'PC Receitas'!P7</f>
        <v>Despesas_com_Serviços</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37"/>
      <c r="G20" s="43"/>
      <c r="H20" s="43"/>
      <c r="I20" s="43"/>
      <c r="J20" s="201"/>
      <c r="K20" s="201"/>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165953.24000000034</v>
      </c>
      <c r="P20" s="109" t="str">
        <f>'PC Receitas'!P8</f>
        <v>Despesas_Não_Operacionais</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37"/>
      <c r="G21" s="43"/>
      <c r="H21" s="43"/>
      <c r="I21" s="43"/>
      <c r="J21" s="201"/>
      <c r="K21" s="201"/>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165953.24000000034</v>
      </c>
      <c r="P21" s="109" t="str">
        <f>'PC Receitas'!P9</f>
        <v>Despesas_com_RH</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37"/>
      <c r="G22" s="43"/>
      <c r="H22" s="43"/>
      <c r="I22" s="43"/>
      <c r="J22" s="201"/>
      <c r="K22" s="201"/>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165953.24000000034</v>
      </c>
      <c r="P22" s="109" t="str">
        <f>'PC Receitas'!P10</f>
        <v>Despesas_Operacionais</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37"/>
      <c r="G23" s="43"/>
      <c r="H23" s="43"/>
      <c r="I23" s="43"/>
      <c r="J23" s="201"/>
      <c r="K23" s="201"/>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165953.24000000034</v>
      </c>
      <c r="P23" s="109" t="str">
        <f>'PC Receitas'!P11</f>
        <v>Despesas_com_Marketing</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37"/>
      <c r="G24" s="43"/>
      <c r="H24" s="43"/>
      <c r="I24" s="43"/>
      <c r="J24" s="201"/>
      <c r="K24" s="201"/>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165953.24000000034</v>
      </c>
      <c r="P24" s="109" t="str">
        <f>'PC Receitas'!P12</f>
        <v>Impostos</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37"/>
      <c r="G25" s="43"/>
      <c r="H25" s="43"/>
      <c r="I25" s="43"/>
      <c r="J25" s="201"/>
      <c r="K25" s="201"/>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165953.24000000034</v>
      </c>
      <c r="P25" s="109" t="str">
        <f>'PC Receitas'!P13</f>
        <v>Investimentos</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37"/>
      <c r="G26" s="43"/>
      <c r="H26" s="43"/>
      <c r="I26" s="43"/>
      <c r="J26" s="201"/>
      <c r="K26" s="201"/>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165953.24000000034</v>
      </c>
      <c r="P26" s="109">
        <f>'PC Receitas'!P14</f>
        <v>0</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37"/>
      <c r="G27" s="43"/>
      <c r="H27" s="43"/>
      <c r="I27" s="43"/>
      <c r="J27" s="201"/>
      <c r="K27" s="201"/>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165953.24000000034</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37"/>
      <c r="G28" s="43"/>
      <c r="H28" s="43"/>
      <c r="I28" s="43"/>
      <c r="J28" s="201"/>
      <c r="K28" s="201"/>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165953.24000000034</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37"/>
      <c r="G29" s="43"/>
      <c r="H29" s="43"/>
      <c r="I29" s="43"/>
      <c r="J29" s="201"/>
      <c r="K29" s="201"/>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165953.24000000034</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37"/>
      <c r="G30" s="43"/>
      <c r="H30" s="43"/>
      <c r="I30" s="43"/>
      <c r="J30" s="201"/>
      <c r="K30" s="201"/>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165953.24000000034</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37"/>
      <c r="G31" s="43"/>
      <c r="H31" s="43"/>
      <c r="I31" s="43"/>
      <c r="J31" s="201"/>
      <c r="K31" s="201"/>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165953.24000000034</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37"/>
      <c r="G32" s="43"/>
      <c r="H32" s="43"/>
      <c r="I32" s="43"/>
      <c r="J32" s="201"/>
      <c r="K32" s="201"/>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165953.24000000034</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37"/>
      <c r="G33" s="43"/>
      <c r="H33" s="43"/>
      <c r="I33" s="43"/>
      <c r="J33" s="201"/>
      <c r="K33" s="201"/>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165953.24000000034</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37"/>
      <c r="G34" s="43"/>
      <c r="H34" s="43"/>
      <c r="I34" s="43"/>
      <c r="J34" s="201"/>
      <c r="K34" s="201"/>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165953.24000000034</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37"/>
      <c r="G35" s="43"/>
      <c r="H35" s="43"/>
      <c r="I35" s="43"/>
      <c r="J35" s="201"/>
      <c r="K35" s="201"/>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165953.24000000034</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37"/>
      <c r="G36" s="43"/>
      <c r="H36" s="43"/>
      <c r="I36" s="43"/>
      <c r="J36" s="201"/>
      <c r="K36" s="201"/>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165953.24000000034</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37"/>
      <c r="G37" s="43"/>
      <c r="H37" s="43"/>
      <c r="I37" s="43"/>
      <c r="J37" s="201"/>
      <c r="K37" s="201"/>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165953.24000000034</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37"/>
      <c r="G38" s="43"/>
      <c r="H38" s="43"/>
      <c r="I38" s="43"/>
      <c r="J38" s="201"/>
      <c r="K38" s="201"/>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165953.24000000034</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37"/>
      <c r="G39" s="43"/>
      <c r="H39" s="43"/>
      <c r="I39" s="43"/>
      <c r="J39" s="201"/>
      <c r="K39" s="201"/>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165953.24000000034</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37"/>
      <c r="G40" s="43"/>
      <c r="H40" s="43"/>
      <c r="I40" s="43"/>
      <c r="J40" s="201"/>
      <c r="K40" s="201"/>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165953.24000000034</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37"/>
      <c r="G41" s="43"/>
      <c r="H41" s="43"/>
      <c r="I41" s="43"/>
      <c r="J41" s="201"/>
      <c r="K41" s="201"/>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165953.24000000034</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37"/>
      <c r="G42" s="43"/>
      <c r="H42" s="43"/>
      <c r="I42" s="43"/>
      <c r="J42" s="201"/>
      <c r="K42" s="201"/>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165953.24000000034</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37"/>
      <c r="G43" s="43"/>
      <c r="H43" s="43"/>
      <c r="I43" s="43"/>
      <c r="J43" s="201"/>
      <c r="K43" s="201"/>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165953.24000000034</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37"/>
      <c r="G44" s="43"/>
      <c r="H44" s="43"/>
      <c r="I44" s="43"/>
      <c r="J44" s="201"/>
      <c r="K44" s="201"/>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165953.24000000034</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37"/>
      <c r="G45" s="43"/>
      <c r="H45" s="43"/>
      <c r="I45" s="43"/>
      <c r="J45" s="201"/>
      <c r="K45" s="201"/>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165953.24000000034</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37"/>
      <c r="G46" s="43"/>
      <c r="H46" s="43"/>
      <c r="I46" s="43"/>
      <c r="J46" s="201"/>
      <c r="K46" s="201"/>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165953.24000000034</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37"/>
      <c r="G47" s="43"/>
      <c r="H47" s="43"/>
      <c r="I47" s="43"/>
      <c r="J47" s="201"/>
      <c r="K47" s="201"/>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165953.24000000034</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37"/>
      <c r="G48" s="43"/>
      <c r="H48" s="43"/>
      <c r="I48" s="43"/>
      <c r="J48" s="201"/>
      <c r="K48" s="201"/>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165953.24000000034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01"/>
      <c r="K49" s="201"/>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165953.24000000034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01"/>
      <c r="K50" s="201"/>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165953.24000000034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01"/>
      <c r="K51" s="201"/>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165953.24000000034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01"/>
      <c r="K52" s="201"/>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165953.24000000034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01"/>
      <c r="K53" s="201"/>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165953.24000000034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01"/>
      <c r="K54" s="201"/>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165953.24000000034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37"/>
      <c r="G55" s="43"/>
      <c r="H55" s="43"/>
      <c r="I55" s="43"/>
      <c r="J55" s="201"/>
      <c r="K55" s="201"/>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165953.24000000034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01"/>
      <c r="K56" s="201"/>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165953.24000000034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01"/>
      <c r="K57" s="201"/>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165953.24000000034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01"/>
      <c r="K58" s="201"/>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165953.24000000034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01"/>
      <c r="K59" s="201"/>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165953.24000000034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01"/>
      <c r="K60" s="201"/>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165953.24000000034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01"/>
      <c r="K61" s="201"/>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165953.24000000034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01"/>
      <c r="K62" s="201"/>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165953.24000000034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01"/>
      <c r="K63" s="201"/>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165953.24000000034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01"/>
      <c r="K64" s="201"/>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165953.24000000034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01"/>
      <c r="K65" s="201"/>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165953.24000000034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01"/>
      <c r="K66" s="201"/>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165953.24000000034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01"/>
      <c r="K67" s="201"/>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165953.24000000034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01"/>
      <c r="K68" s="201"/>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165953.24000000034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01"/>
      <c r="K69" s="201"/>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165953.24000000034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01"/>
      <c r="K70" s="201"/>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165953.24000000034</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37"/>
      <c r="G71" s="43"/>
      <c r="H71" s="43"/>
      <c r="I71" s="43"/>
      <c r="J71" s="201"/>
      <c r="K71" s="201"/>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165953.24000000034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37"/>
      <c r="G72" s="43"/>
      <c r="H72" s="43"/>
      <c r="I72" s="43"/>
      <c r="J72" s="201"/>
      <c r="K72" s="201"/>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165953.24000000034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37"/>
      <c r="G73" s="43"/>
      <c r="H73" s="43"/>
      <c r="I73" s="43"/>
      <c r="J73" s="201"/>
      <c r="K73" s="201"/>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165953.24000000034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01"/>
      <c r="K74" s="201"/>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165953.24000000034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01"/>
      <c r="K75" s="201"/>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165953.24000000034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01"/>
      <c r="K76" s="201"/>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165953.24000000034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37"/>
      <c r="G77" s="43"/>
      <c r="H77" s="43"/>
      <c r="I77" s="43"/>
      <c r="J77" s="201"/>
      <c r="K77" s="201"/>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165953.24000000034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37"/>
      <c r="G78" s="43"/>
      <c r="H78" s="43"/>
      <c r="I78" s="43"/>
      <c r="J78" s="201"/>
      <c r="K78" s="201"/>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165953.24000000034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37"/>
      <c r="G79" s="43"/>
      <c r="H79" s="43"/>
      <c r="I79" s="43"/>
      <c r="J79" s="201"/>
      <c r="K79" s="201"/>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165953.24000000034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37"/>
      <c r="G80" s="43"/>
      <c r="H80" s="43"/>
      <c r="I80" s="43"/>
      <c r="J80" s="201"/>
      <c r="K80" s="201"/>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165953.24000000034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01"/>
      <c r="K81" s="201"/>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165953.24000000034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01"/>
      <c r="K82" s="201"/>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165953.24000000034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01"/>
      <c r="K83" s="201"/>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165953.24000000034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01"/>
      <c r="K84" s="201"/>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165953.24000000034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01"/>
      <c r="K85" s="201"/>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165953.24000000034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37"/>
      <c r="G86" s="43"/>
      <c r="H86" s="43"/>
      <c r="I86" s="43"/>
      <c r="J86" s="201"/>
      <c r="K86" s="201"/>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165953.24000000034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37"/>
      <c r="G87" s="43"/>
      <c r="H87" s="43"/>
      <c r="I87" s="43"/>
      <c r="J87" s="201"/>
      <c r="K87" s="201"/>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165953.24000000034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01"/>
      <c r="K88" s="201"/>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165953.24000000034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01"/>
      <c r="K89" s="201"/>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165953.24000000034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01"/>
      <c r="K90" s="201"/>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165953.24000000034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01"/>
      <c r="K91" s="201"/>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165953.24000000034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37"/>
      <c r="G92" s="43"/>
      <c r="H92" s="43"/>
      <c r="I92" s="43"/>
      <c r="J92" s="201"/>
      <c r="K92" s="201"/>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165953.24000000034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37"/>
      <c r="G93" s="43"/>
      <c r="H93" s="43"/>
      <c r="I93" s="43"/>
      <c r="J93" s="201"/>
      <c r="K93" s="201"/>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165953.24000000034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37"/>
      <c r="G94" s="43"/>
      <c r="H94" s="43"/>
      <c r="I94" s="43"/>
      <c r="J94" s="201"/>
      <c r="K94" s="201"/>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165953.24000000034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01"/>
      <c r="K95" s="201"/>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165953.24000000034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01"/>
      <c r="K96" s="201"/>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165953.24000000034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01"/>
      <c r="K97" s="201"/>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165953.24000000034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01"/>
      <c r="K98" s="201"/>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165953.24000000034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01"/>
      <c r="K99" s="201"/>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165953.24000000034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01"/>
      <c r="K100" s="201"/>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165953.24000000034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01"/>
      <c r="K101" s="201"/>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165953.24000000034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01"/>
      <c r="K102" s="201"/>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165953.24000000034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01"/>
      <c r="K103" s="201"/>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165953.24000000034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01"/>
      <c r="K104" s="201"/>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165953.24000000034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01"/>
      <c r="K105" s="201"/>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165953.24000000034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01"/>
      <c r="K106" s="201"/>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165953.24000000034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01"/>
      <c r="K107" s="201"/>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165953.24000000034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01"/>
      <c r="K108" s="201"/>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165953.24000000034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01"/>
      <c r="K109" s="201"/>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165953.24000000034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01"/>
      <c r="K110" s="201"/>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165953.24000000034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01"/>
      <c r="K111" s="201"/>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165953.24000000034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01"/>
      <c r="K112" s="201"/>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165953.24000000034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01"/>
      <c r="K113" s="201"/>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165953.24000000034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01"/>
      <c r="K114" s="201"/>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165953.24000000034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01"/>
      <c r="K115" s="201"/>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165953.24000000034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01"/>
      <c r="K116" s="201"/>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165953.24000000034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01"/>
      <c r="K117" s="201"/>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165953.24000000034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01"/>
      <c r="K118" s="201"/>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165953.24000000034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01"/>
      <c r="K119" s="201"/>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165953.24000000034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01"/>
      <c r="K120" s="201"/>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165953.24000000034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01"/>
      <c r="K121" s="201"/>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165953.24000000034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01"/>
      <c r="K122" s="201"/>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165953.24000000034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01"/>
      <c r="K123" s="201"/>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165953.24000000034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01"/>
      <c r="K124" s="201"/>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165953.24000000034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01"/>
      <c r="K125" s="201"/>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165953.24000000034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01"/>
      <c r="K126" s="201"/>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165953.24000000034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01"/>
      <c r="K127" s="201"/>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165953.24000000034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01"/>
      <c r="K128" s="201"/>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165953.24000000034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01"/>
      <c r="K129" s="201"/>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165953.24000000034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01"/>
      <c r="K130" s="201"/>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165953.24000000034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01"/>
      <c r="K131" s="201"/>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165953.24000000034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01"/>
      <c r="K132" s="201"/>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165953.24000000034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01"/>
      <c r="K133" s="201"/>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165953.24000000034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01"/>
      <c r="K134" s="201"/>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165953.24000000034</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01"/>
      <c r="K135" s="201"/>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165953.24000000034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01"/>
      <c r="K136" s="201"/>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165953.24000000034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01"/>
      <c r="K137" s="201"/>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165953.24000000034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01"/>
      <c r="K138" s="201"/>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165953.24000000034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01"/>
      <c r="K139" s="201"/>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165953.24000000034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01"/>
      <c r="K140" s="201"/>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165953.24000000034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01"/>
      <c r="K141" s="201"/>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165953.24000000034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01"/>
      <c r="K142" s="201"/>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165953.24000000034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01"/>
      <c r="K143" s="201"/>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165953.24000000034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01"/>
      <c r="K144" s="201"/>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165953.24000000034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01"/>
      <c r="K145" s="201"/>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165953.24000000034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01"/>
      <c r="K146" s="201"/>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165953.24000000034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01"/>
      <c r="K147" s="201"/>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165953.24000000034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01"/>
      <c r="K148" s="201"/>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165953.24000000034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01"/>
      <c r="K149" s="201"/>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165953.24000000034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01"/>
      <c r="K150" s="201"/>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165953.24000000034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01"/>
      <c r="K151" s="201"/>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165953.24000000034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01"/>
      <c r="K152" s="201"/>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165953.24000000034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01"/>
      <c r="K153" s="201"/>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165953.24000000034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01"/>
      <c r="K154" s="201"/>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165953.24000000034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01"/>
      <c r="K155" s="201"/>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165953.24000000034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01"/>
      <c r="K156" s="201"/>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165953.24000000034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01"/>
      <c r="K157" s="201"/>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165953.24000000034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01"/>
      <c r="K158" s="201"/>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165953.24000000034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01"/>
      <c r="K159" s="201"/>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165953.24000000034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01"/>
      <c r="K160" s="201"/>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165953.24000000034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01"/>
      <c r="K161" s="201"/>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165953.24000000034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01"/>
      <c r="K162" s="201"/>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165953.24000000034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01"/>
      <c r="K163" s="201"/>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165953.24000000034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01"/>
      <c r="K164" s="201"/>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165953.24000000034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01"/>
      <c r="K165" s="201"/>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165953.24000000034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01"/>
      <c r="K166" s="201"/>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165953.24000000034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01"/>
      <c r="K167" s="201"/>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165953.24000000034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01"/>
      <c r="K168" s="201"/>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165953.24000000034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01"/>
      <c r="K169" s="201"/>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165953.24000000034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01"/>
      <c r="K170" s="201"/>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165953.24000000034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01"/>
      <c r="K171" s="201"/>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165953.24000000034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01"/>
      <c r="K172" s="201"/>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165953.24000000034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01"/>
      <c r="K173" s="201"/>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165953.24000000034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01"/>
      <c r="K174" s="201"/>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165953.24000000034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01"/>
      <c r="K175" s="201"/>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165953.24000000034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01"/>
      <c r="K176" s="201"/>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165953.24000000034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01"/>
      <c r="K177" s="201"/>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165953.24000000034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01"/>
      <c r="K178" s="201"/>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165953.24000000034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01"/>
      <c r="K179" s="201"/>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165953.24000000034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01"/>
      <c r="K180" s="201"/>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165953.24000000034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01"/>
      <c r="K181" s="201"/>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165953.24000000034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01"/>
      <c r="K182" s="201"/>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165953.24000000034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01"/>
      <c r="K183" s="201"/>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165953.24000000034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01"/>
      <c r="K184" s="201"/>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165953.24000000034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01"/>
      <c r="K185" s="201"/>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165953.24000000034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01"/>
      <c r="K186" s="201"/>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165953.24000000034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01"/>
      <c r="K187" s="201"/>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165953.24000000034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01"/>
      <c r="K188" s="201"/>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165953.24000000034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01"/>
      <c r="K189" s="201"/>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165953.24000000034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01"/>
      <c r="K190" s="201"/>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165953.24000000034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01"/>
      <c r="K191" s="201"/>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165953.24000000034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01"/>
      <c r="K192" s="201"/>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165953.24000000034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01"/>
      <c r="K193" s="201"/>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165953.24000000034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01"/>
      <c r="K194" s="201"/>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165953.24000000034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01"/>
      <c r="K195" s="201"/>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165953.24000000034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01"/>
      <c r="K196" s="201"/>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165953.24000000034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01"/>
      <c r="K197" s="201"/>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165953.24000000034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01"/>
      <c r="K198" s="201"/>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165953.24000000034</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01"/>
      <c r="K199" s="201"/>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165953.24000000034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01"/>
      <c r="K200" s="201"/>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165953.24000000034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01"/>
      <c r="K201" s="201"/>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165953.24000000034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01"/>
      <c r="K202" s="201"/>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165953.24000000034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01"/>
      <c r="K203" s="201"/>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165953.24000000034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01"/>
      <c r="K204" s="201"/>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165953.24000000034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01"/>
      <c r="K205" s="201"/>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165953.24000000034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01"/>
      <c r="K206" s="201"/>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165953.24000000034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01"/>
      <c r="K207" s="201"/>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165953.24000000034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01"/>
      <c r="K208" s="201"/>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165953.24000000034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01"/>
      <c r="K209" s="201"/>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165953.24000000034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01"/>
      <c r="K210" s="201"/>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165953.24000000034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01"/>
      <c r="K211" s="201"/>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165953.24000000034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01"/>
      <c r="K212" s="201"/>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165953.24000000034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01"/>
      <c r="K213" s="201"/>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165953.24000000034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01"/>
      <c r="K214" s="201"/>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165953.24000000034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01"/>
      <c r="K215" s="201"/>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165953.24000000034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01"/>
      <c r="K216" s="201"/>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165953.24000000034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01"/>
      <c r="K217" s="201"/>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165953.24000000034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01"/>
      <c r="K218" s="201"/>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165953.24000000034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01"/>
      <c r="K219" s="201"/>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165953.24000000034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01"/>
      <c r="K220" s="201"/>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165953.24000000034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01"/>
      <c r="K221" s="201"/>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165953.24000000034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01"/>
      <c r="K222" s="201"/>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165953.24000000034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01"/>
      <c r="K223" s="201"/>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165953.24000000034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01"/>
      <c r="K224" s="201"/>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165953.24000000034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01"/>
      <c r="K225" s="201"/>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165953.24000000034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01"/>
      <c r="K226" s="201"/>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165953.24000000034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01"/>
      <c r="K227" s="201"/>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165953.24000000034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01"/>
      <c r="K228" s="201"/>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165953.24000000034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01"/>
      <c r="K229" s="201"/>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165953.24000000034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01"/>
      <c r="K230" s="201"/>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165953.24000000034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01"/>
      <c r="K231" s="201"/>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165953.24000000034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01"/>
      <c r="K232" s="201"/>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165953.24000000034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01"/>
      <c r="K233" s="201"/>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165953.24000000034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01"/>
      <c r="K234" s="201"/>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165953.24000000034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01"/>
      <c r="K235" s="201"/>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165953.24000000034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01"/>
      <c r="K236" s="201"/>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165953.24000000034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01"/>
      <c r="K237" s="201"/>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165953.24000000034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01"/>
      <c r="K238" s="201"/>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165953.24000000034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01"/>
      <c r="K239" s="201"/>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165953.24000000034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01"/>
      <c r="K240" s="201"/>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165953.24000000034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01"/>
      <c r="K241" s="201"/>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165953.24000000034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01"/>
      <c r="K242" s="201"/>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165953.24000000034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01"/>
      <c r="K243" s="201"/>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165953.24000000034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01"/>
      <c r="K244" s="201"/>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165953.24000000034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01"/>
      <c r="K245" s="201"/>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165953.24000000034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01"/>
      <c r="K246" s="201"/>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165953.24000000034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01"/>
      <c r="K247" s="201"/>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165953.24000000034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01"/>
      <c r="K248" s="201"/>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165953.24000000034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01"/>
      <c r="K249" s="201"/>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165953.24000000034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01"/>
      <c r="K250" s="201"/>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165953.24000000034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01"/>
      <c r="K251" s="201"/>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165953.24000000034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01"/>
      <c r="K252" s="201"/>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165953.24000000034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01"/>
      <c r="K253" s="201"/>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165953.24000000034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01"/>
      <c r="K254" s="201"/>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165953.24000000034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01"/>
      <c r="K255" s="201"/>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165953.24000000034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01"/>
      <c r="K256" s="201"/>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165953.24000000034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01"/>
      <c r="K257" s="201"/>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165953.24000000034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01"/>
      <c r="K258" s="201"/>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165953.24000000034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01"/>
      <c r="K259" s="201"/>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165953.24000000034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01"/>
      <c r="K260" s="201"/>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165953.24000000034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01"/>
      <c r="K261" s="201"/>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165953.24000000034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01"/>
      <c r="K262" s="201"/>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165953.24000000034</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01"/>
      <c r="K263" s="201"/>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165953.24000000034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01"/>
      <c r="K264" s="201"/>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165953.24000000034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01"/>
      <c r="K265" s="201"/>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165953.24000000034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01"/>
      <c r="K266" s="201"/>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165953.24000000034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01"/>
      <c r="K267" s="201"/>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165953.24000000034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01"/>
      <c r="K268" s="201"/>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165953.24000000034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01"/>
      <c r="K269" s="201"/>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165953.24000000034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01"/>
      <c r="K270" s="201"/>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165953.24000000034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01"/>
      <c r="K271" s="201"/>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165953.24000000034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01"/>
      <c r="K272" s="201"/>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165953.24000000034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01"/>
      <c r="K273" s="201"/>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165953.24000000034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01"/>
      <c r="K274" s="201"/>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165953.24000000034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01"/>
      <c r="K275" s="201"/>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165953.24000000034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01"/>
      <c r="K276" s="201"/>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165953.24000000034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01"/>
      <c r="K277" s="201"/>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165953.24000000034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01"/>
      <c r="K278" s="201"/>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165953.24000000034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01"/>
      <c r="K279" s="201"/>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165953.24000000034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01"/>
      <c r="K280" s="201"/>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165953.24000000034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01"/>
      <c r="K281" s="201"/>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165953.24000000034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01"/>
      <c r="K282" s="201"/>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165953.24000000034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01"/>
      <c r="K283" s="201"/>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165953.24000000034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01"/>
      <c r="K284" s="201"/>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165953.24000000034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01"/>
      <c r="K285" s="201"/>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165953.24000000034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01"/>
      <c r="K286" s="201"/>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165953.24000000034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01"/>
      <c r="K287" s="201"/>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165953.24000000034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01"/>
      <c r="K288" s="201"/>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165953.24000000034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01"/>
      <c r="K289" s="201"/>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165953.24000000034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01"/>
      <c r="K290" s="201"/>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165953.24000000034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01"/>
      <c r="K291" s="201"/>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165953.24000000034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01"/>
      <c r="K292" s="201"/>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165953.24000000034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01"/>
      <c r="K293" s="201"/>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165953.24000000034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01"/>
      <c r="K294" s="201"/>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165953.24000000034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01"/>
      <c r="K295" s="201"/>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165953.24000000034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01"/>
      <c r="K296" s="201"/>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165953.24000000034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01"/>
      <c r="K297" s="201"/>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165953.24000000034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01"/>
      <c r="K298" s="201"/>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165953.24000000034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01"/>
      <c r="K299" s="201"/>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165953.24000000034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01"/>
      <c r="K300" s="201"/>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165953.24000000034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01"/>
      <c r="K301" s="201"/>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165953.24000000034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01"/>
      <c r="K302" s="201"/>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165953.24000000034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01"/>
      <c r="K303" s="201"/>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165953.24000000034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01"/>
      <c r="K304" s="201"/>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165953.24000000034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01"/>
      <c r="K305" s="201"/>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165953.24000000034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01"/>
      <c r="K306" s="201"/>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165953.24000000034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01"/>
      <c r="K307" s="201"/>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165953.24000000034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01"/>
      <c r="K308" s="201"/>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165953.24000000034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01"/>
      <c r="K309" s="201"/>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165953.24000000034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01"/>
      <c r="K310" s="201"/>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165953.24000000034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01"/>
      <c r="K311" s="201"/>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165953.24000000034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01"/>
      <c r="K312" s="201"/>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165953.24000000034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01"/>
      <c r="K313" s="201"/>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165953.24000000034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01"/>
      <c r="K314" s="201"/>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165953.24000000034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01"/>
      <c r="K315" s="201"/>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165953.24000000034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01"/>
      <c r="K316" s="201"/>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165953.24000000034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01"/>
      <c r="K317" s="201"/>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165953.24000000034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01"/>
      <c r="K318" s="201"/>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165953.24000000034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01"/>
      <c r="K319" s="201"/>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165953.24000000034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01"/>
      <c r="K320" s="201"/>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165953.24000000034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01"/>
      <c r="K321" s="201"/>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165953.24000000034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01"/>
      <c r="K322" s="201"/>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165953.24000000034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01"/>
      <c r="K323" s="201"/>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165953.24000000034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01"/>
      <c r="K324" s="201"/>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165953.24000000034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01"/>
      <c r="K325" s="201"/>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165953.24000000034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01"/>
      <c r="K326" s="201"/>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165953.24000000034</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01"/>
      <c r="K327" s="201"/>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165953.24000000034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01"/>
      <c r="K328" s="201"/>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165953.24000000034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01"/>
      <c r="K329" s="201"/>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165953.24000000034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01"/>
      <c r="K330" s="201"/>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165953.24000000034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01"/>
      <c r="K331" s="201"/>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165953.24000000034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01"/>
      <c r="K332" s="201"/>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165953.24000000034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01"/>
      <c r="K333" s="201"/>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165953.24000000034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01"/>
      <c r="K334" s="201"/>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165953.24000000034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01"/>
      <c r="K335" s="201"/>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165953.24000000034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01"/>
      <c r="K336" s="201"/>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165953.24000000034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01"/>
      <c r="K337" s="201"/>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165953.24000000034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01"/>
      <c r="K338" s="201"/>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165953.24000000034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01"/>
      <c r="K339" s="201"/>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165953.24000000034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01"/>
      <c r="K340" s="201"/>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165953.24000000034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01"/>
      <c r="K341" s="201"/>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165953.24000000034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01"/>
      <c r="K342" s="201"/>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165953.24000000034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01"/>
      <c r="K343" s="201"/>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165953.24000000034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01"/>
      <c r="K344" s="201"/>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165953.24000000034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01"/>
      <c r="K345" s="201"/>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165953.24000000034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01"/>
      <c r="K346" s="201"/>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165953.24000000034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01"/>
      <c r="K347" s="201"/>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165953.24000000034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01"/>
      <c r="K348" s="201"/>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165953.24000000034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01"/>
      <c r="K349" s="201"/>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165953.24000000034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01"/>
      <c r="K350" s="201"/>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165953.24000000034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01"/>
      <c r="K351" s="201"/>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165953.24000000034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01"/>
      <c r="K352" s="201"/>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165953.24000000034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01"/>
      <c r="K353" s="201"/>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165953.24000000034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01"/>
      <c r="K354" s="201"/>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165953.24000000034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01"/>
      <c r="K355" s="201"/>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165953.24000000034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01"/>
      <c r="K356" s="201"/>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165953.24000000034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01"/>
      <c r="K357" s="201"/>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165953.24000000034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01"/>
      <c r="K358" s="201"/>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165953.24000000034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01"/>
      <c r="K359" s="201"/>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165953.24000000034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01"/>
      <c r="K360" s="201"/>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165953.24000000034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01"/>
      <c r="K361" s="201"/>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165953.24000000034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01"/>
      <c r="K362" s="201"/>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165953.24000000034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01"/>
      <c r="K363" s="201"/>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165953.24000000034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01"/>
      <c r="K364" s="201"/>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165953.24000000034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01"/>
      <c r="K365" s="201"/>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165953.24000000034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01"/>
      <c r="K366" s="201"/>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165953.24000000034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01"/>
      <c r="K367" s="201"/>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165953.24000000034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01"/>
      <c r="K368" s="201"/>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165953.24000000034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01"/>
      <c r="K369" s="201"/>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165953.24000000034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01"/>
      <c r="K370" s="201"/>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165953.24000000034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01"/>
      <c r="K371" s="201"/>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165953.24000000034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01"/>
      <c r="K372" s="201"/>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165953.24000000034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01"/>
      <c r="K373" s="201"/>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165953.24000000034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01"/>
      <c r="K374" s="201"/>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165953.24000000034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01"/>
      <c r="K375" s="201"/>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165953.24000000034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01"/>
      <c r="K376" s="201"/>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165953.24000000034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01"/>
      <c r="K377" s="201"/>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165953.24000000034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01"/>
      <c r="K378" s="201"/>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165953.24000000034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01"/>
      <c r="K379" s="201"/>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165953.24000000034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01"/>
      <c r="K380" s="201"/>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165953.24000000034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01"/>
      <c r="K381" s="201"/>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165953.24000000034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01"/>
      <c r="K382" s="201"/>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165953.24000000034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01"/>
      <c r="K383" s="201"/>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165953.24000000034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01"/>
      <c r="K384" s="201"/>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165953.24000000034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01"/>
      <c r="K385" s="201"/>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165953.24000000034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01"/>
      <c r="K386" s="201"/>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165953.24000000034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01"/>
      <c r="K387" s="201"/>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165953.24000000034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01"/>
      <c r="K388" s="201"/>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165953.24000000034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01"/>
      <c r="K389" s="201"/>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165953.24000000034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01"/>
      <c r="K390" s="201"/>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165953.24000000034</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01"/>
      <c r="K391" s="201"/>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165953.24000000034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01"/>
      <c r="K392" s="201"/>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165953.24000000034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01"/>
      <c r="K393" s="201"/>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165953.24000000034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01"/>
      <c r="K394" s="201"/>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165953.24000000034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01"/>
      <c r="K395" s="201"/>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165953.24000000034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01"/>
      <c r="K396" s="201"/>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165953.24000000034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01"/>
      <c r="K397" s="201"/>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165953.24000000034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01"/>
      <c r="K398" s="201"/>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165953.24000000034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01"/>
      <c r="K399" s="201"/>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165953.24000000034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01"/>
      <c r="K400" s="201"/>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165953.24000000034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01"/>
      <c r="K401" s="201"/>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165953.24000000034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01"/>
      <c r="K402" s="201"/>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165953.24000000034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01"/>
      <c r="K403" s="201"/>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165953.24000000034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01"/>
      <c r="K404" s="201"/>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165953.24000000034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01"/>
      <c r="K405" s="201"/>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165953.24000000034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01"/>
      <c r="K406" s="201"/>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165953.24000000034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01"/>
      <c r="K407" s="201"/>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165953.24000000034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01"/>
      <c r="K408" s="201"/>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165953.24000000034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01"/>
      <c r="K409" s="201"/>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165953.24000000034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01"/>
      <c r="K410" s="201"/>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165953.24000000034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01"/>
      <c r="K411" s="201"/>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165953.24000000034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01"/>
      <c r="K412" s="201"/>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165953.24000000034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01"/>
      <c r="K413" s="201"/>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165953.24000000034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01"/>
      <c r="K414" s="201"/>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165953.24000000034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01"/>
      <c r="K415" s="201"/>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165953.24000000034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01"/>
      <c r="K416" s="201"/>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165953.24000000034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01"/>
      <c r="K417" s="201"/>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165953.24000000034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01"/>
      <c r="K418" s="201"/>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165953.24000000034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01"/>
      <c r="K419" s="201"/>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165953.24000000034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01"/>
      <c r="K420" s="201"/>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165953.24000000034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01"/>
      <c r="K421" s="201"/>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165953.24000000034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01"/>
      <c r="K422" s="201"/>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165953.24000000034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01"/>
      <c r="K423" s="201"/>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165953.24000000034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01"/>
      <c r="K424" s="201"/>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165953.24000000034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01"/>
      <c r="K425" s="201"/>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165953.24000000034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01"/>
      <c r="K426" s="201"/>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165953.24000000034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01"/>
      <c r="K427" s="201"/>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165953.24000000034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01"/>
      <c r="K428" s="201"/>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165953.24000000034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01"/>
      <c r="K429" s="201"/>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165953.24000000034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01"/>
      <c r="K430" s="201"/>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165953.24000000034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01"/>
      <c r="K431" s="201"/>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165953.24000000034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01"/>
      <c r="K432" s="201"/>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165953.24000000034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01"/>
      <c r="K433" s="201"/>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165953.24000000034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01"/>
      <c r="K434" s="201"/>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165953.24000000034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01"/>
      <c r="K435" s="201"/>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165953.24000000034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01"/>
      <c r="K436" s="201"/>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165953.24000000034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01"/>
      <c r="K437" s="201"/>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165953.24000000034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01"/>
      <c r="K438" s="201"/>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165953.24000000034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01"/>
      <c r="K439" s="201"/>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165953.24000000034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01"/>
      <c r="K440" s="201"/>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165953.24000000034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01"/>
      <c r="K441" s="201"/>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165953.24000000034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01"/>
      <c r="K442" s="201"/>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165953.24000000034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01"/>
      <c r="K443" s="201"/>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165953.24000000034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01"/>
      <c r="K444" s="201"/>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165953.24000000034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01"/>
      <c r="K445" s="201"/>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165953.24000000034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01"/>
      <c r="K446" s="201"/>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165953.24000000034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01"/>
      <c r="K447" s="201"/>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165953.24000000034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01"/>
      <c r="K448" s="201"/>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165953.24000000034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01"/>
      <c r="K449" s="201"/>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165953.24000000034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01"/>
      <c r="K450" s="201"/>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165953.24000000034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01"/>
      <c r="K451" s="201"/>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165953.24000000034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01"/>
      <c r="K452" s="201"/>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165953.24000000034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01"/>
      <c r="K453" s="201"/>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165953.24000000034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01"/>
      <c r="K454" s="201"/>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165953.24000000034</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01"/>
      <c r="K455" s="201"/>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165953.24000000034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01"/>
      <c r="K456" s="201"/>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165953.24000000034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01"/>
      <c r="K457" s="201"/>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165953.24000000034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01"/>
      <c r="K458" s="201"/>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165953.24000000034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01"/>
      <c r="K459" s="201"/>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165953.24000000034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01"/>
      <c r="K460" s="201"/>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165953.24000000034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01"/>
      <c r="K461" s="201"/>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165953.24000000034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01"/>
      <c r="K462" s="201"/>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165953.24000000034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01"/>
      <c r="K463" s="201"/>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165953.24000000034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01"/>
      <c r="K464" s="201"/>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165953.24000000034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01"/>
      <c r="K465" s="201"/>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165953.24000000034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01"/>
      <c r="K466" s="201"/>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165953.24000000034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01"/>
      <c r="K467" s="201"/>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165953.24000000034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01"/>
      <c r="K468" s="201"/>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165953.24000000034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01"/>
      <c r="K469" s="201"/>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165953.24000000034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01"/>
      <c r="K470" s="201"/>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165953.24000000034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01"/>
      <c r="K471" s="201"/>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165953.24000000034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01"/>
      <c r="K472" s="201"/>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165953.24000000034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01"/>
      <c r="K473" s="201"/>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165953.24000000034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01"/>
      <c r="K474" s="201"/>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165953.24000000034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01"/>
      <c r="K475" s="201"/>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165953.24000000034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01"/>
      <c r="K476" s="201"/>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165953.24000000034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01"/>
      <c r="K477" s="201"/>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165953.24000000034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01"/>
      <c r="K478" s="201"/>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165953.24000000034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01"/>
      <c r="K479" s="201"/>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165953.24000000034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01"/>
      <c r="K480" s="201"/>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165953.24000000034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01"/>
      <c r="K481" s="201"/>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165953.24000000034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01"/>
      <c r="K482" s="201"/>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165953.24000000034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01"/>
      <c r="K483" s="201"/>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165953.24000000034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01"/>
      <c r="K484" s="201"/>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165953.24000000034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01"/>
      <c r="K485" s="201"/>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165953.24000000034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01"/>
      <c r="K486" s="201"/>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165953.24000000034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01"/>
      <c r="K487" s="201"/>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165953.24000000034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01"/>
      <c r="K488" s="201"/>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165953.24000000034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01"/>
      <c r="K489" s="201"/>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165953.24000000034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01"/>
      <c r="K490" s="201"/>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165953.24000000034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01"/>
      <c r="K491" s="201"/>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165953.24000000034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01"/>
      <c r="K492" s="201"/>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165953.24000000034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01"/>
      <c r="K493" s="201"/>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165953.24000000034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01"/>
      <c r="K494" s="201"/>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165953.24000000034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01"/>
      <c r="K495" s="201"/>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165953.24000000034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01"/>
      <c r="K496" s="201"/>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165953.24000000034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01"/>
      <c r="K497" s="201"/>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165953.24000000034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01"/>
      <c r="K498" s="201"/>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165953.24000000034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01"/>
      <c r="K499" s="201"/>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165953.24000000034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01"/>
      <c r="K500" s="201"/>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165953.24000000034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01"/>
      <c r="K501" s="201"/>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165953.24000000034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01"/>
      <c r="K502" s="201"/>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165953.24000000034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01"/>
      <c r="K503" s="201"/>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165953.24000000034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01"/>
      <c r="K504" s="201"/>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165953.24000000034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01"/>
      <c r="K505" s="201"/>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165953.24000000034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01"/>
      <c r="K506" s="201"/>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165953.24000000034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01"/>
      <c r="K507" s="201"/>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165953.24000000034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01"/>
      <c r="K508" s="201"/>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165953.24000000034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01"/>
      <c r="K509" s="201"/>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165953.24000000034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01"/>
      <c r="K510" s="201"/>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165953.24000000034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01"/>
      <c r="K511" s="201"/>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165953.24000000034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01"/>
      <c r="K512" s="201"/>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165953.24000000034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01"/>
      <c r="K513" s="201"/>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165953.24000000034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01"/>
      <c r="K514" s="201"/>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165953.24000000034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01"/>
      <c r="K515" s="201"/>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165953.24000000034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01"/>
      <c r="K516" s="201"/>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165953.24000000034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01"/>
      <c r="K517" s="201"/>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165953.24000000034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01"/>
      <c r="K518" s="201"/>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165953.24000000034</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01"/>
      <c r="K519" s="201"/>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165953.24000000034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01"/>
      <c r="K520" s="201"/>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165953.24000000034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01"/>
      <c r="K521" s="201"/>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165953.24000000034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01"/>
      <c r="K522" s="201"/>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165953.24000000034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01"/>
      <c r="K523" s="201"/>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165953.24000000034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01"/>
      <c r="K524" s="201"/>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165953.24000000034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01"/>
      <c r="K525" s="201"/>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165953.24000000034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01"/>
      <c r="K526" s="201"/>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165953.24000000034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01"/>
      <c r="K527" s="201"/>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165953.24000000034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01"/>
      <c r="K528" s="201"/>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165953.24000000034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01"/>
      <c r="K529" s="201"/>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165953.24000000034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01"/>
      <c r="K530" s="201"/>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165953.24000000034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01"/>
      <c r="K531" s="201"/>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165953.24000000034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01"/>
      <c r="K532" s="201"/>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165953.24000000034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01"/>
      <c r="K533" s="201"/>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165953.24000000034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01"/>
      <c r="K534" s="201"/>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165953.24000000034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01"/>
      <c r="K535" s="201"/>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165953.24000000034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01"/>
      <c r="K536" s="201"/>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165953.24000000034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01"/>
      <c r="K537" s="201"/>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165953.24000000034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01"/>
      <c r="K538" s="201"/>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165953.24000000034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01"/>
      <c r="K539" s="201"/>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165953.24000000034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01"/>
      <c r="K540" s="201"/>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165953.24000000034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01"/>
      <c r="K541" s="201"/>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165953.24000000034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01"/>
      <c r="K542" s="201"/>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165953.24000000034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01"/>
      <c r="K543" s="201"/>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165953.24000000034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01"/>
      <c r="K544" s="201"/>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165953.24000000034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01"/>
      <c r="K545" s="201"/>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165953.24000000034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01"/>
      <c r="K546" s="201"/>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165953.24000000034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01"/>
      <c r="K547" s="201"/>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165953.24000000034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01"/>
      <c r="K548" s="201"/>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165953.24000000034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01"/>
      <c r="K549" s="201"/>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165953.24000000034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01"/>
      <c r="K550" s="201"/>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165953.24000000034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01"/>
      <c r="K551" s="201"/>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165953.24000000034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01"/>
      <c r="K552" s="201"/>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165953.24000000034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01"/>
      <c r="K553" s="201"/>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165953.24000000034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01"/>
      <c r="K554" s="201"/>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165953.24000000034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01"/>
      <c r="K555" s="201"/>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165953.24000000034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01"/>
      <c r="K556" s="201"/>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165953.24000000034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01"/>
      <c r="K557" s="201"/>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165953.24000000034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01"/>
      <c r="K558" s="201"/>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165953.24000000034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01"/>
      <c r="K559" s="201"/>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165953.24000000034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01"/>
      <c r="K560" s="201"/>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165953.24000000034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01"/>
      <c r="K561" s="201"/>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165953.24000000034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01"/>
      <c r="K562" s="201"/>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165953.24000000034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01"/>
      <c r="K563" s="201"/>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165953.24000000034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01"/>
      <c r="K564" s="201"/>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165953.24000000034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01"/>
      <c r="K565" s="201"/>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165953.24000000034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01"/>
      <c r="K566" s="201"/>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165953.24000000034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01"/>
      <c r="K567" s="201"/>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165953.24000000034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01"/>
      <c r="K568" s="201"/>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165953.24000000034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01"/>
      <c r="K569" s="201"/>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165953.24000000034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01"/>
      <c r="K570" s="201"/>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165953.24000000034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01"/>
      <c r="K571" s="201"/>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165953.24000000034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01"/>
      <c r="K572" s="201"/>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165953.24000000034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01"/>
      <c r="K573" s="201"/>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165953.24000000034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01"/>
      <c r="K574" s="201"/>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165953.24000000034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01"/>
      <c r="K575" s="201"/>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165953.24000000034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01"/>
      <c r="K576" s="201"/>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165953.24000000034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01"/>
      <c r="K577" s="201"/>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165953.24000000034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01"/>
      <c r="K578" s="201"/>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165953.24000000034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01"/>
      <c r="K579" s="201"/>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165953.24000000034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01"/>
      <c r="K580" s="201"/>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165953.24000000034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01"/>
      <c r="K581" s="201"/>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165953.24000000034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01"/>
      <c r="K582" s="201"/>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165953.24000000034</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01"/>
      <c r="K583" s="201"/>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165953.24000000034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01"/>
      <c r="K584" s="201"/>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165953.24000000034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01"/>
      <c r="K585" s="201"/>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165953.24000000034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01"/>
      <c r="K586" s="201"/>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165953.24000000034</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01"/>
      <c r="K587" s="201"/>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165953.24000000034</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01"/>
      <c r="K588" s="201"/>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165953.24000000034</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01"/>
      <c r="K589" s="201"/>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165953.24000000034</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01"/>
      <c r="K590" s="201"/>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165953.24000000034</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01"/>
      <c r="K591" s="201"/>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165953.24000000034</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01"/>
      <c r="K592" s="201"/>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165953.24000000034</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01"/>
      <c r="K593" s="201"/>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165953.24000000034</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01"/>
      <c r="K594" s="201"/>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165953.24000000034</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01"/>
      <c r="K595" s="201"/>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165953.24000000034</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01"/>
      <c r="K596" s="201"/>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165953.24000000034</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01"/>
      <c r="K597" s="201"/>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165953.24000000034</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01"/>
      <c r="K598" s="201"/>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165953.24000000034</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01"/>
      <c r="K599" s="201"/>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165953.24000000034</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01"/>
      <c r="K600" s="201"/>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165953.24000000034</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01"/>
      <c r="K601" s="201"/>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165953.24000000034</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01"/>
      <c r="K602" s="201"/>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165953.24000000034</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01"/>
      <c r="K603" s="201"/>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165953.24000000034</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01"/>
      <c r="K604" s="201"/>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165953.24000000034</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01"/>
      <c r="K605" s="201"/>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165953.24000000034</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F607" s="19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E1:E3 E5:E1048576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1" width="5.5703125" style="109" bestFit="1" customWidth="1"/>
    <col min="22" max="22" width="15.7109375" style="109"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14" t="s">
        <v>321</v>
      </c>
      <c r="C1" s="85"/>
      <c r="D1" s="85"/>
      <c r="E1" s="85"/>
      <c r="F1" s="200"/>
      <c r="G1" s="85"/>
      <c r="H1" s="85"/>
      <c r="I1" s="85"/>
      <c r="J1" s="85"/>
      <c r="K1" s="85"/>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104"/>
      <c r="K2" s="104"/>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c r="D5" s="139"/>
      <c r="E5" s="43"/>
      <c r="F5" s="199"/>
      <c r="G5" s="23"/>
      <c r="H5" s="23"/>
      <c r="I5" s="23"/>
      <c r="J5" s="201"/>
      <c r="K5" s="201"/>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165953.24000000034</v>
      </c>
      <c r="P5" s="273" t="s">
        <v>138</v>
      </c>
      <c r="Q5" s="274">
        <f>Nov!Q13</f>
        <v>165953.24000000034</v>
      </c>
      <c r="R5" s="42"/>
      <c r="S5" s="242" t="e">
        <f>IF(W5="DESPESAS COM RH","Despesa",IF(W5="DESPESAS OPERACIONAIS","Despesa",IF(W5="DESPESAS DE MARKETING","Despesa",IF(W5="IMPOSTOS","Despesa",IF(W5="INVESTIMENTOS","Despesa","")))))</f>
        <v>#N/A</v>
      </c>
      <c r="T5" s="243" t="e">
        <f>IF(W5="DESPESAS COM PRODUTOS","Despesa",IF(W5="DESPESAS COM SERVIÇOS","Despesa",IF(W5="DESPESAS NÃO OPERACIONAIS","Despesa","")))</f>
        <v>#N/A</v>
      </c>
      <c r="U5" s="243" t="e">
        <f>IF(W5="RECEITAS COM PRODUTO","Receita",IF(W5="RECEITAS COM SERVIÇOS","Receita",IF(W5="RECEITAS NÃO OPERACIONAIS","Receita","")))</f>
        <v>#N/A</v>
      </c>
      <c r="V5" s="243" t="e">
        <f>IF(S5&lt;&gt;"",S5,IF(T5&lt;&gt;"",T5,IF(U5&lt;&gt;"",U5,"")))</f>
        <v>#N/A</v>
      </c>
      <c r="W5" s="244" t="e">
        <f>VLOOKUP(E5,'Configurações Básicas'!$E$12:$E$66,1,FALSE)</f>
        <v>#N/A</v>
      </c>
    </row>
    <row r="6" spans="1:24" ht="19.5" customHeight="1" thickTop="1" thickBot="1" x14ac:dyDescent="0.3">
      <c r="A6" s="214"/>
      <c r="C6" s="43"/>
      <c r="D6" s="139"/>
      <c r="E6" s="43"/>
      <c r="F6" s="199"/>
      <c r="G6" s="23"/>
      <c r="H6" s="23"/>
      <c r="I6" s="23"/>
      <c r="J6" s="201"/>
      <c r="K6" s="201"/>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165953.24000000034</v>
      </c>
      <c r="P6" s="273"/>
      <c r="Q6" s="274"/>
      <c r="R6" s="42"/>
      <c r="S6" s="242" t="e">
        <f t="shared" ref="S6:S69" si="0">IF(W6="DESPESAS COM RH","Despesa",IF(W6="DESPESAS OPERACIONAIS","Despesa",IF(W6="DESPESAS DE MARKETING","Despesa",IF(W6="IMPOSTOS","Despesa",IF(W6="INVESTIMENTOS","Despesa","")))))</f>
        <v>#N/A</v>
      </c>
      <c r="T6" s="243" t="e">
        <f t="shared" ref="T6:T69" si="1">IF(W6="DESPESAS COM PRODUTOS","Despesa",IF(W6="DESPESAS COM SERVIÇOS","Despesa",IF(W6="DESPESAS NÃO OPERACIONAIS","Despesa","")))</f>
        <v>#N/A</v>
      </c>
      <c r="U6" s="243" t="e">
        <f t="shared" ref="U6:U69" si="2">IF(W6="RECEITAS COM PRODUTO","Receita",IF(W6="RECEITAS COM SERVIÇOS","Receita",IF(W6="RECEITAS NÃO OPERACIONAIS","Receita","")))</f>
        <v>#N/A</v>
      </c>
      <c r="V6" s="243" t="e">
        <f t="shared" ref="V6:V69" si="3">IF(S6&lt;&gt;"",S6,IF(T6&lt;&gt;"",T6,IF(U6&lt;&gt;"",U6,"")))</f>
        <v>#N/A</v>
      </c>
      <c r="W6" s="244" t="e">
        <f>VLOOKUP(E6,'Configurações Básicas'!$E$12:$E$66,1,FALSE)</f>
        <v>#N/A</v>
      </c>
    </row>
    <row r="7" spans="1:24" ht="19.5" customHeight="1" thickTop="1" thickBot="1" x14ac:dyDescent="0.3">
      <c r="A7" s="214"/>
      <c r="C7" s="43"/>
      <c r="D7" s="139"/>
      <c r="E7" s="43"/>
      <c r="F7" s="199"/>
      <c r="G7" s="43"/>
      <c r="H7" s="43"/>
      <c r="I7" s="43"/>
      <c r="J7" s="201"/>
      <c r="K7" s="201"/>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63" t="s">
        <v>24</v>
      </c>
      <c r="Q7" s="266">
        <f>SUMIFS($J$5:$J$586,$E$5:$E$586,'PC Receitas'!P4,$L$5:$L$586,"Pago")+SUMIFS($J$5:$J$586,$E$5:$E$586,'PC Receitas'!P5,$L$5:$L$586,"Pago")+SUMIFS($J$5:$J$586,$E$5:$E$586,'PC Receitas'!P6,$L$5:$L$586,"Pago")</f>
        <v>0</v>
      </c>
      <c r="R7" s="17"/>
      <c r="S7" s="242" t="e">
        <f t="shared" si="0"/>
        <v>#N/A</v>
      </c>
      <c r="T7" s="243" t="e">
        <f t="shared" si="1"/>
        <v>#N/A</v>
      </c>
      <c r="U7" s="243" t="e">
        <f t="shared" si="2"/>
        <v>#N/A</v>
      </c>
      <c r="V7" s="243" t="e">
        <f t="shared" si="3"/>
        <v>#N/A</v>
      </c>
      <c r="W7" s="244" t="e">
        <f>VLOOKUP(E7,'Configurações Básicas'!$E$12:$E$66,1,FALSE)</f>
        <v>#N/A</v>
      </c>
    </row>
    <row r="8" spans="1:24" ht="19.5" customHeight="1" thickTop="1" thickBot="1" x14ac:dyDescent="0.3">
      <c r="A8" s="214"/>
      <c r="C8" s="43"/>
      <c r="D8" s="139"/>
      <c r="E8" s="43"/>
      <c r="F8" s="199"/>
      <c r="G8" s="23"/>
      <c r="H8" s="23"/>
      <c r="I8" s="23"/>
      <c r="J8" s="201"/>
      <c r="K8" s="201"/>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165953.24000000034</v>
      </c>
      <c r="P8" s="263"/>
      <c r="Q8" s="267"/>
      <c r="R8" s="17"/>
      <c r="S8" s="242" t="e">
        <f t="shared" si="0"/>
        <v>#N/A</v>
      </c>
      <c r="T8" s="243" t="e">
        <f t="shared" si="1"/>
        <v>#N/A</v>
      </c>
      <c r="U8" s="243" t="e">
        <f t="shared" si="2"/>
        <v>#N/A</v>
      </c>
      <c r="V8" s="243" t="e">
        <f t="shared" si="3"/>
        <v>#N/A</v>
      </c>
      <c r="W8" s="244" t="e">
        <f>VLOOKUP(E8,'Configurações Básicas'!$E$12:$E$66,1,FALSE)</f>
        <v>#N/A</v>
      </c>
    </row>
    <row r="9" spans="1:24" ht="19.5" customHeight="1" thickTop="1" thickBot="1" x14ac:dyDescent="0.3">
      <c r="A9" s="214"/>
      <c r="C9" s="43"/>
      <c r="D9" s="43"/>
      <c r="E9" s="43"/>
      <c r="F9" s="199"/>
      <c r="G9" s="43"/>
      <c r="H9" s="43"/>
      <c r="I9" s="43"/>
      <c r="J9" s="201"/>
      <c r="K9" s="201"/>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165953.24000000034</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43"/>
      <c r="H10" s="43"/>
      <c r="I10" s="43"/>
      <c r="J10" s="201"/>
      <c r="K10" s="201"/>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165953.24000000034</v>
      </c>
      <c r="P10" s="263"/>
      <c r="Q10" s="265"/>
      <c r="R10" s="17"/>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43"/>
      <c r="H11" s="43"/>
      <c r="I11" s="43"/>
      <c r="J11" s="201"/>
      <c r="K11" s="201"/>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165953.24000000034</v>
      </c>
      <c r="P11" s="263" t="s">
        <v>27</v>
      </c>
      <c r="Q11" s="264">
        <f>Q7-Q9</f>
        <v>0</v>
      </c>
      <c r="R11" s="17"/>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23"/>
      <c r="H12" s="23"/>
      <c r="I12" s="23"/>
      <c r="J12" s="201"/>
      <c r="K12" s="201"/>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165953.24000000034</v>
      </c>
      <c r="P12" s="263"/>
      <c r="Q12" s="265"/>
      <c r="R12" s="17"/>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23"/>
      <c r="H13" s="23"/>
      <c r="I13" s="23"/>
      <c r="J13" s="201"/>
      <c r="K13" s="201"/>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165953.24000000034</v>
      </c>
      <c r="P13" s="263" t="s">
        <v>46</v>
      </c>
      <c r="Q13" s="264">
        <f>N586</f>
        <v>165953.24000000034</v>
      </c>
      <c r="R13" s="17"/>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23"/>
      <c r="H14" s="23"/>
      <c r="I14" s="23"/>
      <c r="J14" s="201"/>
      <c r="K14" s="201"/>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165953.24000000034</v>
      </c>
      <c r="P14" s="263"/>
      <c r="Q14" s="268"/>
      <c r="R14" s="17"/>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23"/>
      <c r="H15" s="23"/>
      <c r="I15" s="23"/>
      <c r="J15" s="201"/>
      <c r="K15" s="201"/>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165953.24000000034</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23"/>
      <c r="H16" s="23"/>
      <c r="I16" s="23"/>
      <c r="J16" s="201"/>
      <c r="K16" s="201"/>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165953.24000000034</v>
      </c>
      <c r="P16" s="109" t="str">
        <f>'PC Receitas'!P4</f>
        <v>Receitas_com_Serviços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37"/>
      <c r="G17" s="43"/>
      <c r="H17" s="43"/>
      <c r="I17" s="43"/>
      <c r="J17" s="201"/>
      <c r="K17" s="201"/>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165953.24000000034</v>
      </c>
      <c r="P17" s="109" t="str">
        <f>'PC Receitas'!P5</f>
        <v>Receitas_Não_Operacionais</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37"/>
      <c r="G18" s="43"/>
      <c r="H18" s="43"/>
      <c r="I18" s="43"/>
      <c r="J18" s="201"/>
      <c r="K18" s="201"/>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165953.24000000034</v>
      </c>
      <c r="P18" s="109" t="str">
        <f>'PC Receitas'!P6</f>
        <v>Despesas_com_Produtos</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37"/>
      <c r="G19" s="43"/>
      <c r="H19" s="43"/>
      <c r="I19" s="43"/>
      <c r="J19" s="201"/>
      <c r="K19" s="201"/>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165953.24000000034</v>
      </c>
      <c r="P19" s="109" t="str">
        <f>'PC Receitas'!P7</f>
        <v>Despesas_com_Serviços</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37"/>
      <c r="G20" s="43"/>
      <c r="H20" s="43"/>
      <c r="I20" s="43"/>
      <c r="J20" s="201"/>
      <c r="K20" s="201"/>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165953.24000000034</v>
      </c>
      <c r="P20" s="109" t="str">
        <f>'PC Receitas'!P8</f>
        <v>Despesas_Não_Operacionais</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37"/>
      <c r="G21" s="43"/>
      <c r="H21" s="43"/>
      <c r="I21" s="43"/>
      <c r="J21" s="201"/>
      <c r="K21" s="201"/>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165953.24000000034</v>
      </c>
      <c r="P21" s="109" t="str">
        <f>'PC Receitas'!P9</f>
        <v>Despesas_com_RH</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37"/>
      <c r="G22" s="43"/>
      <c r="H22" s="43"/>
      <c r="I22" s="43"/>
      <c r="J22" s="201"/>
      <c r="K22" s="201"/>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165953.24000000034</v>
      </c>
      <c r="P22" s="109" t="str">
        <f>'PC Receitas'!P10</f>
        <v>Despesas_Operacionais</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37"/>
      <c r="G23" s="43"/>
      <c r="H23" s="43"/>
      <c r="I23" s="43"/>
      <c r="J23" s="201"/>
      <c r="K23" s="201"/>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165953.24000000034</v>
      </c>
      <c r="P23" s="109" t="str">
        <f>'PC Receitas'!P11</f>
        <v>Despesas_com_Marketing</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37"/>
      <c r="G24" s="43"/>
      <c r="H24" s="43"/>
      <c r="I24" s="43"/>
      <c r="J24" s="201"/>
      <c r="K24" s="201"/>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165953.24000000034</v>
      </c>
      <c r="P24" s="109" t="str">
        <f>'PC Receitas'!P12</f>
        <v>Impostos</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37"/>
      <c r="G25" s="43"/>
      <c r="H25" s="43"/>
      <c r="I25" s="43"/>
      <c r="J25" s="201"/>
      <c r="K25" s="201"/>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165953.24000000034</v>
      </c>
      <c r="P25" s="109" t="str">
        <f>'PC Receitas'!P13</f>
        <v>Investimentos</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37"/>
      <c r="G26" s="43"/>
      <c r="H26" s="43"/>
      <c r="I26" s="43"/>
      <c r="J26" s="201"/>
      <c r="K26" s="201"/>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165953.24000000034</v>
      </c>
      <c r="P26" s="109">
        <f>'PC Receitas'!P14</f>
        <v>0</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37"/>
      <c r="G27" s="43"/>
      <c r="H27" s="43"/>
      <c r="I27" s="43"/>
      <c r="J27" s="201"/>
      <c r="K27" s="201"/>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165953.24000000034</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37"/>
      <c r="G28" s="43"/>
      <c r="H28" s="43"/>
      <c r="I28" s="43"/>
      <c r="J28" s="201"/>
      <c r="K28" s="201"/>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165953.24000000034</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37"/>
      <c r="G29" s="43"/>
      <c r="H29" s="43"/>
      <c r="I29" s="43"/>
      <c r="J29" s="201"/>
      <c r="K29" s="201"/>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165953.24000000034</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37"/>
      <c r="G30" s="43"/>
      <c r="H30" s="43"/>
      <c r="I30" s="43"/>
      <c r="J30" s="201"/>
      <c r="K30" s="201"/>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165953.24000000034</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37"/>
      <c r="G31" s="43"/>
      <c r="H31" s="43"/>
      <c r="I31" s="43"/>
      <c r="J31" s="201"/>
      <c r="K31" s="201"/>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165953.24000000034</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37"/>
      <c r="G32" s="43"/>
      <c r="H32" s="43"/>
      <c r="I32" s="43"/>
      <c r="J32" s="201"/>
      <c r="K32" s="201"/>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165953.24000000034</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37"/>
      <c r="G33" s="43"/>
      <c r="H33" s="43"/>
      <c r="I33" s="43"/>
      <c r="J33" s="201"/>
      <c r="K33" s="201"/>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165953.24000000034</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37"/>
      <c r="G34" s="43"/>
      <c r="H34" s="43"/>
      <c r="I34" s="43"/>
      <c r="J34" s="201"/>
      <c r="K34" s="201"/>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165953.24000000034</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37"/>
      <c r="G35" s="43"/>
      <c r="H35" s="43"/>
      <c r="I35" s="43"/>
      <c r="J35" s="201"/>
      <c r="K35" s="201"/>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165953.24000000034</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37"/>
      <c r="G36" s="43"/>
      <c r="H36" s="43"/>
      <c r="I36" s="43"/>
      <c r="J36" s="201"/>
      <c r="K36" s="201"/>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165953.24000000034</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37"/>
      <c r="G37" s="43"/>
      <c r="H37" s="43"/>
      <c r="I37" s="43"/>
      <c r="J37" s="201"/>
      <c r="K37" s="201"/>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165953.24000000034</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37"/>
      <c r="G38" s="43"/>
      <c r="H38" s="43"/>
      <c r="I38" s="43"/>
      <c r="J38" s="201"/>
      <c r="K38" s="201"/>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165953.24000000034</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37"/>
      <c r="G39" s="43"/>
      <c r="H39" s="43"/>
      <c r="I39" s="43"/>
      <c r="J39" s="201"/>
      <c r="K39" s="201"/>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165953.24000000034</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37"/>
      <c r="G40" s="43"/>
      <c r="H40" s="43"/>
      <c r="I40" s="43"/>
      <c r="J40" s="201"/>
      <c r="K40" s="201"/>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165953.24000000034</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37"/>
      <c r="G41" s="43"/>
      <c r="H41" s="43"/>
      <c r="I41" s="43"/>
      <c r="J41" s="201"/>
      <c r="K41" s="201"/>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165953.24000000034</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37"/>
      <c r="G42" s="43"/>
      <c r="H42" s="43"/>
      <c r="I42" s="43"/>
      <c r="J42" s="201"/>
      <c r="K42" s="201"/>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165953.24000000034</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37"/>
      <c r="G43" s="43"/>
      <c r="H43" s="43"/>
      <c r="I43" s="43"/>
      <c r="J43" s="201"/>
      <c r="K43" s="201"/>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165953.24000000034</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37"/>
      <c r="G44" s="43"/>
      <c r="H44" s="43"/>
      <c r="I44" s="43"/>
      <c r="J44" s="201"/>
      <c r="K44" s="201"/>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165953.24000000034</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37"/>
      <c r="G45" s="43"/>
      <c r="H45" s="43"/>
      <c r="I45" s="43"/>
      <c r="J45" s="201"/>
      <c r="K45" s="201"/>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165953.24000000034</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37"/>
      <c r="G46" s="43"/>
      <c r="H46" s="43"/>
      <c r="I46" s="43"/>
      <c r="J46" s="201"/>
      <c r="K46" s="201"/>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165953.24000000034</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37"/>
      <c r="G47" s="43"/>
      <c r="H47" s="43"/>
      <c r="I47" s="43"/>
      <c r="J47" s="201"/>
      <c r="K47" s="201"/>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165953.24000000034</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37"/>
      <c r="G48" s="43"/>
      <c r="H48" s="43"/>
      <c r="I48" s="43"/>
      <c r="J48" s="201"/>
      <c r="K48" s="201"/>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165953.24000000034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01"/>
      <c r="K49" s="201"/>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165953.24000000034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01"/>
      <c r="K50" s="201"/>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165953.24000000034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01"/>
      <c r="K51" s="201"/>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165953.24000000034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01"/>
      <c r="K52" s="201"/>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165953.24000000034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01"/>
      <c r="K53" s="201"/>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165953.24000000034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01"/>
      <c r="K54" s="201"/>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165953.24000000034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37"/>
      <c r="G55" s="43"/>
      <c r="H55" s="43"/>
      <c r="I55" s="43"/>
      <c r="J55" s="201"/>
      <c r="K55" s="201"/>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165953.24000000034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01"/>
      <c r="K56" s="201"/>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165953.24000000034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01"/>
      <c r="K57" s="201"/>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165953.24000000034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01"/>
      <c r="K58" s="201"/>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165953.24000000034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01"/>
      <c r="K59" s="201"/>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165953.24000000034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01"/>
      <c r="K60" s="201"/>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165953.24000000034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01"/>
      <c r="K61" s="201"/>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165953.24000000034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01"/>
      <c r="K62" s="201"/>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165953.24000000034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01"/>
      <c r="K63" s="201"/>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165953.24000000034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01"/>
      <c r="K64" s="201"/>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165953.24000000034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01"/>
      <c r="K65" s="201"/>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165953.24000000034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01"/>
      <c r="K66" s="201"/>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165953.24000000034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01"/>
      <c r="K67" s="201"/>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165953.24000000034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01"/>
      <c r="K68" s="201"/>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165953.24000000034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01"/>
      <c r="K69" s="201"/>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165953.24000000034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01"/>
      <c r="K70" s="201"/>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165953.24000000034</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37"/>
      <c r="G71" s="43"/>
      <c r="H71" s="43"/>
      <c r="I71" s="43"/>
      <c r="J71" s="201"/>
      <c r="K71" s="201"/>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165953.24000000034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37"/>
      <c r="G72" s="43"/>
      <c r="H72" s="43"/>
      <c r="I72" s="43"/>
      <c r="J72" s="201"/>
      <c r="K72" s="201"/>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165953.24000000034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37"/>
      <c r="G73" s="43"/>
      <c r="H73" s="43"/>
      <c r="I73" s="43"/>
      <c r="J73" s="201"/>
      <c r="K73" s="201"/>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165953.24000000034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01"/>
      <c r="K74" s="201"/>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165953.24000000034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01"/>
      <c r="K75" s="201"/>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165953.24000000034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01"/>
      <c r="K76" s="201"/>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165953.24000000034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37"/>
      <c r="G77" s="43"/>
      <c r="H77" s="43"/>
      <c r="I77" s="43"/>
      <c r="J77" s="201"/>
      <c r="K77" s="201"/>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165953.24000000034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37"/>
      <c r="G78" s="43"/>
      <c r="H78" s="43"/>
      <c r="I78" s="43"/>
      <c r="J78" s="201"/>
      <c r="K78" s="201"/>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165953.24000000034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37"/>
      <c r="G79" s="43"/>
      <c r="H79" s="43"/>
      <c r="I79" s="43"/>
      <c r="J79" s="201"/>
      <c r="K79" s="201"/>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165953.24000000034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37"/>
      <c r="G80" s="43"/>
      <c r="H80" s="43"/>
      <c r="I80" s="43"/>
      <c r="J80" s="201"/>
      <c r="K80" s="201"/>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165953.24000000034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01"/>
      <c r="K81" s="201"/>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165953.24000000034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01"/>
      <c r="K82" s="201"/>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165953.24000000034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01"/>
      <c r="K83" s="201"/>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165953.24000000034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01"/>
      <c r="K84" s="201"/>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165953.24000000034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01"/>
      <c r="K85" s="201"/>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165953.24000000034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37"/>
      <c r="G86" s="43"/>
      <c r="H86" s="43"/>
      <c r="I86" s="43"/>
      <c r="J86" s="201"/>
      <c r="K86" s="201"/>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165953.24000000034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37"/>
      <c r="G87" s="43"/>
      <c r="H87" s="43"/>
      <c r="I87" s="43"/>
      <c r="J87" s="201"/>
      <c r="K87" s="201"/>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165953.24000000034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01"/>
      <c r="K88" s="201"/>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165953.24000000034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01"/>
      <c r="K89" s="201"/>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165953.24000000034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01"/>
      <c r="K90" s="201"/>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165953.24000000034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01"/>
      <c r="K91" s="201"/>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165953.24000000034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37"/>
      <c r="G92" s="43"/>
      <c r="H92" s="43"/>
      <c r="I92" s="43"/>
      <c r="J92" s="201"/>
      <c r="K92" s="201"/>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165953.24000000034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37"/>
      <c r="G93" s="43"/>
      <c r="H93" s="43"/>
      <c r="I93" s="43"/>
      <c r="J93" s="201"/>
      <c r="K93" s="201"/>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165953.24000000034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37"/>
      <c r="G94" s="43"/>
      <c r="H94" s="43"/>
      <c r="I94" s="43"/>
      <c r="J94" s="201"/>
      <c r="K94" s="201"/>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165953.24000000034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01"/>
      <c r="K95" s="201"/>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165953.24000000034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01"/>
      <c r="K96" s="201"/>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165953.24000000034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01"/>
      <c r="K97" s="201"/>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165953.24000000034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01"/>
      <c r="K98" s="201"/>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165953.24000000034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01"/>
      <c r="K99" s="201"/>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165953.24000000034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01"/>
      <c r="K100" s="201"/>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165953.24000000034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01"/>
      <c r="K101" s="201"/>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165953.24000000034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01"/>
      <c r="K102" s="201"/>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165953.24000000034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01"/>
      <c r="K103" s="201"/>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165953.24000000034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01"/>
      <c r="K104" s="201"/>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165953.24000000034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01"/>
      <c r="K105" s="201"/>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165953.24000000034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01"/>
      <c r="K106" s="201"/>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165953.24000000034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01"/>
      <c r="K107" s="201"/>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165953.24000000034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01"/>
      <c r="K108" s="201"/>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165953.24000000034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01"/>
      <c r="K109" s="201"/>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165953.24000000034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01"/>
      <c r="K110" s="201"/>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165953.24000000034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01"/>
      <c r="K111" s="201"/>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165953.24000000034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01"/>
      <c r="K112" s="201"/>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165953.24000000034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01"/>
      <c r="K113" s="201"/>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165953.24000000034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01"/>
      <c r="K114" s="201"/>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165953.24000000034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01"/>
      <c r="K115" s="201"/>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165953.24000000034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01"/>
      <c r="K116" s="201"/>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165953.24000000034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01"/>
      <c r="K117" s="201"/>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165953.24000000034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01"/>
      <c r="K118" s="201"/>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165953.24000000034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01"/>
      <c r="K119" s="201"/>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165953.24000000034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01"/>
      <c r="K120" s="201"/>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165953.24000000034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01"/>
      <c r="K121" s="201"/>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165953.24000000034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01"/>
      <c r="K122" s="201"/>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165953.24000000034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01"/>
      <c r="K123" s="201"/>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165953.24000000034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01"/>
      <c r="K124" s="201"/>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165953.24000000034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01"/>
      <c r="K125" s="201"/>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165953.24000000034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01"/>
      <c r="K126" s="201"/>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165953.24000000034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01"/>
      <c r="K127" s="201"/>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165953.24000000034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01"/>
      <c r="K128" s="201"/>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165953.24000000034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01"/>
      <c r="K129" s="201"/>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165953.24000000034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01"/>
      <c r="K130" s="201"/>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165953.24000000034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01"/>
      <c r="K131" s="201"/>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165953.24000000034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01"/>
      <c r="K132" s="201"/>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165953.24000000034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01"/>
      <c r="K133" s="201"/>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165953.24000000034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01"/>
      <c r="K134" s="201"/>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165953.24000000034</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01"/>
      <c r="K135" s="201"/>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165953.24000000034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01"/>
      <c r="K136" s="201"/>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165953.24000000034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01"/>
      <c r="K137" s="201"/>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165953.24000000034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01"/>
      <c r="K138" s="201"/>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165953.24000000034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01"/>
      <c r="K139" s="201"/>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165953.24000000034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01"/>
      <c r="K140" s="201"/>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165953.24000000034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01"/>
      <c r="K141" s="201"/>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165953.24000000034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01"/>
      <c r="K142" s="201"/>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165953.24000000034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01"/>
      <c r="K143" s="201"/>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165953.24000000034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01"/>
      <c r="K144" s="201"/>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165953.24000000034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01"/>
      <c r="K145" s="201"/>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165953.24000000034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01"/>
      <c r="K146" s="201"/>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165953.24000000034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01"/>
      <c r="K147" s="201"/>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165953.24000000034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01"/>
      <c r="K148" s="201"/>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165953.24000000034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01"/>
      <c r="K149" s="201"/>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165953.24000000034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01"/>
      <c r="K150" s="201"/>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165953.24000000034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01"/>
      <c r="K151" s="201"/>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165953.24000000034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01"/>
      <c r="K152" s="201"/>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165953.24000000034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01"/>
      <c r="K153" s="201"/>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165953.24000000034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01"/>
      <c r="K154" s="201"/>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165953.24000000034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01"/>
      <c r="K155" s="201"/>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165953.24000000034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01"/>
      <c r="K156" s="201"/>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165953.24000000034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01"/>
      <c r="K157" s="201"/>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165953.24000000034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01"/>
      <c r="K158" s="201"/>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165953.24000000034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01"/>
      <c r="K159" s="201"/>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165953.24000000034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01"/>
      <c r="K160" s="201"/>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165953.24000000034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01"/>
      <c r="K161" s="201"/>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165953.24000000034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01"/>
      <c r="K162" s="201"/>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165953.24000000034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01"/>
      <c r="K163" s="201"/>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165953.24000000034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01"/>
      <c r="K164" s="201"/>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165953.24000000034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01"/>
      <c r="K165" s="201"/>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165953.24000000034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01"/>
      <c r="K166" s="201"/>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165953.24000000034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01"/>
      <c r="K167" s="201"/>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165953.24000000034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01"/>
      <c r="K168" s="201"/>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165953.24000000034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01"/>
      <c r="K169" s="201"/>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165953.24000000034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01"/>
      <c r="K170" s="201"/>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165953.24000000034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01"/>
      <c r="K171" s="201"/>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165953.24000000034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01"/>
      <c r="K172" s="201"/>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165953.24000000034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01"/>
      <c r="K173" s="201"/>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165953.24000000034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01"/>
      <c r="K174" s="201"/>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165953.24000000034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01"/>
      <c r="K175" s="201"/>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165953.24000000034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01"/>
      <c r="K176" s="201"/>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165953.24000000034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01"/>
      <c r="K177" s="201"/>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165953.24000000034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01"/>
      <c r="K178" s="201"/>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165953.24000000034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01"/>
      <c r="K179" s="201"/>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165953.24000000034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01"/>
      <c r="K180" s="201"/>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165953.24000000034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01"/>
      <c r="K181" s="201"/>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165953.24000000034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01"/>
      <c r="K182" s="201"/>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165953.24000000034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01"/>
      <c r="K183" s="201"/>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165953.24000000034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01"/>
      <c r="K184" s="201"/>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165953.24000000034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01"/>
      <c r="K185" s="201"/>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165953.24000000034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01"/>
      <c r="K186" s="201"/>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165953.24000000034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01"/>
      <c r="K187" s="201"/>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165953.24000000034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01"/>
      <c r="K188" s="201"/>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165953.24000000034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01"/>
      <c r="K189" s="201"/>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165953.24000000034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01"/>
      <c r="K190" s="201"/>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165953.24000000034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01"/>
      <c r="K191" s="201"/>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165953.24000000034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01"/>
      <c r="K192" s="201"/>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165953.24000000034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01"/>
      <c r="K193" s="201"/>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165953.24000000034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01"/>
      <c r="K194" s="201"/>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165953.24000000034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01"/>
      <c r="K195" s="201"/>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165953.24000000034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01"/>
      <c r="K196" s="201"/>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165953.24000000034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01"/>
      <c r="K197" s="201"/>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165953.24000000034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01"/>
      <c r="K198" s="201"/>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165953.24000000034</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01"/>
      <c r="K199" s="201"/>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165953.24000000034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01"/>
      <c r="K200" s="201"/>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165953.24000000034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01"/>
      <c r="K201" s="201"/>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165953.24000000034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01"/>
      <c r="K202" s="201"/>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165953.24000000034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01"/>
      <c r="K203" s="201"/>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165953.24000000034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01"/>
      <c r="K204" s="201"/>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165953.24000000034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01"/>
      <c r="K205" s="201"/>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165953.24000000034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01"/>
      <c r="K206" s="201"/>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165953.24000000034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01"/>
      <c r="K207" s="201"/>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165953.24000000034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01"/>
      <c r="K208" s="201"/>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165953.24000000034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01"/>
      <c r="K209" s="201"/>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165953.24000000034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01"/>
      <c r="K210" s="201"/>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165953.24000000034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01"/>
      <c r="K211" s="201"/>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165953.24000000034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01"/>
      <c r="K212" s="201"/>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165953.24000000034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01"/>
      <c r="K213" s="201"/>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165953.24000000034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01"/>
      <c r="K214" s="201"/>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165953.24000000034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01"/>
      <c r="K215" s="201"/>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165953.24000000034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01"/>
      <c r="K216" s="201"/>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165953.24000000034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01"/>
      <c r="K217" s="201"/>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165953.24000000034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01"/>
      <c r="K218" s="201"/>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165953.24000000034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01"/>
      <c r="K219" s="201"/>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165953.24000000034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01"/>
      <c r="K220" s="201"/>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165953.24000000034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01"/>
      <c r="K221" s="201"/>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165953.24000000034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01"/>
      <c r="K222" s="201"/>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165953.24000000034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01"/>
      <c r="K223" s="201"/>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165953.24000000034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01"/>
      <c r="K224" s="201"/>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165953.24000000034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01"/>
      <c r="K225" s="201"/>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165953.24000000034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01"/>
      <c r="K226" s="201"/>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165953.24000000034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01"/>
      <c r="K227" s="201"/>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165953.24000000034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01"/>
      <c r="K228" s="201"/>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165953.24000000034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01"/>
      <c r="K229" s="201"/>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165953.24000000034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01"/>
      <c r="K230" s="201"/>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165953.24000000034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01"/>
      <c r="K231" s="201"/>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165953.24000000034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01"/>
      <c r="K232" s="201"/>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165953.24000000034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01"/>
      <c r="K233" s="201"/>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165953.24000000034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01"/>
      <c r="K234" s="201"/>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165953.24000000034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01"/>
      <c r="K235" s="201"/>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165953.24000000034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01"/>
      <c r="K236" s="201"/>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165953.24000000034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01"/>
      <c r="K237" s="201"/>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165953.24000000034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01"/>
      <c r="K238" s="201"/>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165953.24000000034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01"/>
      <c r="K239" s="201"/>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165953.24000000034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01"/>
      <c r="K240" s="201"/>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165953.24000000034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01"/>
      <c r="K241" s="201"/>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165953.24000000034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01"/>
      <c r="K242" s="201"/>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165953.24000000034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01"/>
      <c r="K243" s="201"/>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165953.24000000034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01"/>
      <c r="K244" s="201"/>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165953.24000000034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01"/>
      <c r="K245" s="201"/>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165953.24000000034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01"/>
      <c r="K246" s="201"/>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165953.24000000034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01"/>
      <c r="K247" s="201"/>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165953.24000000034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01"/>
      <c r="K248" s="201"/>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165953.24000000034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01"/>
      <c r="K249" s="201"/>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165953.24000000034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01"/>
      <c r="K250" s="201"/>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165953.24000000034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01"/>
      <c r="K251" s="201"/>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165953.24000000034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01"/>
      <c r="K252" s="201"/>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165953.24000000034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01"/>
      <c r="K253" s="201"/>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165953.24000000034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01"/>
      <c r="K254" s="201"/>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165953.24000000034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01"/>
      <c r="K255" s="201"/>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165953.24000000034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01"/>
      <c r="K256" s="201"/>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165953.24000000034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01"/>
      <c r="K257" s="201"/>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165953.24000000034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01"/>
      <c r="K258" s="201"/>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165953.24000000034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01"/>
      <c r="K259" s="201"/>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165953.24000000034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01"/>
      <c r="K260" s="201"/>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165953.24000000034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01"/>
      <c r="K261" s="201"/>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165953.24000000034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01"/>
      <c r="K262" s="201"/>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165953.24000000034</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01"/>
      <c r="K263" s="201"/>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165953.24000000034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01"/>
      <c r="K264" s="201"/>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165953.24000000034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01"/>
      <c r="K265" s="201"/>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165953.24000000034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01"/>
      <c r="K266" s="201"/>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165953.24000000034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01"/>
      <c r="K267" s="201"/>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165953.24000000034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01"/>
      <c r="K268" s="201"/>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165953.24000000034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01"/>
      <c r="K269" s="201"/>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165953.24000000034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01"/>
      <c r="K270" s="201"/>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165953.24000000034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01"/>
      <c r="K271" s="201"/>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165953.24000000034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01"/>
      <c r="K272" s="201"/>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165953.24000000034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01"/>
      <c r="K273" s="201"/>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165953.24000000034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01"/>
      <c r="K274" s="201"/>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165953.24000000034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01"/>
      <c r="K275" s="201"/>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165953.24000000034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01"/>
      <c r="K276" s="201"/>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165953.24000000034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01"/>
      <c r="K277" s="201"/>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165953.24000000034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01"/>
      <c r="K278" s="201"/>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165953.24000000034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01"/>
      <c r="K279" s="201"/>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165953.24000000034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01"/>
      <c r="K280" s="201"/>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165953.24000000034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01"/>
      <c r="K281" s="201"/>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165953.24000000034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01"/>
      <c r="K282" s="201"/>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165953.24000000034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01"/>
      <c r="K283" s="201"/>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165953.24000000034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01"/>
      <c r="K284" s="201"/>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165953.24000000034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01"/>
      <c r="K285" s="201"/>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165953.24000000034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01"/>
      <c r="K286" s="201"/>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165953.24000000034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01"/>
      <c r="K287" s="201"/>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165953.24000000034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01"/>
      <c r="K288" s="201"/>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165953.24000000034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01"/>
      <c r="K289" s="201"/>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165953.24000000034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01"/>
      <c r="K290" s="201"/>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165953.24000000034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01"/>
      <c r="K291" s="201"/>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165953.24000000034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01"/>
      <c r="K292" s="201"/>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165953.24000000034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01"/>
      <c r="K293" s="201"/>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165953.24000000034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01"/>
      <c r="K294" s="201"/>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165953.24000000034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01"/>
      <c r="K295" s="201"/>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165953.24000000034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01"/>
      <c r="K296" s="201"/>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165953.24000000034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01"/>
      <c r="K297" s="201"/>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165953.24000000034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01"/>
      <c r="K298" s="201"/>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165953.24000000034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01"/>
      <c r="K299" s="201"/>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165953.24000000034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01"/>
      <c r="K300" s="201"/>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165953.24000000034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01"/>
      <c r="K301" s="201"/>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165953.24000000034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01"/>
      <c r="K302" s="201"/>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165953.24000000034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01"/>
      <c r="K303" s="201"/>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165953.24000000034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01"/>
      <c r="K304" s="201"/>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165953.24000000034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01"/>
      <c r="K305" s="201"/>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165953.24000000034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01"/>
      <c r="K306" s="201"/>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165953.24000000034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01"/>
      <c r="K307" s="201"/>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165953.24000000034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01"/>
      <c r="K308" s="201"/>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165953.24000000034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01"/>
      <c r="K309" s="201"/>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165953.24000000034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01"/>
      <c r="K310" s="201"/>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165953.24000000034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01"/>
      <c r="K311" s="201"/>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165953.24000000034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01"/>
      <c r="K312" s="201"/>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165953.24000000034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01"/>
      <c r="K313" s="201"/>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165953.24000000034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01"/>
      <c r="K314" s="201"/>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165953.24000000034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01"/>
      <c r="K315" s="201"/>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165953.24000000034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01"/>
      <c r="K316" s="201"/>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165953.24000000034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01"/>
      <c r="K317" s="201"/>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165953.24000000034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01"/>
      <c r="K318" s="201"/>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165953.24000000034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01"/>
      <c r="K319" s="201"/>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165953.24000000034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01"/>
      <c r="K320" s="201"/>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165953.24000000034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01"/>
      <c r="K321" s="201"/>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165953.24000000034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01"/>
      <c r="K322" s="201"/>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165953.24000000034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01"/>
      <c r="K323" s="201"/>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165953.24000000034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01"/>
      <c r="K324" s="201"/>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165953.24000000034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01"/>
      <c r="K325" s="201"/>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165953.24000000034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01"/>
      <c r="K326" s="201"/>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165953.24000000034</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01"/>
      <c r="K327" s="201"/>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165953.24000000034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01"/>
      <c r="K328" s="201"/>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165953.24000000034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01"/>
      <c r="K329" s="201"/>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165953.24000000034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01"/>
      <c r="K330" s="201"/>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165953.24000000034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01"/>
      <c r="K331" s="201"/>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165953.24000000034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01"/>
      <c r="K332" s="201"/>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165953.24000000034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01"/>
      <c r="K333" s="201"/>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165953.24000000034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01"/>
      <c r="K334" s="201"/>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165953.24000000034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01"/>
      <c r="K335" s="201"/>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165953.24000000034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01"/>
      <c r="K336" s="201"/>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165953.24000000034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01"/>
      <c r="K337" s="201"/>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165953.24000000034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01"/>
      <c r="K338" s="201"/>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165953.24000000034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01"/>
      <c r="K339" s="201"/>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165953.24000000034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01"/>
      <c r="K340" s="201"/>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165953.24000000034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01"/>
      <c r="K341" s="201"/>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165953.24000000034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01"/>
      <c r="K342" s="201"/>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165953.24000000034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01"/>
      <c r="K343" s="201"/>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165953.24000000034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01"/>
      <c r="K344" s="201"/>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165953.24000000034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01"/>
      <c r="K345" s="201"/>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165953.24000000034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01"/>
      <c r="K346" s="201"/>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165953.24000000034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01"/>
      <c r="K347" s="201"/>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165953.24000000034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01"/>
      <c r="K348" s="201"/>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165953.24000000034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01"/>
      <c r="K349" s="201"/>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165953.24000000034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01"/>
      <c r="K350" s="201"/>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165953.24000000034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01"/>
      <c r="K351" s="201"/>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165953.24000000034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01"/>
      <c r="K352" s="201"/>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165953.24000000034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01"/>
      <c r="K353" s="201"/>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165953.24000000034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01"/>
      <c r="K354" s="201"/>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165953.24000000034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01"/>
      <c r="K355" s="201"/>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165953.24000000034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01"/>
      <c r="K356" s="201"/>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165953.24000000034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01"/>
      <c r="K357" s="201"/>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165953.24000000034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01"/>
      <c r="K358" s="201"/>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165953.24000000034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01"/>
      <c r="K359" s="201"/>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165953.24000000034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01"/>
      <c r="K360" s="201"/>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165953.24000000034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01"/>
      <c r="K361" s="201"/>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165953.24000000034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01"/>
      <c r="K362" s="201"/>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165953.24000000034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01"/>
      <c r="K363" s="201"/>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165953.24000000034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01"/>
      <c r="K364" s="201"/>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165953.24000000034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01"/>
      <c r="K365" s="201"/>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165953.24000000034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01"/>
      <c r="K366" s="201"/>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165953.24000000034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01"/>
      <c r="K367" s="201"/>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165953.24000000034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01"/>
      <c r="K368" s="201"/>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165953.24000000034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01"/>
      <c r="K369" s="201"/>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165953.24000000034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01"/>
      <c r="K370" s="201"/>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165953.24000000034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01"/>
      <c r="K371" s="201"/>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165953.24000000034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01"/>
      <c r="K372" s="201"/>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165953.24000000034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01"/>
      <c r="K373" s="201"/>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165953.24000000034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01"/>
      <c r="K374" s="201"/>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165953.24000000034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01"/>
      <c r="K375" s="201"/>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165953.24000000034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01"/>
      <c r="K376" s="201"/>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165953.24000000034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01"/>
      <c r="K377" s="201"/>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165953.24000000034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01"/>
      <c r="K378" s="201"/>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165953.24000000034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01"/>
      <c r="K379" s="201"/>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165953.24000000034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01"/>
      <c r="K380" s="201"/>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165953.24000000034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01"/>
      <c r="K381" s="201"/>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165953.24000000034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01"/>
      <c r="K382" s="201"/>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165953.24000000034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01"/>
      <c r="K383" s="201"/>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165953.24000000034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01"/>
      <c r="K384" s="201"/>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165953.24000000034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01"/>
      <c r="K385" s="201"/>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165953.24000000034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01"/>
      <c r="K386" s="201"/>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165953.24000000034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01"/>
      <c r="K387" s="201"/>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165953.24000000034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01"/>
      <c r="K388" s="201"/>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165953.24000000034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01"/>
      <c r="K389" s="201"/>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165953.24000000034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01"/>
      <c r="K390" s="201"/>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165953.24000000034</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01"/>
      <c r="K391" s="201"/>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165953.24000000034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01"/>
      <c r="K392" s="201"/>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165953.24000000034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01"/>
      <c r="K393" s="201"/>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165953.24000000034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01"/>
      <c r="K394" s="201"/>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165953.24000000034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01"/>
      <c r="K395" s="201"/>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165953.24000000034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01"/>
      <c r="K396" s="201"/>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165953.24000000034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01"/>
      <c r="K397" s="201"/>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165953.24000000034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01"/>
      <c r="K398" s="201"/>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165953.24000000034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01"/>
      <c r="K399" s="201"/>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165953.24000000034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01"/>
      <c r="K400" s="201"/>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165953.24000000034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01"/>
      <c r="K401" s="201"/>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165953.24000000034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01"/>
      <c r="K402" s="201"/>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165953.24000000034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01"/>
      <c r="K403" s="201"/>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165953.24000000034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01"/>
      <c r="K404" s="201"/>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165953.24000000034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01"/>
      <c r="K405" s="201"/>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165953.24000000034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01"/>
      <c r="K406" s="201"/>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165953.24000000034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01"/>
      <c r="K407" s="201"/>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165953.24000000034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01"/>
      <c r="K408" s="201"/>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165953.24000000034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01"/>
      <c r="K409" s="201"/>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165953.24000000034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01"/>
      <c r="K410" s="201"/>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165953.24000000034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01"/>
      <c r="K411" s="201"/>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165953.24000000034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01"/>
      <c r="K412" s="201"/>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165953.24000000034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01"/>
      <c r="K413" s="201"/>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165953.24000000034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01"/>
      <c r="K414" s="201"/>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165953.24000000034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01"/>
      <c r="K415" s="201"/>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165953.24000000034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01"/>
      <c r="K416" s="201"/>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165953.24000000034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01"/>
      <c r="K417" s="201"/>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165953.24000000034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01"/>
      <c r="K418" s="201"/>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165953.24000000034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01"/>
      <c r="K419" s="201"/>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165953.24000000034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01"/>
      <c r="K420" s="201"/>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165953.24000000034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01"/>
      <c r="K421" s="201"/>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165953.24000000034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01"/>
      <c r="K422" s="201"/>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165953.24000000034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01"/>
      <c r="K423" s="201"/>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165953.24000000034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01"/>
      <c r="K424" s="201"/>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165953.24000000034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01"/>
      <c r="K425" s="201"/>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165953.24000000034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01"/>
      <c r="K426" s="201"/>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165953.24000000034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01"/>
      <c r="K427" s="201"/>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165953.24000000034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01"/>
      <c r="K428" s="201"/>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165953.24000000034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01"/>
      <c r="K429" s="201"/>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165953.24000000034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01"/>
      <c r="K430" s="201"/>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165953.24000000034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01"/>
      <c r="K431" s="201"/>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165953.24000000034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01"/>
      <c r="K432" s="201"/>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165953.24000000034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01"/>
      <c r="K433" s="201"/>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165953.24000000034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01"/>
      <c r="K434" s="201"/>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165953.24000000034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01"/>
      <c r="K435" s="201"/>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165953.24000000034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01"/>
      <c r="K436" s="201"/>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165953.24000000034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01"/>
      <c r="K437" s="201"/>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165953.24000000034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01"/>
      <c r="K438" s="201"/>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165953.24000000034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01"/>
      <c r="K439" s="201"/>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165953.24000000034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01"/>
      <c r="K440" s="201"/>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165953.24000000034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01"/>
      <c r="K441" s="201"/>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165953.24000000034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01"/>
      <c r="K442" s="201"/>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165953.24000000034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01"/>
      <c r="K443" s="201"/>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165953.24000000034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01"/>
      <c r="K444" s="201"/>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165953.24000000034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01"/>
      <c r="K445" s="201"/>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165953.24000000034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01"/>
      <c r="K446" s="201"/>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165953.24000000034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01"/>
      <c r="K447" s="201"/>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165953.24000000034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01"/>
      <c r="K448" s="201"/>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165953.24000000034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01"/>
      <c r="K449" s="201"/>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165953.24000000034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01"/>
      <c r="K450" s="201"/>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165953.24000000034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01"/>
      <c r="K451" s="201"/>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165953.24000000034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01"/>
      <c r="K452" s="201"/>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165953.24000000034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01"/>
      <c r="K453" s="201"/>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165953.24000000034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01"/>
      <c r="K454" s="201"/>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165953.24000000034</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01"/>
      <c r="K455" s="201"/>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165953.24000000034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01"/>
      <c r="K456" s="201"/>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165953.24000000034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01"/>
      <c r="K457" s="201"/>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165953.24000000034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01"/>
      <c r="K458" s="201"/>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165953.24000000034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01"/>
      <c r="K459" s="201"/>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165953.24000000034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01"/>
      <c r="K460" s="201"/>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165953.24000000034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01"/>
      <c r="K461" s="201"/>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165953.24000000034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01"/>
      <c r="K462" s="201"/>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165953.24000000034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01"/>
      <c r="K463" s="201"/>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165953.24000000034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01"/>
      <c r="K464" s="201"/>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165953.24000000034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01"/>
      <c r="K465" s="201"/>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165953.24000000034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01"/>
      <c r="K466" s="201"/>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165953.24000000034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01"/>
      <c r="K467" s="201"/>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165953.24000000034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01"/>
      <c r="K468" s="201"/>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165953.24000000034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01"/>
      <c r="K469" s="201"/>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165953.24000000034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01"/>
      <c r="K470" s="201"/>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165953.24000000034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01"/>
      <c r="K471" s="201"/>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165953.24000000034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01"/>
      <c r="K472" s="201"/>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165953.24000000034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01"/>
      <c r="K473" s="201"/>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165953.24000000034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01"/>
      <c r="K474" s="201"/>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165953.24000000034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01"/>
      <c r="K475" s="201"/>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165953.24000000034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01"/>
      <c r="K476" s="201"/>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165953.24000000034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01"/>
      <c r="K477" s="201"/>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165953.24000000034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01"/>
      <c r="K478" s="201"/>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165953.24000000034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01"/>
      <c r="K479" s="201"/>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165953.24000000034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01"/>
      <c r="K480" s="201"/>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165953.24000000034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01"/>
      <c r="K481" s="201"/>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165953.24000000034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01"/>
      <c r="K482" s="201"/>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165953.24000000034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01"/>
      <c r="K483" s="201"/>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165953.24000000034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01"/>
      <c r="K484" s="201"/>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165953.24000000034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01"/>
      <c r="K485" s="201"/>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165953.24000000034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01"/>
      <c r="K486" s="201"/>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165953.24000000034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01"/>
      <c r="K487" s="201"/>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165953.24000000034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01"/>
      <c r="K488" s="201"/>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165953.24000000034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01"/>
      <c r="K489" s="201"/>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165953.24000000034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01"/>
      <c r="K490" s="201"/>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165953.24000000034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01"/>
      <c r="K491" s="201"/>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165953.24000000034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01"/>
      <c r="K492" s="201"/>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165953.24000000034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01"/>
      <c r="K493" s="201"/>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165953.24000000034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01"/>
      <c r="K494" s="201"/>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165953.24000000034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01"/>
      <c r="K495" s="201"/>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165953.24000000034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01"/>
      <c r="K496" s="201"/>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165953.24000000034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01"/>
      <c r="K497" s="201"/>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165953.24000000034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01"/>
      <c r="K498" s="201"/>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165953.24000000034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01"/>
      <c r="K499" s="201"/>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165953.24000000034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01"/>
      <c r="K500" s="201"/>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165953.24000000034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01"/>
      <c r="K501" s="201"/>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165953.24000000034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01"/>
      <c r="K502" s="201"/>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165953.24000000034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01"/>
      <c r="K503" s="201"/>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165953.24000000034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01"/>
      <c r="K504" s="201"/>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165953.24000000034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01"/>
      <c r="K505" s="201"/>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165953.24000000034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01"/>
      <c r="K506" s="201"/>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165953.24000000034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01"/>
      <c r="K507" s="201"/>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165953.24000000034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01"/>
      <c r="K508" s="201"/>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165953.24000000034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01"/>
      <c r="K509" s="201"/>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165953.24000000034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01"/>
      <c r="K510" s="201"/>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165953.24000000034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01"/>
      <c r="K511" s="201"/>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165953.24000000034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01"/>
      <c r="K512" s="201"/>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165953.24000000034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01"/>
      <c r="K513" s="201"/>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165953.24000000034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01"/>
      <c r="K514" s="201"/>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165953.24000000034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01"/>
      <c r="K515" s="201"/>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165953.24000000034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01"/>
      <c r="K516" s="201"/>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165953.24000000034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01"/>
      <c r="K517" s="201"/>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165953.24000000034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01"/>
      <c r="K518" s="201"/>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165953.24000000034</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01"/>
      <c r="K519" s="201"/>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165953.24000000034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01"/>
      <c r="K520" s="201"/>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165953.24000000034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01"/>
      <c r="K521" s="201"/>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165953.24000000034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01"/>
      <c r="K522" s="201"/>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165953.24000000034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01"/>
      <c r="K523" s="201"/>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165953.24000000034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01"/>
      <c r="K524" s="201"/>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165953.24000000034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01"/>
      <c r="K525" s="201"/>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165953.24000000034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01"/>
      <c r="K526" s="201"/>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165953.24000000034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01"/>
      <c r="K527" s="201"/>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165953.24000000034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01"/>
      <c r="K528" s="201"/>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165953.24000000034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01"/>
      <c r="K529" s="201"/>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165953.24000000034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01"/>
      <c r="K530" s="201"/>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165953.24000000034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01"/>
      <c r="K531" s="201"/>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165953.24000000034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01"/>
      <c r="K532" s="201"/>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165953.24000000034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01"/>
      <c r="K533" s="201"/>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165953.24000000034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01"/>
      <c r="K534" s="201"/>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165953.24000000034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01"/>
      <c r="K535" s="201"/>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165953.24000000034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01"/>
      <c r="K536" s="201"/>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165953.24000000034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01"/>
      <c r="K537" s="201"/>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165953.24000000034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01"/>
      <c r="K538" s="201"/>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165953.24000000034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01"/>
      <c r="K539" s="201"/>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165953.24000000034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01"/>
      <c r="K540" s="201"/>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165953.24000000034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01"/>
      <c r="K541" s="201"/>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165953.24000000034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01"/>
      <c r="K542" s="201"/>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165953.24000000034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01"/>
      <c r="K543" s="201"/>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165953.24000000034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01"/>
      <c r="K544" s="201"/>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165953.24000000034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01"/>
      <c r="K545" s="201"/>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165953.24000000034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01"/>
      <c r="K546" s="201"/>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165953.24000000034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01"/>
      <c r="K547" s="201"/>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165953.24000000034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01"/>
      <c r="K548" s="201"/>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165953.24000000034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01"/>
      <c r="K549" s="201"/>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165953.24000000034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01"/>
      <c r="K550" s="201"/>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165953.24000000034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01"/>
      <c r="K551" s="201"/>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165953.24000000034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01"/>
      <c r="K552" s="201"/>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165953.24000000034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01"/>
      <c r="K553" s="201"/>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165953.24000000034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01"/>
      <c r="K554" s="201"/>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165953.24000000034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01"/>
      <c r="K555" s="201"/>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165953.24000000034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01"/>
      <c r="K556" s="201"/>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165953.24000000034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01"/>
      <c r="K557" s="201"/>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165953.24000000034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01"/>
      <c r="K558" s="201"/>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165953.24000000034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01"/>
      <c r="K559" s="201"/>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165953.24000000034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01"/>
      <c r="K560" s="201"/>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165953.24000000034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01"/>
      <c r="K561" s="201"/>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165953.24000000034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01"/>
      <c r="K562" s="201"/>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165953.24000000034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01"/>
      <c r="K563" s="201"/>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165953.24000000034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01"/>
      <c r="K564" s="201"/>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165953.24000000034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01"/>
      <c r="K565" s="201"/>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165953.24000000034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01"/>
      <c r="K566" s="201"/>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165953.24000000034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01"/>
      <c r="K567" s="201"/>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165953.24000000034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01"/>
      <c r="K568" s="201"/>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165953.24000000034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01"/>
      <c r="K569" s="201"/>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165953.24000000034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01"/>
      <c r="K570" s="201"/>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165953.24000000034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01"/>
      <c r="K571" s="201"/>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165953.24000000034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01"/>
      <c r="K572" s="201"/>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165953.24000000034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01"/>
      <c r="K573" s="201"/>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165953.24000000034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01"/>
      <c r="K574" s="201"/>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165953.24000000034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01"/>
      <c r="K575" s="201"/>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165953.24000000034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01"/>
      <c r="K576" s="201"/>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165953.24000000034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01"/>
      <c r="K577" s="201"/>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165953.24000000034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01"/>
      <c r="K578" s="201"/>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165953.24000000034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01"/>
      <c r="K579" s="201"/>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165953.24000000034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01"/>
      <c r="K580" s="201"/>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165953.24000000034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01"/>
      <c r="K581" s="201"/>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165953.24000000034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01"/>
      <c r="K582" s="201"/>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165953.24000000034</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01"/>
      <c r="K583" s="201"/>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165953.24000000034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01"/>
      <c r="K584" s="201"/>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165953.24000000034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01"/>
      <c r="K585" s="201"/>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165953.24000000034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01"/>
      <c r="K586" s="201"/>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165953.24000000034</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01"/>
      <c r="K587" s="201"/>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165953.24000000034</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01"/>
      <c r="K588" s="201"/>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165953.24000000034</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01"/>
      <c r="K589" s="201"/>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165953.24000000034</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01"/>
      <c r="K590" s="201"/>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165953.24000000034</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01"/>
      <c r="K591" s="201"/>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165953.24000000034</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01"/>
      <c r="K592" s="201"/>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165953.24000000034</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01"/>
      <c r="K593" s="201"/>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165953.24000000034</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01"/>
      <c r="K594" s="201"/>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165953.24000000034</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01"/>
      <c r="K595" s="201"/>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165953.24000000034</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01"/>
      <c r="K596" s="201"/>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165953.24000000034</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01"/>
      <c r="K597" s="201"/>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165953.24000000034</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01"/>
      <c r="K598" s="201"/>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165953.24000000034</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01"/>
      <c r="K599" s="201"/>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165953.24000000034</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01"/>
      <c r="K600" s="201"/>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165953.24000000034</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01"/>
      <c r="K601" s="201"/>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165953.24000000034</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01"/>
      <c r="K602" s="201"/>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165953.24000000034</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01"/>
      <c r="K603" s="201"/>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165953.24000000034</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01"/>
      <c r="K604" s="201"/>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165953.24000000034</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01"/>
      <c r="K605" s="201"/>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165953.24000000034</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D607" s="220"/>
      <c r="F607" s="19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E1:E3 E5:E1048576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activeCell="E4" sqref="E4:H4"/>
    </sheetView>
  </sheetViews>
  <sheetFormatPr defaultColWidth="0" defaultRowHeight="15" zeroHeight="1" x14ac:dyDescent="0.25"/>
  <cols>
    <col min="1" max="1" width="27.42578125" style="219"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14"/>
      <c r="C1" s="258"/>
      <c r="D1" s="258"/>
      <c r="E1" s="258"/>
      <c r="F1" s="258"/>
      <c r="G1" s="258"/>
      <c r="H1" s="258"/>
      <c r="I1" s="258"/>
      <c r="J1" s="258"/>
      <c r="K1" s="258"/>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14"/>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14"/>
      <c r="D3" s="6"/>
    </row>
    <row r="4" spans="1:43" ht="22.5" customHeight="1" x14ac:dyDescent="0.25">
      <c r="A4" s="214"/>
      <c r="C4" s="26" t="s">
        <v>19</v>
      </c>
      <c r="D4" s="6"/>
      <c r="E4" s="281" t="s">
        <v>144</v>
      </c>
      <c r="F4" s="282"/>
      <c r="G4" s="282"/>
      <c r="H4" s="283"/>
      <c r="J4" s="284" t="s">
        <v>23</v>
      </c>
      <c r="K4" s="284"/>
    </row>
    <row r="5" spans="1:43" ht="5.25" customHeight="1" x14ac:dyDescent="0.25">
      <c r="A5" s="214"/>
      <c r="C5" s="7"/>
      <c r="D5" s="6"/>
      <c r="E5" s="25"/>
      <c r="F5" s="25"/>
      <c r="G5" s="25"/>
      <c r="H5" s="25"/>
      <c r="J5" s="284"/>
      <c r="K5" s="284"/>
    </row>
    <row r="6" spans="1:43" ht="24.75" customHeight="1" thickBot="1" x14ac:dyDescent="0.3">
      <c r="A6" s="214"/>
      <c r="C6" s="25"/>
      <c r="D6" s="1"/>
      <c r="E6" s="170" t="s">
        <v>12</v>
      </c>
      <c r="F6" s="171" t="s">
        <v>20</v>
      </c>
      <c r="G6" s="171" t="s">
        <v>21</v>
      </c>
      <c r="H6" s="171" t="s">
        <v>22</v>
      </c>
      <c r="J6" s="285"/>
      <c r="K6" s="285"/>
      <c r="P6" s="61" t="s">
        <v>208</v>
      </c>
      <c r="Q6" s="61" t="s">
        <v>143</v>
      </c>
      <c r="R6" s="61" t="s">
        <v>47</v>
      </c>
      <c r="S6" s="61" t="s">
        <v>144</v>
      </c>
      <c r="T6" s="61" t="s">
        <v>139</v>
      </c>
      <c r="U6" s="61" t="s">
        <v>145</v>
      </c>
      <c r="V6" s="61" t="s">
        <v>140</v>
      </c>
      <c r="W6" s="61" t="s">
        <v>146</v>
      </c>
      <c r="X6" s="61" t="s">
        <v>147</v>
      </c>
      <c r="Y6" s="61" t="s">
        <v>148</v>
      </c>
      <c r="Z6" s="61" t="s">
        <v>149</v>
      </c>
      <c r="AA6" s="61" t="s">
        <v>150</v>
      </c>
      <c r="AB6" s="61" t="s">
        <v>151</v>
      </c>
      <c r="AD6" s="61" t="s">
        <v>209</v>
      </c>
      <c r="AE6" s="61" t="s">
        <v>143</v>
      </c>
      <c r="AF6" s="61" t="s">
        <v>47</v>
      </c>
      <c r="AG6" s="61" t="s">
        <v>144</v>
      </c>
      <c r="AH6" s="61" t="s">
        <v>139</v>
      </c>
      <c r="AI6" s="61" t="s">
        <v>145</v>
      </c>
      <c r="AJ6" s="61" t="s">
        <v>140</v>
      </c>
      <c r="AK6" s="61" t="s">
        <v>146</v>
      </c>
      <c r="AL6" s="61" t="s">
        <v>147</v>
      </c>
      <c r="AM6" s="61" t="s">
        <v>148</v>
      </c>
      <c r="AN6" s="61" t="s">
        <v>149</v>
      </c>
      <c r="AO6" s="61" t="s">
        <v>150</v>
      </c>
      <c r="AP6" s="61" t="s">
        <v>151</v>
      </c>
    </row>
    <row r="7" spans="1:43" ht="25.5" customHeight="1" thickTop="1" thickBot="1" x14ac:dyDescent="0.3">
      <c r="A7" s="214"/>
      <c r="E7" s="30">
        <v>1</v>
      </c>
      <c r="F7" s="27">
        <f>HLOOKUP($E$4,$Q$6:$AB$37,ROW(AM2),FALSE)</f>
        <v>0</v>
      </c>
      <c r="G7" s="27">
        <f>HLOOKUP($E$4,$AE$6:$AP$37,ROW(AN2),FALSE)</f>
        <v>10321.85</v>
      </c>
      <c r="H7" s="27">
        <f>IF(ISERROR(F7-G7),"",F7-G7)</f>
        <v>-10321.85</v>
      </c>
      <c r="J7" s="263" t="s">
        <v>24</v>
      </c>
      <c r="K7" s="264">
        <f>SUM(F7:F37)</f>
        <v>0</v>
      </c>
      <c r="P7" s="61">
        <f>E7</f>
        <v>1</v>
      </c>
      <c r="Q7" s="61">
        <f>SUMIFS(Jan!$J$5:$J$586,Jan!$C$5:$C$586,Resumo!E7,Jan!$V$5:$V$586,"Receita",Jan!$L$5:$L$586,"Pago")</f>
        <v>2000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SUMIFS(Jan!$K$5:$K$586,Jan!$C$5:$C$586,Resumo!E7,Jan!$V$5:$V$586,"Despesa",Jan!$L$5:$L$586,"Pago")</f>
        <v>0</v>
      </c>
      <c r="AF7" s="61">
        <f>SUMIFS(Fev!$K$5:$K$586,Fev!$C$5:$C$586,Resumo!E7,Fev!$V$5:$V$586,"Despesa",Fev!$L$5:$L$586,"Pago")</f>
        <v>10340.970000000001</v>
      </c>
      <c r="AG7" s="61">
        <f>SUMIFS(Mar!$K$5:$K$586,Mar!$C$5:$C$586,Resumo!E7,Mar!$V$5:$V$586,"Despesa",Mar!$L$5:$L$586,"Pago")</f>
        <v>10321.85</v>
      </c>
      <c r="AH7" s="61">
        <f>SUMIFS(Abr!$K$5:$K$586,Abr!$C$5:$C$586,Resumo!E7,Abr!$V$5:$V$586,"Despesa",Abr!$L$5:$L$586,"Pago")</f>
        <v>10323.950000000001</v>
      </c>
      <c r="AI7" s="61">
        <f>SUMIFS(Mai!$K$5:$K$586,Fev!$C$5:$C$586,Resumo!E7,Mai!$V$5:$V$586,"Despesa",Mai!$L$5:$L$586,"Pago")</f>
        <v>10317.65</v>
      </c>
      <c r="AJ7" s="61">
        <f>SUMIFS(Jun!$K$5:$K$586,Jun!$C$5:$C$586,Resumo!E7,Jun!$V$5:$V$586,"Despesa",Jun!$L$5:$L$586,"Pago")</f>
        <v>2.1</v>
      </c>
      <c r="AK7" s="61">
        <f>SUMIFS(Jul!$K$5:$K$586,Jul!$C$5:$C$586,Resumo!E7,Jul!$V$5:$V$586,"Despesa",Jul!$L$5:$L$586,"Pago")</f>
        <v>2.1</v>
      </c>
      <c r="AL7" s="61">
        <f>SUMIFS(Ago!$K$5:$K$586,Ago!$C$5:$C$586,Resumo!E7,Ago!$V$5:$V$586,"Despesa",Ago!$L$5:$L$586,"Pago")</f>
        <v>0</v>
      </c>
      <c r="AM7" s="61">
        <f>SUMIFS(Set!$K$5:$K$586,Set!$C$5:$C$586,Resumo!E7,Set!$V$5:$V$586,"Despesa",Set!$L$5:$L$586,"Pago")</f>
        <v>0</v>
      </c>
      <c r="AN7" s="61">
        <f>SUMIFS(Out!$K$5:$K$586,Out!$C$5:$C$586,Resumo!E7,Out!$V$5:$V$586,"Despesa",Out!$L$5:$L$586,"Pago")</f>
        <v>0</v>
      </c>
      <c r="AO7" s="61">
        <f>SUMIFS(Nov!$K$5:$K$586,Nov!$C$5:$C$586,Resumo!E7,Nov!$V$5:$V$586,"Despesa",Nov!$L$5:$L$586,"Pago")</f>
        <v>0</v>
      </c>
      <c r="AP7" s="61">
        <f>SUMIFS(Dez!$K$5:$K$586,Dez!$C$5:$C$586,Resumo!E7,Dez!$V$5:$V$586,"Despesa",Dez!$L$5:$L$586,"Pago")</f>
        <v>0</v>
      </c>
    </row>
    <row r="8" spans="1:43" ht="25.5" customHeight="1" thickTop="1" thickBot="1" x14ac:dyDescent="0.3">
      <c r="A8" s="214"/>
      <c r="E8" s="30">
        <v>2</v>
      </c>
      <c r="F8" s="27">
        <f t="shared" ref="F8:F37" si="0">HLOOKUP($E$4,$Q$6:$AB$37,ROW(AM3),FALSE)</f>
        <v>0</v>
      </c>
      <c r="G8" s="27">
        <f t="shared" ref="G8:G37" si="1">HLOOKUP($E$4,$AE$6:$AP$37,ROW(AN3),FALSE)</f>
        <v>2597.19</v>
      </c>
      <c r="H8" s="27">
        <f t="shared" ref="H8:H37" si="2">IF(ISERROR(F8-G8),"",F8-G8)</f>
        <v>-2597.19</v>
      </c>
      <c r="J8" s="263"/>
      <c r="K8" s="265"/>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SUMIFS(Jan!$K$5:$K$586,Jan!$C$5:$C$586,Resumo!E8,Jan!$V$5:$V$586,"Despesa",Jan!$L$5:$L$586,"Pago")</f>
        <v>3008.3999999999996</v>
      </c>
      <c r="AF8" s="61">
        <f>SUMIFS(Fev!$K$5:$K$586,Fev!$C$5:$C$586,Resumo!E8,Fev!$V$5:$V$586,"Despesa",Fev!$L$5:$L$586,"Pago")</f>
        <v>3114.1499999999996</v>
      </c>
      <c r="AG8" s="61">
        <f>SUMIFS(Mar!$K$5:$K$586,Mar!$C$5:$C$586,Resumo!E8,Mar!$V$5:$V$586,"Despesa",Mar!$L$5:$L$586,"Pago")</f>
        <v>2597.19</v>
      </c>
      <c r="AH8" s="61">
        <f>SUMIFS(Abr!$K$5:$K$586,Abr!$C$5:$C$586,Resumo!E8,Abr!$V$5:$V$586,"Despesa",Abr!$L$5:$L$586,"Pago")</f>
        <v>2597.19</v>
      </c>
      <c r="AI8" s="61">
        <f>SUMIFS(Mai!$K$5:$K$586,Fev!$C$5:$C$586,Resumo!E8,Mai!$V$5:$V$586,"Despesa",Mai!$L$5:$L$586,"Pago")</f>
        <v>5855.3400000000011</v>
      </c>
      <c r="AJ8" s="61">
        <f>SUMIFS(Jun!$K$5:$K$586,Jun!$C$5:$C$586,Resumo!E8,Jun!$V$5:$V$586,"Despesa",Jun!$L$5:$L$586,"Pago")</f>
        <v>393.03000000000003</v>
      </c>
      <c r="AK8" s="61">
        <f>SUMIFS(Jul!$K$5:$K$586,Jul!$C$5:$C$586,Resumo!E8,Jul!$V$5:$V$586,"Despesa",Jul!$L$5:$L$586,"Pago")</f>
        <v>390.93</v>
      </c>
      <c r="AL8" s="61">
        <f>SUMIFS(Ago!$K$5:$K$586,Ago!$C$5:$C$586,Resumo!E8,Ago!$V$5:$V$586,"Despesa",Ago!$L$5:$L$586,"Pago")</f>
        <v>0</v>
      </c>
      <c r="AM8" s="61">
        <f>SUMIFS(Set!$K$5:$K$586,Set!$C$5:$C$586,Resumo!E8,Set!$V$5:$V$586,"Despesa",Set!$L$5:$L$586,"Pago")</f>
        <v>0</v>
      </c>
      <c r="AN8" s="61">
        <f>SUMIFS(Out!$K$5:$K$586,Out!$C$5:$C$586,Resumo!E8,Out!$V$5:$V$586,"Despesa",Out!$L$5:$L$586,"Pago")</f>
        <v>0</v>
      </c>
      <c r="AO8" s="61">
        <f>SUMIFS(Nov!$K$5:$K$586,Nov!$C$5:$C$586,Resumo!E8,Nov!$V$5:$V$586,"Despesa",Nov!$L$5:$L$586,"Pago")</f>
        <v>0</v>
      </c>
      <c r="AP8" s="61">
        <f>SUMIFS(Dez!$K$5:$K$586,Dez!$C$5:$C$586,Resumo!E8,Dez!$V$5:$V$586,"Despesa",Dez!$L$5:$L$586,"Pago")</f>
        <v>0</v>
      </c>
    </row>
    <row r="9" spans="1:43" ht="25.5" customHeight="1" thickTop="1" thickBot="1" x14ac:dyDescent="0.3">
      <c r="A9" s="214"/>
      <c r="E9" s="30">
        <v>3</v>
      </c>
      <c r="F9" s="27">
        <f t="shared" si="0"/>
        <v>0</v>
      </c>
      <c r="G9" s="27">
        <f t="shared" si="1"/>
        <v>2472.4499999999998</v>
      </c>
      <c r="H9" s="27">
        <f t="shared" si="2"/>
        <v>-2472.4499999999998</v>
      </c>
      <c r="J9" s="275" t="s">
        <v>25</v>
      </c>
      <c r="K9" s="264">
        <f>SUM(G7:G37)</f>
        <v>23637.51</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SUMIFS(Jan!$K$5:$K$586,Jan!$C$5:$C$586,Resumo!E9,Jan!$V$5:$V$586,"Despesa",Jan!$L$5:$L$586,"Pago")</f>
        <v>3466.8999999999996</v>
      </c>
      <c r="AF9" s="61">
        <f>SUMIFS(Fev!$K$5:$K$586,Fev!$C$5:$C$586,Resumo!E9,Fev!$V$5:$V$586,"Despesa",Fev!$L$5:$L$586,"Pago")</f>
        <v>3466.8999999999996</v>
      </c>
      <c r="AG9" s="61">
        <f>SUMIFS(Mar!$K$5:$K$586,Mar!$C$5:$C$586,Resumo!E9,Mar!$V$5:$V$586,"Despesa",Mar!$L$5:$L$586,"Pago")</f>
        <v>2472.4499999999998</v>
      </c>
      <c r="AH9" s="61">
        <f>SUMIFS(Abr!$K$5:$K$586,Abr!$C$5:$C$586,Resumo!E9,Abr!$V$5:$V$586,"Despesa",Abr!$L$5:$L$586,"Pago")</f>
        <v>2472.4499999999998</v>
      </c>
      <c r="AI9" s="61">
        <f>SUMIFS(Mai!$K$5:$K$586,Fev!$C$5:$C$586,Resumo!E9,Mai!$V$5:$V$586,"Despesa",Mai!$L$5:$L$586,"Pago")</f>
        <v>2168.4499999999998</v>
      </c>
      <c r="AJ9" s="61">
        <f>SUMIFS(Jun!$K$5:$K$586,Jun!$C$5:$C$586,Resumo!E9,Jun!$V$5:$V$586,"Despesa",Jun!$L$5:$L$586,"Pago")</f>
        <v>0</v>
      </c>
      <c r="AK9" s="61">
        <f>SUMIFS(Jul!$K$5:$K$586,Jul!$C$5:$C$586,Resumo!E9,Jul!$V$5:$V$586,"Despesa",Jul!$L$5:$L$586,"Pago")</f>
        <v>0</v>
      </c>
      <c r="AL9" s="61">
        <f>SUMIFS(Ago!$K$5:$K$586,Ago!$C$5:$C$586,Resumo!E9,Ago!$V$5:$V$586,"Despesa",Ago!$L$5:$L$586,"Pago")</f>
        <v>0</v>
      </c>
      <c r="AM9" s="61">
        <f>SUMIFS(Set!$K$5:$K$586,Set!$C$5:$C$586,Resumo!E9,Set!$V$5:$V$586,"Despesa",Set!$L$5:$L$586,"Pago")</f>
        <v>0</v>
      </c>
      <c r="AN9" s="61">
        <f>SUMIFS(Out!$K$5:$K$586,Out!$C$5:$C$586,Resumo!E9,Out!$V$5:$V$586,"Despesa",Out!$L$5:$L$586,"Pago")</f>
        <v>0</v>
      </c>
      <c r="AO9" s="61">
        <f>SUMIFS(Nov!$K$5:$K$586,Nov!$C$5:$C$586,Resumo!E9,Nov!$V$5:$V$586,"Despesa",Nov!$L$5:$L$586,"Pago")</f>
        <v>0</v>
      </c>
      <c r="AP9" s="61">
        <f>SUMIFS(Dez!$K$5:$K$586,Dez!$C$5:$C$586,Resumo!E9,Dez!$V$5:$V$586,"Despesa",Dez!$L$5:$L$586,"Pago")</f>
        <v>0</v>
      </c>
    </row>
    <row r="10" spans="1:43" ht="25.5" customHeight="1" thickTop="1" thickBot="1" x14ac:dyDescent="0.3">
      <c r="A10" s="214"/>
      <c r="E10" s="30">
        <v>4</v>
      </c>
      <c r="F10" s="27">
        <f t="shared" si="0"/>
        <v>0</v>
      </c>
      <c r="G10" s="27">
        <f t="shared" si="1"/>
        <v>14.7</v>
      </c>
      <c r="H10" s="27">
        <f t="shared" si="2"/>
        <v>-14.7</v>
      </c>
      <c r="J10" s="276"/>
      <c r="K10" s="265"/>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SUMIFS(Jan!$K$5:$K$586,Jan!$C$5:$C$586,Resumo!E10,Jan!$V$5:$V$586,"Despesa",Jan!$L$5:$L$586,"Pago")</f>
        <v>86.1</v>
      </c>
      <c r="AF10" s="61">
        <f>SUMIFS(Fev!$K$5:$K$586,Fev!$C$5:$C$586,Resumo!E10,Fev!$V$5:$V$586,"Despesa",Fev!$L$5:$L$586,"Pago")</f>
        <v>86.1</v>
      </c>
      <c r="AG10" s="61">
        <f>SUMIFS(Mar!$K$5:$K$586,Mar!$C$5:$C$586,Resumo!E10,Mar!$V$5:$V$586,"Despesa",Mar!$L$5:$L$586,"Pago")</f>
        <v>14.7</v>
      </c>
      <c r="AH10" s="61">
        <f>SUMIFS(Abr!$K$5:$K$586,Abr!$C$5:$C$586,Resumo!E10,Abr!$V$5:$V$586,"Despesa",Abr!$L$5:$L$586,"Pago")</f>
        <v>14.7</v>
      </c>
      <c r="AI10" s="61">
        <f>SUMIFS(Mai!$K$5:$K$586,Fev!$C$5:$C$586,Resumo!E10,Mai!$V$5:$V$586,"Despesa",Mai!$L$5:$L$586,"Pago")</f>
        <v>32.1</v>
      </c>
      <c r="AJ10" s="61">
        <f>SUMIFS(Jun!$K$5:$K$586,Jun!$C$5:$C$586,Resumo!E10,Jun!$V$5:$V$586,"Despesa",Jun!$L$5:$L$586,"Pago")</f>
        <v>0</v>
      </c>
      <c r="AK10" s="61">
        <f>SUMIFS(Jul!$K$5:$K$586,Jul!$C$5:$C$586,Resumo!E10,Jul!$V$5:$V$586,"Despesa",Jul!$L$5:$L$586,"Pago")</f>
        <v>0</v>
      </c>
      <c r="AL10" s="61">
        <f>SUMIFS(Ago!$K$5:$K$586,Ago!$C$5:$C$586,Resumo!E10,Ago!$V$5:$V$586,"Despesa",Ago!$L$5:$L$586,"Pago")</f>
        <v>0</v>
      </c>
      <c r="AM10" s="61">
        <f>SUMIFS(Set!$K$5:$K$586,Set!$C$5:$C$586,Resumo!E10,Set!$V$5:$V$586,"Despesa",Set!$L$5:$L$586,"Pago")</f>
        <v>0</v>
      </c>
      <c r="AN10" s="61">
        <f>SUMIFS(Out!$K$5:$K$586,Out!$C$5:$C$586,Resumo!E10,Out!$V$5:$V$586,"Despesa",Out!$L$5:$L$586,"Pago")</f>
        <v>0</v>
      </c>
      <c r="AO10" s="61">
        <f>SUMIFS(Nov!$K$5:$K$586,Nov!$C$5:$C$586,Resumo!E10,Nov!$V$5:$V$586,"Despesa",Nov!$L$5:$L$586,"Pago")</f>
        <v>0</v>
      </c>
      <c r="AP10" s="61">
        <f>SUMIFS(Dez!$K$5:$K$586,Dez!$C$5:$C$586,Resumo!E10,Dez!$V$5:$V$586,"Despesa",Dez!$L$5:$L$586,"Pago")</f>
        <v>0</v>
      </c>
    </row>
    <row r="11" spans="1:43" ht="25.5" customHeight="1" thickTop="1" thickBot="1" x14ac:dyDescent="0.3">
      <c r="A11" s="214"/>
      <c r="E11" s="30">
        <v>5</v>
      </c>
      <c r="F11" s="27">
        <f t="shared" si="0"/>
        <v>0</v>
      </c>
      <c r="G11" s="27">
        <f t="shared" si="1"/>
        <v>8214.52</v>
      </c>
      <c r="H11" s="27">
        <f t="shared" si="2"/>
        <v>-8214.52</v>
      </c>
      <c r="J11" s="263" t="s">
        <v>27</v>
      </c>
      <c r="K11" s="264">
        <f>K7-K9</f>
        <v>-23637.51</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SUMIFS(Jan!$K$5:$K$586,Jan!$C$5:$C$586,Resumo!E11,Jan!$V$5:$V$586,"Despesa",Jan!$L$5:$L$586,"Pago")</f>
        <v>7900.9400000000023</v>
      </c>
      <c r="AF11" s="61">
        <f>SUMIFS(Fev!$K$5:$K$586,Fev!$C$5:$C$586,Resumo!E11,Fev!$V$5:$V$586,"Despesa",Fev!$L$5:$L$586,"Pago")</f>
        <v>7900.9400000000023</v>
      </c>
      <c r="AG11" s="61">
        <f>SUMIFS(Mar!$K$5:$K$586,Mar!$C$5:$C$586,Resumo!E11,Mar!$V$5:$V$586,"Despesa",Mar!$L$5:$L$586,"Pago")</f>
        <v>8214.52</v>
      </c>
      <c r="AH11" s="61">
        <f>SUMIFS(Abr!$K$5:$K$586,Abr!$C$5:$C$586,Resumo!E11,Abr!$V$5:$V$586,"Despesa",Abr!$L$5:$L$586,"Pago")</f>
        <v>8214.52</v>
      </c>
      <c r="AI11" s="61">
        <f>SUMIFS(Mai!$K$5:$K$586,Fev!$C$5:$C$586,Resumo!E11,Mai!$V$5:$V$586,"Despesa",Mai!$L$5:$L$586,"Pago")</f>
        <v>10523.15</v>
      </c>
      <c r="AJ11" s="61">
        <f>SUMIFS(Jun!$K$5:$K$586,Jun!$C$5:$C$586,Resumo!E11,Jun!$V$5:$V$586,"Despesa",Jun!$L$5:$L$586,"Pago")</f>
        <v>10200.92</v>
      </c>
      <c r="AK11" s="61">
        <f>SUMIFS(Jul!$K$5:$K$586,Jul!$C$5:$C$586,Resumo!E11,Jul!$V$5:$V$586,"Despesa",Jul!$L$5:$L$586,"Pago")</f>
        <v>10200.92</v>
      </c>
      <c r="AL11" s="61">
        <f>SUMIFS(Ago!$K$5:$K$586,Ago!$C$5:$C$586,Resumo!E11,Ago!$V$5:$V$586,"Despesa",Ago!$L$5:$L$586,"Pago")</f>
        <v>0</v>
      </c>
      <c r="AM11" s="61">
        <f>SUMIFS(Set!$K$5:$K$586,Set!$C$5:$C$586,Resumo!E11,Set!$V$5:$V$586,"Despesa",Set!$L$5:$L$586,"Pago")</f>
        <v>0</v>
      </c>
      <c r="AN11" s="61">
        <f>SUMIFS(Out!$K$5:$K$586,Out!$C$5:$C$586,Resumo!E11,Out!$V$5:$V$586,"Despesa",Out!$L$5:$L$586,"Pago")</f>
        <v>0</v>
      </c>
      <c r="AO11" s="61">
        <f>SUMIFS(Nov!$K$5:$K$586,Nov!$C$5:$C$586,Resumo!E11,Nov!$V$5:$V$586,"Despesa",Nov!$L$5:$L$586,"Pago")</f>
        <v>0</v>
      </c>
      <c r="AP11" s="61">
        <f>SUMIFS(Dez!$K$5:$K$586,Dez!$C$5:$C$586,Resumo!E11,Dez!$V$5:$V$586,"Despesa",Dez!$L$5:$L$586,"Pago")</f>
        <v>0</v>
      </c>
    </row>
    <row r="12" spans="1:43" ht="25.5" customHeight="1" thickTop="1" thickBot="1" x14ac:dyDescent="0.3">
      <c r="A12" s="214"/>
      <c r="E12" s="30">
        <v>6</v>
      </c>
      <c r="F12" s="27">
        <f t="shared" si="0"/>
        <v>0</v>
      </c>
      <c r="G12" s="27">
        <f t="shared" si="1"/>
        <v>8.4</v>
      </c>
      <c r="H12" s="27">
        <f t="shared" si="2"/>
        <v>-8.4</v>
      </c>
      <c r="J12" s="263"/>
      <c r="K12" s="265"/>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SUMIFS(Jan!$K$5:$K$586,Jan!$C$5:$C$586,Resumo!E12,Jan!$V$5:$V$586,"Despesa",Jan!$L$5:$L$586,"Pago")</f>
        <v>8582.2999999999993</v>
      </c>
      <c r="AF12" s="61">
        <f>SUMIFS(Fev!$K$5:$K$586,Fev!$C$5:$C$586,Resumo!E12,Fev!$V$5:$V$586,"Despesa",Fev!$L$5:$L$586,"Pago")</f>
        <v>8582.2999999999993</v>
      </c>
      <c r="AG12" s="61">
        <f>SUMIFS(Mar!$K$5:$K$586,Mar!$C$5:$C$586,Resumo!E12,Mar!$V$5:$V$586,"Despesa",Mar!$L$5:$L$586,"Pago")</f>
        <v>8.4</v>
      </c>
      <c r="AH12" s="61">
        <f>SUMIFS(Abr!$K$5:$K$586,Abr!$C$5:$C$586,Resumo!E12,Abr!$V$5:$V$586,"Despesa",Abr!$L$5:$L$586,"Pago")</f>
        <v>8.4</v>
      </c>
      <c r="AI12" s="61">
        <f>SUMIFS(Mai!$K$5:$K$586,Fev!$C$5:$C$586,Resumo!E12,Mai!$V$5:$V$586,"Despesa",Mai!$L$5:$L$586,"Pago")</f>
        <v>6.3000000000000007</v>
      </c>
      <c r="AJ12" s="61">
        <f>SUMIFS(Jun!$K$5:$K$586,Jun!$C$5:$C$586,Resumo!E12,Jun!$V$5:$V$586,"Despesa",Jun!$L$5:$L$586,"Pago")</f>
        <v>0</v>
      </c>
      <c r="AK12" s="61">
        <f>SUMIFS(Jul!$K$5:$K$586,Jul!$C$5:$C$586,Resumo!E12,Jul!$V$5:$V$586,"Despesa",Jul!$L$5:$L$586,"Pago")</f>
        <v>0</v>
      </c>
      <c r="AL12" s="61">
        <f>SUMIFS(Ago!$K$5:$K$586,Ago!$C$5:$C$586,Resumo!E12,Ago!$V$5:$V$586,"Despesa",Ago!$L$5:$L$586,"Pago")</f>
        <v>0</v>
      </c>
      <c r="AM12" s="61">
        <f>SUMIFS(Set!$K$5:$K$586,Set!$C$5:$C$586,Resumo!E12,Set!$V$5:$V$586,"Despesa",Set!$L$5:$L$586,"Pago")</f>
        <v>0</v>
      </c>
      <c r="AN12" s="61">
        <f>SUMIFS(Out!$K$5:$K$586,Out!$C$5:$C$586,Resumo!E12,Out!$V$5:$V$586,"Despesa",Out!$L$5:$L$586,"Pago")</f>
        <v>0</v>
      </c>
      <c r="AO12" s="61">
        <f>SUMIFS(Nov!$K$5:$K$586,Nov!$C$5:$C$586,Resumo!E12,Nov!$V$5:$V$586,"Despesa",Nov!$L$5:$L$586,"Pago")</f>
        <v>0</v>
      </c>
      <c r="AP12" s="61">
        <f>SUMIFS(Dez!$K$5:$K$586,Dez!$C$5:$C$586,Resumo!E12,Dez!$V$5:$V$586,"Despesa",Dez!$L$5:$L$586,"Pago")</f>
        <v>0</v>
      </c>
    </row>
    <row r="13" spans="1:43" ht="25.5" customHeight="1" thickTop="1" thickBot="1" x14ac:dyDescent="0.3">
      <c r="A13" s="214"/>
      <c r="E13" s="30">
        <v>7</v>
      </c>
      <c r="F13" s="27">
        <f t="shared" si="0"/>
        <v>0</v>
      </c>
      <c r="G13" s="27">
        <f t="shared" si="1"/>
        <v>2.1</v>
      </c>
      <c r="H13" s="27">
        <f t="shared" si="2"/>
        <v>-2.1</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SUMIFS(Jan!$K$5:$K$586,Jan!$C$5:$C$586,Resumo!E13,Jan!$V$5:$V$586,"Despesa",Jan!$L$5:$L$586,"Pago")</f>
        <v>1350.5</v>
      </c>
      <c r="AF13" s="61">
        <f>SUMIFS(Fev!$K$5:$K$586,Fev!$C$5:$C$586,Resumo!E13,Fev!$V$5:$V$586,"Despesa",Fev!$L$5:$L$586,"Pago")</f>
        <v>1350.5</v>
      </c>
      <c r="AG13" s="61">
        <f>SUMIFS(Mar!$K$5:$K$586,Mar!$C$5:$C$586,Resumo!E13,Mar!$V$5:$V$586,"Despesa",Mar!$L$5:$L$586,"Pago")</f>
        <v>2.1</v>
      </c>
      <c r="AH13" s="61">
        <f>SUMIFS(Abr!$K$5:$K$586,Abr!$C$5:$C$586,Resumo!E13,Abr!$V$5:$V$586,"Despesa",Abr!$L$5:$L$586,"Pago")</f>
        <v>2.1</v>
      </c>
      <c r="AI13" s="61">
        <f>SUMIFS(Mai!$K$5:$K$586,Fev!$C$5:$C$586,Resumo!E13,Mai!$V$5:$V$586,"Despesa",Mai!$L$5:$L$586,"Pago")</f>
        <v>2.1</v>
      </c>
      <c r="AJ13" s="61">
        <f>SUMIFS(Jun!$K$5:$K$586,Jun!$C$5:$C$586,Resumo!E13,Jun!$V$5:$V$586,"Despesa",Jun!$L$5:$L$586,"Pago")</f>
        <v>0</v>
      </c>
      <c r="AK13" s="61">
        <f>SUMIFS(Jul!$K$5:$K$586,Jul!$C$5:$C$586,Resumo!E13,Jul!$V$5:$V$586,"Despesa",Jul!$L$5:$L$586,"Pago")</f>
        <v>0</v>
      </c>
      <c r="AL13" s="61">
        <f>SUMIFS(Ago!$K$5:$K$586,Ago!$C$5:$C$586,Resumo!E13,Ago!$V$5:$V$586,"Despesa",Ago!$L$5:$L$586,"Pago")</f>
        <v>0</v>
      </c>
      <c r="AM13" s="61">
        <f>SUMIFS(Set!$K$5:$K$586,Set!$C$5:$C$586,Resumo!E13,Set!$V$5:$V$586,"Despesa",Set!$L$5:$L$586,"Pago")</f>
        <v>0</v>
      </c>
      <c r="AN13" s="61">
        <f>SUMIFS(Out!$K$5:$K$586,Out!$C$5:$C$586,Resumo!E13,Out!$V$5:$V$586,"Despesa",Out!$L$5:$L$586,"Pago")</f>
        <v>0</v>
      </c>
      <c r="AO13" s="61">
        <f>SUMIFS(Nov!$K$5:$K$586,Nov!$C$5:$C$586,Resumo!E13,Nov!$V$5:$V$586,"Despesa",Nov!$L$5:$L$586,"Pago")</f>
        <v>0</v>
      </c>
      <c r="AP13" s="61">
        <f>SUMIFS(Dez!$K$5:$K$586,Dez!$C$5:$C$586,Resumo!E13,Dez!$V$5:$V$586,"Despesa",Dez!$L$5:$L$586,"Pago")</f>
        <v>0</v>
      </c>
    </row>
    <row r="14" spans="1:43" ht="25.5" customHeight="1" thickTop="1" thickBot="1" x14ac:dyDescent="0.3">
      <c r="A14" s="214"/>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SUMIFS(Jan!$K$5:$K$586,Jan!$C$5:$C$586,Resumo!E14,Jan!$V$5:$V$586,"Despesa",Jan!$L$5:$L$586,"Pago")</f>
        <v>0</v>
      </c>
      <c r="AF14" s="61">
        <f>SUMIFS(Fev!$K$5:$K$586,Fev!$C$5:$C$586,Resumo!E14,Fev!$V$5:$V$586,"Despesa",Fev!$L$5:$L$586,"Pago")</f>
        <v>0</v>
      </c>
      <c r="AG14" s="61">
        <f>SUMIFS(Mar!$K$5:$K$586,Mar!$C$5:$C$586,Resumo!E14,Mar!$V$5:$V$586,"Despesa",Mar!$L$5:$L$586,"Pago")</f>
        <v>0</v>
      </c>
      <c r="AH14" s="61">
        <f>SUMIFS(Abr!$K$5:$K$586,Abr!$C$5:$C$586,Resumo!E14,Abr!$V$5:$V$586,"Despesa",Abr!$L$5:$L$586,"Pago")</f>
        <v>0</v>
      </c>
      <c r="AI14" s="61">
        <f>SUMIFS(Mai!$K$5:$K$586,Fev!$C$5:$C$586,Resumo!E14,Mai!$V$5:$V$586,"Despesa",Mai!$L$5:$L$586,"Pago")</f>
        <v>0</v>
      </c>
      <c r="AJ14" s="61">
        <f>SUMIFS(Jun!$K$5:$K$586,Jun!$C$5:$C$586,Resumo!E14,Jun!$V$5:$V$586,"Despesa",Jun!$L$5:$L$586,"Pago")</f>
        <v>0</v>
      </c>
      <c r="AK14" s="61">
        <f>SUMIFS(Jul!$K$5:$K$586,Jul!$C$5:$C$586,Resumo!E14,Jul!$V$5:$V$586,"Despesa",Jul!$L$5:$L$586,"Pago")</f>
        <v>0</v>
      </c>
      <c r="AL14" s="61">
        <f>SUMIFS(Ago!$K$5:$K$586,Ago!$C$5:$C$586,Resumo!E14,Ago!$V$5:$V$586,"Despesa",Ago!$L$5:$L$586,"Pago")</f>
        <v>0</v>
      </c>
      <c r="AM14" s="61">
        <f>SUMIFS(Set!$K$5:$K$586,Set!$C$5:$C$586,Resumo!E14,Set!$V$5:$V$586,"Despesa",Set!$L$5:$L$586,"Pago")</f>
        <v>0</v>
      </c>
      <c r="AN14" s="61">
        <f>SUMIFS(Out!$K$5:$K$586,Out!$C$5:$C$586,Resumo!E14,Out!$V$5:$V$586,"Despesa",Out!$L$5:$L$586,"Pago")</f>
        <v>0</v>
      </c>
      <c r="AO14" s="61">
        <f>SUMIFS(Nov!$K$5:$K$586,Nov!$C$5:$C$586,Resumo!E14,Nov!$V$5:$V$586,"Despesa",Nov!$L$5:$L$586,"Pago")</f>
        <v>0</v>
      </c>
      <c r="AP14" s="61">
        <f>SUMIFS(Dez!$K$5:$K$586,Dez!$C$5:$C$586,Resumo!E14,Dez!$V$5:$V$586,"Despesa",Dez!$L$5:$L$586,"Pago")</f>
        <v>0</v>
      </c>
    </row>
    <row r="15" spans="1:43" ht="25.5" customHeight="1" thickTop="1" thickBot="1" x14ac:dyDescent="0.3">
      <c r="A15" s="214"/>
      <c r="E15" s="30">
        <v>9</v>
      </c>
      <c r="F15" s="27">
        <f t="shared" si="0"/>
        <v>0</v>
      </c>
      <c r="G15" s="27">
        <f t="shared" si="1"/>
        <v>2.1</v>
      </c>
      <c r="H15" s="27">
        <f t="shared" si="2"/>
        <v>-2.1</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SUMIFS(Jan!$K$5:$K$586,Jan!$C$5:$C$586,Resumo!E15,Jan!$V$5:$V$586,"Despesa",Jan!$L$5:$L$586,"Pago")</f>
        <v>0</v>
      </c>
      <c r="AF15" s="61">
        <f>SUMIFS(Fev!$K$5:$K$586,Fev!$C$5:$C$586,Resumo!E15,Fev!$V$5:$V$586,"Despesa",Fev!$L$5:$L$586,"Pago")</f>
        <v>0</v>
      </c>
      <c r="AG15" s="61">
        <f>SUMIFS(Mar!$K$5:$K$586,Mar!$C$5:$C$586,Resumo!E15,Mar!$V$5:$V$586,"Despesa",Mar!$L$5:$L$586,"Pago")</f>
        <v>2.1</v>
      </c>
      <c r="AH15" s="61">
        <f>SUMIFS(Abr!$K$5:$K$586,Abr!$C$5:$C$586,Resumo!E15,Abr!$V$5:$V$586,"Despesa",Abr!$L$5:$L$586,"Pago")</f>
        <v>2.1</v>
      </c>
      <c r="AI15" s="61">
        <f>SUMIFS(Mai!$K$5:$K$586,Fev!$C$5:$C$586,Resumo!E15,Mai!$V$5:$V$586,"Despesa",Mai!$L$5:$L$586,"Pago")</f>
        <v>0</v>
      </c>
      <c r="AJ15" s="61">
        <f>SUMIFS(Jun!$K$5:$K$586,Jun!$C$5:$C$586,Resumo!E15,Jun!$V$5:$V$586,"Despesa",Jun!$L$5:$L$586,"Pago")</f>
        <v>0</v>
      </c>
      <c r="AK15" s="61">
        <f>SUMIFS(Jul!$K$5:$K$586,Jul!$C$5:$C$586,Resumo!E15,Jul!$V$5:$V$586,"Despesa",Jul!$L$5:$L$586,"Pago")</f>
        <v>0</v>
      </c>
      <c r="AL15" s="61">
        <f>SUMIFS(Ago!$K$5:$K$586,Ago!$C$5:$C$586,Resumo!E15,Ago!$V$5:$V$586,"Despesa",Ago!$L$5:$L$586,"Pago")</f>
        <v>0</v>
      </c>
      <c r="AM15" s="61">
        <f>SUMIFS(Set!$K$5:$K$586,Set!$C$5:$C$586,Resumo!E15,Set!$V$5:$V$586,"Despesa",Set!$L$5:$L$586,"Pago")</f>
        <v>0</v>
      </c>
      <c r="AN15" s="61">
        <f>SUMIFS(Out!$K$5:$K$586,Out!$C$5:$C$586,Resumo!E15,Out!$V$5:$V$586,"Despesa",Out!$L$5:$L$586,"Pago")</f>
        <v>0</v>
      </c>
      <c r="AO15" s="61">
        <f>SUMIFS(Nov!$K$5:$K$586,Nov!$C$5:$C$586,Resumo!E15,Nov!$V$5:$V$586,"Despesa",Nov!$L$5:$L$586,"Pago")</f>
        <v>0</v>
      </c>
      <c r="AP15" s="61">
        <f>SUMIFS(Dez!$K$5:$K$586,Dez!$C$5:$C$586,Resumo!E15,Dez!$V$5:$V$586,"Despesa",Dez!$L$5:$L$586,"Pago")</f>
        <v>0</v>
      </c>
    </row>
    <row r="16" spans="1:43" ht="25.5" customHeight="1" thickTop="1" thickBot="1" x14ac:dyDescent="0.3">
      <c r="A16" s="214"/>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SUMIFS(Jan!$K$5:$K$586,Jan!$C$5:$C$586,Resumo!E16,Jan!$V$5:$V$586,"Despesa",Jan!$L$5:$L$586,"Pago")</f>
        <v>0</v>
      </c>
      <c r="AF16" s="61">
        <f>SUMIFS(Fev!$K$5:$K$586,Fev!$C$5:$C$586,Resumo!E16,Fev!$V$5:$V$586,"Despesa",Fev!$L$5:$L$586,"Pago")</f>
        <v>0</v>
      </c>
      <c r="AG16" s="61">
        <f>SUMIFS(Mar!$K$5:$K$586,Mar!$C$5:$C$586,Resumo!E16,Mar!$V$5:$V$586,"Despesa",Mar!$L$5:$L$586,"Pago")</f>
        <v>0</v>
      </c>
      <c r="AH16" s="61">
        <f>SUMIFS(Abr!$K$5:$K$586,Abr!$C$5:$C$586,Resumo!E16,Abr!$V$5:$V$586,"Despesa",Abr!$L$5:$L$586,"Pago")</f>
        <v>0</v>
      </c>
      <c r="AI16" s="61">
        <f>SUMIFS(Mai!$K$5:$K$586,Fev!$C$5:$C$586,Resumo!E16,Mai!$V$5:$V$586,"Despesa",Mai!$L$5:$L$586,"Pago")</f>
        <v>0</v>
      </c>
      <c r="AJ16" s="61">
        <f>SUMIFS(Jun!$K$5:$K$586,Jun!$C$5:$C$586,Resumo!E16,Jun!$V$5:$V$586,"Despesa",Jun!$L$5:$L$586,"Pago")</f>
        <v>0</v>
      </c>
      <c r="AK16" s="61">
        <f>SUMIFS(Jul!$K$5:$K$586,Jul!$C$5:$C$586,Resumo!E16,Jul!$V$5:$V$586,"Despesa",Jul!$L$5:$L$586,"Pago")</f>
        <v>0</v>
      </c>
      <c r="AL16" s="61">
        <f>SUMIFS(Ago!$K$5:$K$586,Ago!$C$5:$C$586,Resumo!E16,Ago!$V$5:$V$586,"Despesa",Ago!$L$5:$L$586,"Pago")</f>
        <v>0</v>
      </c>
      <c r="AM16" s="61">
        <f>SUMIFS(Set!$K$5:$K$586,Set!$C$5:$C$586,Resumo!E16,Set!$V$5:$V$586,"Despesa",Set!$L$5:$L$586,"Pago")</f>
        <v>0</v>
      </c>
      <c r="AN16" s="61">
        <f>SUMIFS(Out!$K$5:$K$586,Out!$C$5:$C$586,Resumo!E16,Out!$V$5:$V$586,"Despesa",Out!$L$5:$L$586,"Pago")</f>
        <v>0</v>
      </c>
      <c r="AO16" s="61">
        <f>SUMIFS(Nov!$K$5:$K$586,Nov!$C$5:$C$586,Resumo!E16,Nov!$V$5:$V$586,"Despesa",Nov!$L$5:$L$586,"Pago")</f>
        <v>0</v>
      </c>
      <c r="AP16" s="61">
        <f>SUMIFS(Dez!$K$5:$K$586,Dez!$C$5:$C$586,Resumo!E16,Dez!$V$5:$V$586,"Despesa",Dez!$L$5:$L$586,"Pago")</f>
        <v>0</v>
      </c>
    </row>
    <row r="17" spans="1:42" ht="25.5" customHeight="1" thickTop="1" thickBot="1" x14ac:dyDescent="0.3">
      <c r="A17" s="214"/>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SUMIFS(Jan!$K$5:$K$586,Jan!$C$5:$C$586,Resumo!E17,Jan!$V$5:$V$586,"Despesa",Jan!$L$5:$L$586,"Pago")</f>
        <v>0</v>
      </c>
      <c r="AF17" s="61">
        <f>SUMIFS(Fev!$K$5:$K$586,Fev!$C$5:$C$586,Resumo!E17,Fev!$V$5:$V$586,"Despesa",Fev!$L$5:$L$586,"Pago")</f>
        <v>0</v>
      </c>
      <c r="AG17" s="61">
        <f>SUMIFS(Mar!$K$5:$K$586,Mar!$C$5:$C$586,Resumo!E17,Mar!$V$5:$V$586,"Despesa",Mar!$L$5:$L$586,"Pago")</f>
        <v>0</v>
      </c>
      <c r="AH17" s="61">
        <f>SUMIFS(Abr!$K$5:$K$586,Abr!$C$5:$C$586,Resumo!E17,Abr!$V$5:$V$586,"Despesa",Abr!$L$5:$L$586,"Pago")</f>
        <v>0</v>
      </c>
      <c r="AI17" s="61">
        <f>SUMIFS(Mai!$K$5:$K$586,Fev!$C$5:$C$586,Resumo!E17,Mai!$V$5:$V$586,"Despesa",Mai!$L$5:$L$586,"Pago")</f>
        <v>0</v>
      </c>
      <c r="AJ17" s="61">
        <f>SUMIFS(Jun!$K$5:$K$586,Jun!$C$5:$C$586,Resumo!E17,Jun!$V$5:$V$586,"Despesa",Jun!$L$5:$L$586,"Pago")</f>
        <v>0</v>
      </c>
      <c r="AK17" s="61">
        <f>SUMIFS(Jul!$K$5:$K$586,Jul!$C$5:$C$586,Resumo!E17,Jul!$V$5:$V$586,"Despesa",Jul!$L$5:$L$586,"Pago")</f>
        <v>0</v>
      </c>
      <c r="AL17" s="61">
        <f>SUMIFS(Ago!$K$5:$K$586,Ago!$C$5:$C$586,Resumo!E17,Ago!$V$5:$V$586,"Despesa",Ago!$L$5:$L$586,"Pago")</f>
        <v>0</v>
      </c>
      <c r="AM17" s="61">
        <f>SUMIFS(Set!$K$5:$K$586,Set!$C$5:$C$586,Resumo!E17,Set!$V$5:$V$586,"Despesa",Set!$L$5:$L$586,"Pago")</f>
        <v>0</v>
      </c>
      <c r="AN17" s="61">
        <f>SUMIFS(Out!$K$5:$K$586,Out!$C$5:$C$586,Resumo!E17,Out!$V$5:$V$586,"Despesa",Out!$L$5:$L$586,"Pago")</f>
        <v>0</v>
      </c>
      <c r="AO17" s="61">
        <f>SUMIFS(Nov!$K$5:$K$586,Nov!$C$5:$C$586,Resumo!E17,Nov!$V$5:$V$586,"Despesa",Nov!$L$5:$L$586,"Pago")</f>
        <v>0</v>
      </c>
      <c r="AP17" s="61">
        <f>SUMIFS(Dez!$K$5:$K$586,Dez!$C$5:$C$586,Resumo!E17,Dez!$V$5:$V$586,"Despesa",Dez!$L$5:$L$586,"Pago")</f>
        <v>0</v>
      </c>
    </row>
    <row r="18" spans="1:42" ht="25.5" customHeight="1" thickTop="1" thickBot="1" x14ac:dyDescent="0.3">
      <c r="A18" s="214"/>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SUMIFS(Jan!$K$5:$K$586,Jan!$C$5:$C$586,Resumo!E18,Jan!$V$5:$V$586,"Despesa",Jan!$L$5:$L$586,"Pago")</f>
        <v>2.1</v>
      </c>
      <c r="AF18" s="61">
        <f>SUMIFS(Fev!$K$5:$K$586,Fev!$C$5:$C$586,Resumo!E18,Fev!$V$5:$V$586,"Despesa",Fev!$L$5:$L$586,"Pago")</f>
        <v>2.1</v>
      </c>
      <c r="AG18" s="61">
        <f>SUMIFS(Mar!$K$5:$K$586,Mar!$C$5:$C$586,Resumo!E18,Mar!$V$5:$V$586,"Despesa",Mar!$L$5:$L$586,"Pago")</f>
        <v>0</v>
      </c>
      <c r="AH18" s="61">
        <f>SUMIFS(Abr!$K$5:$K$586,Abr!$C$5:$C$586,Resumo!E18,Abr!$V$5:$V$586,"Despesa",Abr!$L$5:$L$586,"Pago")</f>
        <v>0</v>
      </c>
      <c r="AI18" s="61">
        <f>SUMIFS(Mai!$K$5:$K$586,Fev!$C$5:$C$586,Resumo!E18,Mai!$V$5:$V$586,"Despesa",Mai!$L$5:$L$586,"Pago")</f>
        <v>2.1</v>
      </c>
      <c r="AJ18" s="61">
        <f>SUMIFS(Jun!$K$5:$K$586,Jun!$C$5:$C$586,Resumo!E18,Jun!$V$5:$V$586,"Despesa",Jun!$L$5:$L$586,"Pago")</f>
        <v>0</v>
      </c>
      <c r="AK18" s="61">
        <f>SUMIFS(Jul!$K$5:$K$586,Jul!$C$5:$C$586,Resumo!E18,Jul!$V$5:$V$586,"Despesa",Jul!$L$5:$L$586,"Pago")</f>
        <v>0</v>
      </c>
      <c r="AL18" s="61">
        <f>SUMIFS(Ago!$K$5:$K$586,Ago!$C$5:$C$586,Resumo!E18,Ago!$V$5:$V$586,"Despesa",Ago!$L$5:$L$586,"Pago")</f>
        <v>0</v>
      </c>
      <c r="AM18" s="61">
        <f>SUMIFS(Set!$K$5:$K$586,Set!$C$5:$C$586,Resumo!E18,Set!$V$5:$V$586,"Despesa",Set!$L$5:$L$586,"Pago")</f>
        <v>0</v>
      </c>
      <c r="AN18" s="61">
        <f>SUMIFS(Out!$K$5:$K$586,Out!$C$5:$C$586,Resumo!E18,Out!$V$5:$V$586,"Despesa",Out!$L$5:$L$586,"Pago")</f>
        <v>0</v>
      </c>
      <c r="AO18" s="61">
        <f>SUMIFS(Nov!$K$5:$K$586,Nov!$C$5:$C$586,Resumo!E18,Nov!$V$5:$V$586,"Despesa",Nov!$L$5:$L$586,"Pago")</f>
        <v>0</v>
      </c>
      <c r="AP18" s="61">
        <f>SUMIFS(Dez!$K$5:$K$586,Dez!$C$5:$C$586,Resumo!E18,Dez!$V$5:$V$586,"Despesa",Dez!$L$5:$L$586,"Pago")</f>
        <v>0</v>
      </c>
    </row>
    <row r="19" spans="1:42" ht="25.5" customHeight="1" thickTop="1" thickBot="1" x14ac:dyDescent="0.3">
      <c r="A19" s="214"/>
      <c r="E19" s="30">
        <v>13</v>
      </c>
      <c r="F19" s="27">
        <f t="shared" si="0"/>
        <v>0</v>
      </c>
      <c r="G19" s="27">
        <f t="shared" si="1"/>
        <v>2.1</v>
      </c>
      <c r="H19" s="27">
        <f t="shared" si="2"/>
        <v>-2.1</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SUMIFS(Jan!$K$5:$K$586,Jan!$C$5:$C$586,Resumo!E19,Jan!$V$5:$V$586,"Despesa",Jan!$L$5:$L$586,"Pago")</f>
        <v>0</v>
      </c>
      <c r="AF19" s="61">
        <f>SUMIFS(Fev!$K$5:$K$586,Fev!$C$5:$C$586,Resumo!E19,Fev!$V$5:$V$586,"Despesa",Fev!$L$5:$L$586,"Pago")</f>
        <v>0</v>
      </c>
      <c r="AG19" s="61">
        <f>SUMIFS(Mar!$K$5:$K$586,Mar!$C$5:$C$586,Resumo!E19,Mar!$V$5:$V$586,"Despesa",Mar!$L$5:$L$586,"Pago")</f>
        <v>2.1</v>
      </c>
      <c r="AH19" s="61">
        <f>SUMIFS(Abr!$K$5:$K$586,Abr!$C$5:$C$586,Resumo!E19,Abr!$V$5:$V$586,"Despesa",Abr!$L$5:$L$586,"Pago")</f>
        <v>2.1</v>
      </c>
      <c r="AI19" s="61">
        <f>SUMIFS(Mai!$K$5:$K$586,Fev!$C$5:$C$586,Resumo!E19,Mai!$V$5:$V$586,"Despesa",Mai!$L$5:$L$586,"Pago")</f>
        <v>0</v>
      </c>
      <c r="AJ19" s="61">
        <f>SUMIFS(Jun!$K$5:$K$586,Jun!$C$5:$C$586,Resumo!E19,Jun!$V$5:$V$586,"Despesa",Jun!$L$5:$L$586,"Pago")</f>
        <v>0</v>
      </c>
      <c r="AK19" s="61">
        <f>SUMIFS(Jul!$K$5:$K$586,Jul!$C$5:$C$586,Resumo!E19,Jul!$V$5:$V$586,"Despesa",Jul!$L$5:$L$586,"Pago")</f>
        <v>0</v>
      </c>
      <c r="AL19" s="61">
        <f>SUMIFS(Ago!$K$5:$K$586,Ago!$C$5:$C$586,Resumo!E19,Ago!$V$5:$V$586,"Despesa",Ago!$L$5:$L$586,"Pago")</f>
        <v>0</v>
      </c>
      <c r="AM19" s="61">
        <f>SUMIFS(Set!$K$5:$K$586,Set!$C$5:$C$586,Resumo!E19,Set!$V$5:$V$586,"Despesa",Set!$L$5:$L$586,"Pago")</f>
        <v>0</v>
      </c>
      <c r="AN19" s="61">
        <f>SUMIFS(Out!$K$5:$K$586,Out!$C$5:$C$586,Resumo!E19,Out!$V$5:$V$586,"Despesa",Out!$L$5:$L$586,"Pago")</f>
        <v>0</v>
      </c>
      <c r="AO19" s="61">
        <f>SUMIFS(Nov!$K$5:$K$586,Nov!$C$5:$C$586,Resumo!E19,Nov!$V$5:$V$586,"Despesa",Nov!$L$5:$L$586,"Pago")</f>
        <v>0</v>
      </c>
      <c r="AP19" s="61">
        <f>SUMIFS(Dez!$K$5:$K$586,Dez!$C$5:$C$586,Resumo!E19,Dez!$V$5:$V$586,"Despesa",Dez!$L$5:$L$586,"Pago")</f>
        <v>0</v>
      </c>
    </row>
    <row r="20" spans="1:42" ht="25.5" customHeight="1" thickTop="1" thickBot="1" x14ac:dyDescent="0.3">
      <c r="A20" s="214"/>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SUMIFS(Jan!$K$5:$K$586,Jan!$C$5:$C$586,Resumo!E20,Jan!$V$5:$V$586,"Despesa",Jan!$L$5:$L$586,"Pago")</f>
        <v>0</v>
      </c>
      <c r="AF20" s="61">
        <f>SUMIFS(Fev!$K$5:$K$586,Fev!$C$5:$C$586,Resumo!E20,Fev!$V$5:$V$586,"Despesa",Fev!$L$5:$L$586,"Pago")</f>
        <v>0</v>
      </c>
      <c r="AG20" s="61">
        <f>SUMIFS(Mar!$K$5:$K$586,Mar!$C$5:$C$586,Resumo!E20,Mar!$V$5:$V$586,"Despesa",Mar!$L$5:$L$586,"Pago")</f>
        <v>0</v>
      </c>
      <c r="AH20" s="61">
        <f>SUMIFS(Abr!$K$5:$K$586,Abr!$C$5:$C$586,Resumo!E20,Abr!$V$5:$V$586,"Despesa",Abr!$L$5:$L$586,"Pago")</f>
        <v>0</v>
      </c>
      <c r="AI20" s="61">
        <f>SUMIFS(Mai!$K$5:$K$586,Fev!$C$5:$C$586,Resumo!E20,Mai!$V$5:$V$586,"Despesa",Mai!$L$5:$L$586,"Pago")</f>
        <v>0</v>
      </c>
      <c r="AJ20" s="61">
        <f>SUMIFS(Jun!$K$5:$K$586,Jun!$C$5:$C$586,Resumo!E20,Jun!$V$5:$V$586,"Despesa",Jun!$L$5:$L$586,"Pago")</f>
        <v>0</v>
      </c>
      <c r="AK20" s="61">
        <f>SUMIFS(Jul!$K$5:$K$586,Jul!$C$5:$C$586,Resumo!E20,Jul!$V$5:$V$586,"Despesa",Jul!$L$5:$L$586,"Pago")</f>
        <v>0</v>
      </c>
      <c r="AL20" s="61">
        <f>SUMIFS(Ago!$K$5:$K$586,Ago!$C$5:$C$586,Resumo!E20,Ago!$V$5:$V$586,"Despesa",Ago!$L$5:$L$586,"Pago")</f>
        <v>0</v>
      </c>
      <c r="AM20" s="61">
        <f>SUMIFS(Set!$K$5:$K$586,Set!$C$5:$C$586,Resumo!E20,Set!$V$5:$V$586,"Despesa",Set!$L$5:$L$586,"Pago")</f>
        <v>0</v>
      </c>
      <c r="AN20" s="61">
        <f>SUMIFS(Out!$K$5:$K$586,Out!$C$5:$C$586,Resumo!E20,Out!$V$5:$V$586,"Despesa",Out!$L$5:$L$586,"Pago")</f>
        <v>0</v>
      </c>
      <c r="AO20" s="61">
        <f>SUMIFS(Nov!$K$5:$K$586,Nov!$C$5:$C$586,Resumo!E20,Nov!$V$5:$V$586,"Despesa",Nov!$L$5:$L$586,"Pago")</f>
        <v>0</v>
      </c>
      <c r="AP20" s="61">
        <f>SUMIFS(Dez!$K$5:$K$586,Dez!$C$5:$C$586,Resumo!E20,Dez!$V$5:$V$586,"Despesa",Dez!$L$5:$L$586,"Pago")</f>
        <v>0</v>
      </c>
    </row>
    <row r="21" spans="1:42" ht="25.5" customHeight="1" thickTop="1" thickBot="1" x14ac:dyDescent="0.3">
      <c r="A21" s="214"/>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SUMIFS(Jan!$K$5:$K$586,Jan!$C$5:$C$586,Resumo!E21,Jan!$V$5:$V$586,"Despesa",Jan!$L$5:$L$586,"Pago")</f>
        <v>0</v>
      </c>
      <c r="AF21" s="61">
        <f>SUMIFS(Fev!$K$5:$K$586,Fev!$C$5:$C$586,Resumo!E21,Fev!$V$5:$V$586,"Despesa",Fev!$L$5:$L$586,"Pago")</f>
        <v>0</v>
      </c>
      <c r="AG21" s="61">
        <f>SUMIFS(Mar!$K$5:$K$586,Mar!$C$5:$C$586,Resumo!E21,Mar!$V$5:$V$586,"Despesa",Mar!$L$5:$L$586,"Pago")</f>
        <v>0</v>
      </c>
      <c r="AH21" s="61">
        <f>SUMIFS(Abr!$K$5:$K$586,Abr!$C$5:$C$586,Resumo!E21,Abr!$V$5:$V$586,"Despesa",Abr!$L$5:$L$586,"Pago")</f>
        <v>0</v>
      </c>
      <c r="AI21" s="61">
        <f>SUMIFS(Mai!$K$5:$K$586,Fev!$C$5:$C$586,Resumo!E21,Mai!$V$5:$V$586,"Despesa",Mai!$L$5:$L$586,"Pago")</f>
        <v>0</v>
      </c>
      <c r="AJ21" s="61">
        <f>SUMIFS(Jun!$K$5:$K$586,Jun!$C$5:$C$586,Resumo!E21,Jun!$V$5:$V$586,"Despesa",Jun!$L$5:$L$586,"Pago")</f>
        <v>0</v>
      </c>
      <c r="AK21" s="61">
        <f>SUMIFS(Jul!$K$5:$K$586,Jul!$C$5:$C$586,Resumo!E21,Jul!$V$5:$V$586,"Despesa",Jul!$L$5:$L$586,"Pago")</f>
        <v>0</v>
      </c>
      <c r="AL21" s="61">
        <f>SUMIFS(Ago!$K$5:$K$586,Ago!$C$5:$C$586,Resumo!E21,Ago!$V$5:$V$586,"Despesa",Ago!$L$5:$L$586,"Pago")</f>
        <v>0</v>
      </c>
      <c r="AM21" s="61">
        <f>SUMIFS(Set!$K$5:$K$586,Set!$C$5:$C$586,Resumo!E21,Set!$V$5:$V$586,"Despesa",Set!$L$5:$L$586,"Pago")</f>
        <v>0</v>
      </c>
      <c r="AN21" s="61">
        <f>SUMIFS(Out!$K$5:$K$586,Out!$C$5:$C$586,Resumo!E21,Out!$V$5:$V$586,"Despesa",Out!$L$5:$L$586,"Pago")</f>
        <v>0</v>
      </c>
      <c r="AO21" s="61">
        <f>SUMIFS(Nov!$K$5:$K$586,Nov!$C$5:$C$586,Resumo!E21,Nov!$V$5:$V$586,"Despesa",Nov!$L$5:$L$586,"Pago")</f>
        <v>0</v>
      </c>
      <c r="AP21" s="61">
        <f>SUMIFS(Dez!$K$5:$K$586,Dez!$C$5:$C$586,Resumo!E21,Dez!$V$5:$V$586,"Despesa",Dez!$L$5:$L$586,"Pago")</f>
        <v>0</v>
      </c>
    </row>
    <row r="22" spans="1:42" ht="25.5" customHeight="1" thickTop="1" thickBot="1" x14ac:dyDescent="0.3">
      <c r="A22" s="214"/>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SUMIFS(Jan!$K$5:$K$586,Jan!$C$5:$C$586,Resumo!E22,Jan!$V$5:$V$586,"Despesa",Jan!$L$5:$L$586,"Pago")</f>
        <v>0</v>
      </c>
      <c r="AF22" s="61">
        <f>SUMIFS(Fev!$K$5:$K$586,Fev!$C$5:$C$586,Resumo!E22,Fev!$V$5:$V$586,"Despesa",Fev!$L$5:$L$586,"Pago")</f>
        <v>0</v>
      </c>
      <c r="AG22" s="61">
        <f>SUMIFS(Mar!$K$5:$K$586,Mar!$C$5:$C$586,Resumo!E22,Mar!$V$5:$V$586,"Despesa",Mar!$L$5:$L$586,"Pago")</f>
        <v>0</v>
      </c>
      <c r="AH22" s="61">
        <f>SUMIFS(Abr!$K$5:$K$586,Abr!$C$5:$C$586,Resumo!E22,Abr!$V$5:$V$586,"Despesa",Abr!$L$5:$L$586,"Pago")</f>
        <v>0</v>
      </c>
      <c r="AI22" s="61">
        <f>SUMIFS(Mai!$K$5:$K$586,Fev!$C$5:$C$586,Resumo!E22,Mai!$V$5:$V$586,"Despesa",Mai!$L$5:$L$586,"Pago")</f>
        <v>0</v>
      </c>
      <c r="AJ22" s="61">
        <f>SUMIFS(Jun!$K$5:$K$586,Jun!$C$5:$C$586,Resumo!E22,Jun!$V$5:$V$586,"Despesa",Jun!$L$5:$L$586,"Pago")</f>
        <v>0</v>
      </c>
      <c r="AK22" s="61">
        <f>SUMIFS(Jul!$K$5:$K$586,Jul!$C$5:$C$586,Resumo!E22,Jul!$V$5:$V$586,"Despesa",Jul!$L$5:$L$586,"Pago")</f>
        <v>0</v>
      </c>
      <c r="AL22" s="61">
        <f>SUMIFS(Ago!$K$5:$K$586,Ago!$C$5:$C$586,Resumo!E22,Ago!$V$5:$V$586,"Despesa",Ago!$L$5:$L$586,"Pago")</f>
        <v>0</v>
      </c>
      <c r="AM22" s="61">
        <f>SUMIFS(Set!$K$5:$K$586,Set!$C$5:$C$586,Resumo!E22,Set!$V$5:$V$586,"Despesa",Set!$L$5:$L$586,"Pago")</f>
        <v>0</v>
      </c>
      <c r="AN22" s="61">
        <f>SUMIFS(Out!$K$5:$K$586,Out!$C$5:$C$586,Resumo!E22,Out!$V$5:$V$586,"Despesa",Out!$L$5:$L$586,"Pago")</f>
        <v>0</v>
      </c>
      <c r="AO22" s="61">
        <f>SUMIFS(Nov!$K$5:$K$586,Nov!$C$5:$C$586,Resumo!E22,Nov!$V$5:$V$586,"Despesa",Nov!$L$5:$L$586,"Pago")</f>
        <v>0</v>
      </c>
      <c r="AP22" s="61">
        <f>SUMIFS(Dez!$K$5:$K$586,Dez!$C$5:$C$586,Resumo!E22,Dez!$V$5:$V$586,"Despesa",Dez!$L$5:$L$586,"Pago")</f>
        <v>0</v>
      </c>
    </row>
    <row r="23" spans="1:42" ht="25.5" customHeight="1" thickTop="1" thickBot="1" x14ac:dyDescent="0.3">
      <c r="A23" s="214"/>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SUMIFS(Jan!$K$5:$K$586,Jan!$C$5:$C$586,Resumo!E23,Jan!$V$5:$V$586,"Despesa",Jan!$L$5:$L$586,"Pago")</f>
        <v>0</v>
      </c>
      <c r="AF23" s="61">
        <f>SUMIFS(Fev!$K$5:$K$586,Fev!$C$5:$C$586,Resumo!E23,Fev!$V$5:$V$586,"Despesa",Fev!$L$5:$L$586,"Pago")</f>
        <v>0</v>
      </c>
      <c r="AG23" s="61">
        <f>SUMIFS(Mar!$K$5:$K$586,Mar!$C$5:$C$586,Resumo!E23,Mar!$V$5:$V$586,"Despesa",Mar!$L$5:$L$586,"Pago")</f>
        <v>0</v>
      </c>
      <c r="AH23" s="61">
        <f>SUMIFS(Abr!$K$5:$K$586,Abr!$C$5:$C$586,Resumo!E23,Abr!$V$5:$V$586,"Despesa",Abr!$L$5:$L$586,"Pago")</f>
        <v>0</v>
      </c>
      <c r="AI23" s="61">
        <f>SUMIFS(Mai!$K$5:$K$586,Fev!$C$5:$C$586,Resumo!E23,Mai!$V$5:$V$586,"Despesa",Mai!$L$5:$L$586,"Pago")</f>
        <v>0</v>
      </c>
      <c r="AJ23" s="61">
        <f>SUMIFS(Jun!$K$5:$K$586,Jun!$C$5:$C$586,Resumo!E23,Jun!$V$5:$V$586,"Despesa",Jun!$L$5:$L$586,"Pago")</f>
        <v>0</v>
      </c>
      <c r="AK23" s="61">
        <f>SUMIFS(Jul!$K$5:$K$586,Jul!$C$5:$C$586,Resumo!E23,Jul!$V$5:$V$586,"Despesa",Jul!$L$5:$L$586,"Pago")</f>
        <v>0</v>
      </c>
      <c r="AL23" s="61">
        <f>SUMIFS(Ago!$K$5:$K$586,Ago!$C$5:$C$586,Resumo!E23,Ago!$V$5:$V$586,"Despesa",Ago!$L$5:$L$586,"Pago")</f>
        <v>0</v>
      </c>
      <c r="AM23" s="61">
        <f>SUMIFS(Set!$K$5:$K$586,Set!$C$5:$C$586,Resumo!E23,Set!$V$5:$V$586,"Despesa",Set!$L$5:$L$586,"Pago")</f>
        <v>0</v>
      </c>
      <c r="AN23" s="61">
        <f>SUMIFS(Out!$K$5:$K$586,Out!$C$5:$C$586,Resumo!E23,Out!$V$5:$V$586,"Despesa",Out!$L$5:$L$586,"Pago")</f>
        <v>0</v>
      </c>
      <c r="AO23" s="61">
        <f>SUMIFS(Nov!$K$5:$K$586,Nov!$C$5:$C$586,Resumo!E23,Nov!$V$5:$V$586,"Despesa",Nov!$L$5:$L$586,"Pago")</f>
        <v>0</v>
      </c>
      <c r="AP23" s="61">
        <f>SUMIFS(Dez!$K$5:$K$586,Dez!$C$5:$C$586,Resumo!E23,Dez!$V$5:$V$586,"Despesa",Dez!$L$5:$L$586,"Pago")</f>
        <v>0</v>
      </c>
    </row>
    <row r="24" spans="1:42" ht="25.5" customHeight="1" thickTop="1" thickBot="1" x14ac:dyDescent="0.3">
      <c r="A24" s="214"/>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SUMIFS(Jan!$K$5:$K$586,Jan!$C$5:$C$586,Resumo!E24,Jan!$V$5:$V$586,"Despesa",Jan!$L$5:$L$586,"Pago")</f>
        <v>0</v>
      </c>
      <c r="AF24" s="61">
        <f>SUMIFS(Fev!$K$5:$K$586,Fev!$C$5:$C$586,Resumo!E24,Fev!$V$5:$V$586,"Despesa",Fev!$L$5:$L$586,"Pago")</f>
        <v>0</v>
      </c>
      <c r="AG24" s="61">
        <f>SUMIFS(Mar!$K$5:$K$586,Mar!$C$5:$C$586,Resumo!E24,Mar!$V$5:$V$586,"Despesa",Mar!$L$5:$L$586,"Pago")</f>
        <v>0</v>
      </c>
      <c r="AH24" s="61">
        <f>SUMIFS(Abr!$K$5:$K$586,Abr!$C$5:$C$586,Resumo!E24,Abr!$V$5:$V$586,"Despesa",Abr!$L$5:$L$586,"Pago")</f>
        <v>0</v>
      </c>
      <c r="AI24" s="61">
        <f>SUMIFS(Mai!$K$5:$K$586,Fev!$C$5:$C$586,Resumo!E24,Mai!$V$5:$V$586,"Despesa",Mai!$L$5:$L$586,"Pago")</f>
        <v>0</v>
      </c>
      <c r="AJ24" s="61">
        <f>SUMIFS(Jun!$K$5:$K$586,Jun!$C$5:$C$586,Resumo!E24,Jun!$V$5:$V$586,"Despesa",Jun!$L$5:$L$586,"Pago")</f>
        <v>0</v>
      </c>
      <c r="AK24" s="61">
        <f>SUMIFS(Jul!$K$5:$K$586,Jul!$C$5:$C$586,Resumo!E24,Jul!$V$5:$V$586,"Despesa",Jul!$L$5:$L$586,"Pago")</f>
        <v>0</v>
      </c>
      <c r="AL24" s="61">
        <f>SUMIFS(Ago!$K$5:$K$586,Ago!$C$5:$C$586,Resumo!E24,Ago!$V$5:$V$586,"Despesa",Ago!$L$5:$L$586,"Pago")</f>
        <v>0</v>
      </c>
      <c r="AM24" s="61">
        <f>SUMIFS(Set!$K$5:$K$586,Set!$C$5:$C$586,Resumo!E24,Set!$V$5:$V$586,"Despesa",Set!$L$5:$L$586,"Pago")</f>
        <v>0</v>
      </c>
      <c r="AN24" s="61">
        <f>SUMIFS(Out!$K$5:$K$586,Out!$C$5:$C$586,Resumo!E24,Out!$V$5:$V$586,"Despesa",Out!$L$5:$L$586,"Pago")</f>
        <v>0</v>
      </c>
      <c r="AO24" s="61">
        <f>SUMIFS(Nov!$K$5:$K$586,Nov!$C$5:$C$586,Resumo!E24,Nov!$V$5:$V$586,"Despesa",Nov!$L$5:$L$586,"Pago")</f>
        <v>0</v>
      </c>
      <c r="AP24" s="61">
        <f>SUMIFS(Dez!$K$5:$K$586,Dez!$C$5:$C$586,Resumo!E24,Dez!$V$5:$V$586,"Despesa",Dez!$L$5:$L$586,"Pago")</f>
        <v>0</v>
      </c>
    </row>
    <row r="25" spans="1:42" ht="25.5" customHeight="1" thickTop="1" thickBot="1" x14ac:dyDescent="0.3">
      <c r="A25" s="214"/>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SUMIFS(Jan!$K$5:$K$586,Jan!$C$5:$C$586,Resumo!E25,Jan!$V$5:$V$586,"Despesa",Jan!$L$5:$L$586,"Pago")</f>
        <v>0</v>
      </c>
      <c r="AF25" s="61">
        <f>SUMIFS(Fev!$K$5:$K$586,Fev!$C$5:$C$586,Resumo!E25,Fev!$V$5:$V$586,"Despesa",Fev!$L$5:$L$586,"Pago")</f>
        <v>0</v>
      </c>
      <c r="AG25" s="61">
        <f>SUMIFS(Mar!$K$5:$K$586,Mar!$C$5:$C$586,Resumo!E25,Mar!$V$5:$V$586,"Despesa",Mar!$L$5:$L$586,"Pago")</f>
        <v>0</v>
      </c>
      <c r="AH25" s="61">
        <f>SUMIFS(Abr!$K$5:$K$586,Abr!$C$5:$C$586,Resumo!E25,Abr!$V$5:$V$586,"Despesa",Abr!$L$5:$L$586,"Pago")</f>
        <v>0</v>
      </c>
      <c r="AI25" s="61">
        <f>SUMIFS(Mai!$K$5:$K$586,Fev!$C$5:$C$586,Resumo!E25,Mai!$V$5:$V$586,"Despesa",Mai!$L$5:$L$586,"Pago")</f>
        <v>0</v>
      </c>
      <c r="AJ25" s="61">
        <f>SUMIFS(Jun!$K$5:$K$586,Jun!$C$5:$C$586,Resumo!E25,Jun!$V$5:$V$586,"Despesa",Jun!$L$5:$L$586,"Pago")</f>
        <v>0</v>
      </c>
      <c r="AK25" s="61">
        <f>SUMIFS(Jul!$K$5:$K$586,Jul!$C$5:$C$586,Resumo!E25,Jul!$V$5:$V$586,"Despesa",Jul!$L$5:$L$586,"Pago")</f>
        <v>0</v>
      </c>
      <c r="AL25" s="61">
        <f>SUMIFS(Ago!$K$5:$K$586,Ago!$C$5:$C$586,Resumo!E25,Ago!$V$5:$V$586,"Despesa",Ago!$L$5:$L$586,"Pago")</f>
        <v>0</v>
      </c>
      <c r="AM25" s="61">
        <f>SUMIFS(Set!$K$5:$K$586,Set!$C$5:$C$586,Resumo!E25,Set!$V$5:$V$586,"Despesa",Set!$L$5:$L$586,"Pago")</f>
        <v>0</v>
      </c>
      <c r="AN25" s="61">
        <f>SUMIFS(Out!$K$5:$K$586,Out!$C$5:$C$586,Resumo!E25,Out!$V$5:$V$586,"Despesa",Out!$L$5:$L$586,"Pago")</f>
        <v>0</v>
      </c>
      <c r="AO25" s="61">
        <f>SUMIFS(Nov!$K$5:$K$586,Nov!$C$5:$C$586,Resumo!E25,Nov!$V$5:$V$586,"Despesa",Nov!$L$5:$L$586,"Pago")</f>
        <v>0</v>
      </c>
      <c r="AP25" s="61">
        <f>SUMIFS(Dez!$K$5:$K$586,Dez!$C$5:$C$586,Resumo!E25,Dez!$V$5:$V$586,"Despesa",Dez!$L$5:$L$586,"Pago")</f>
        <v>0</v>
      </c>
    </row>
    <row r="26" spans="1:42" ht="25.5" customHeight="1" thickTop="1" thickBot="1" x14ac:dyDescent="0.3">
      <c r="A26" s="214"/>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SUMIFS(Jan!$K$5:$K$586,Jan!$C$5:$C$586,Resumo!E26,Jan!$V$5:$V$586,"Despesa",Jan!$L$5:$L$586,"Pago")</f>
        <v>0</v>
      </c>
      <c r="AF26" s="61">
        <f>SUMIFS(Fev!$K$5:$K$586,Fev!$C$5:$C$586,Resumo!E26,Fev!$V$5:$V$586,"Despesa",Fev!$L$5:$L$586,"Pago")</f>
        <v>0</v>
      </c>
      <c r="AG26" s="61">
        <f>SUMIFS(Mar!$K$5:$K$586,Mar!$C$5:$C$586,Resumo!E26,Mar!$V$5:$V$586,"Despesa",Mar!$L$5:$L$586,"Pago")</f>
        <v>0</v>
      </c>
      <c r="AH26" s="61">
        <f>SUMIFS(Abr!$K$5:$K$586,Abr!$C$5:$C$586,Resumo!E26,Abr!$V$5:$V$586,"Despesa",Abr!$L$5:$L$586,"Pago")</f>
        <v>0</v>
      </c>
      <c r="AI26" s="61">
        <f>SUMIFS(Mai!$K$5:$K$586,Fev!$C$5:$C$586,Resumo!E26,Mai!$V$5:$V$586,"Despesa",Mai!$L$5:$L$586,"Pago")</f>
        <v>0</v>
      </c>
      <c r="AJ26" s="61">
        <f>SUMIFS(Jun!$K$5:$K$586,Jun!$C$5:$C$586,Resumo!E26,Jun!$V$5:$V$586,"Despesa",Jun!$L$5:$L$586,"Pago")</f>
        <v>0</v>
      </c>
      <c r="AK26" s="61">
        <f>SUMIFS(Jul!$K$5:$K$586,Jul!$C$5:$C$586,Resumo!E26,Jul!$V$5:$V$586,"Despesa",Jul!$L$5:$L$586,"Pago")</f>
        <v>0</v>
      </c>
      <c r="AL26" s="61">
        <f>SUMIFS(Ago!$K$5:$K$586,Ago!$C$5:$C$586,Resumo!E26,Ago!$V$5:$V$586,"Despesa",Ago!$L$5:$L$586,"Pago")</f>
        <v>0</v>
      </c>
      <c r="AM26" s="61">
        <f>SUMIFS(Set!$K$5:$K$586,Set!$C$5:$C$586,Resumo!E26,Set!$V$5:$V$586,"Despesa",Set!$L$5:$L$586,"Pago")</f>
        <v>0</v>
      </c>
      <c r="AN26" s="61">
        <f>SUMIFS(Out!$K$5:$K$586,Out!$C$5:$C$586,Resumo!E26,Out!$V$5:$V$586,"Despesa",Out!$L$5:$L$586,"Pago")</f>
        <v>0</v>
      </c>
      <c r="AO26" s="61">
        <f>SUMIFS(Nov!$K$5:$K$586,Nov!$C$5:$C$586,Resumo!E26,Nov!$V$5:$V$586,"Despesa",Nov!$L$5:$L$586,"Pago")</f>
        <v>0</v>
      </c>
      <c r="AP26" s="61">
        <f>SUMIFS(Dez!$K$5:$K$586,Dez!$C$5:$C$586,Resumo!E26,Dez!$V$5:$V$586,"Despesa",Dez!$L$5:$L$586,"Pago")</f>
        <v>0</v>
      </c>
    </row>
    <row r="27" spans="1:42" ht="25.5" customHeight="1" thickTop="1" thickBot="1" x14ac:dyDescent="0.3">
      <c r="A27" s="214"/>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SUMIFS(Jan!$K$5:$K$586,Jan!$C$5:$C$586,Resumo!E27,Jan!$V$5:$V$586,"Despesa",Jan!$L$5:$L$586,"Pago")</f>
        <v>0</v>
      </c>
      <c r="AF27" s="61">
        <f>SUMIFS(Fev!$K$5:$K$586,Fev!$C$5:$C$586,Resumo!E27,Fev!$V$5:$V$586,"Despesa",Fev!$L$5:$L$586,"Pago")</f>
        <v>0</v>
      </c>
      <c r="AG27" s="61">
        <f>SUMIFS(Mar!$K$5:$K$586,Mar!$C$5:$C$586,Resumo!E27,Mar!$V$5:$V$586,"Despesa",Mar!$L$5:$L$586,"Pago")</f>
        <v>0</v>
      </c>
      <c r="AH27" s="61">
        <f>SUMIFS(Abr!$K$5:$K$586,Abr!$C$5:$C$586,Resumo!E27,Abr!$V$5:$V$586,"Despesa",Abr!$L$5:$L$586,"Pago")</f>
        <v>0</v>
      </c>
      <c r="AI27" s="61">
        <f>SUMIFS(Mai!$K$5:$K$586,Fev!$C$5:$C$586,Resumo!E27,Mai!$V$5:$V$586,"Despesa",Mai!$L$5:$L$586,"Pago")</f>
        <v>0</v>
      </c>
      <c r="AJ27" s="61">
        <f>SUMIFS(Jun!$K$5:$K$586,Jun!$C$5:$C$586,Resumo!E27,Jun!$V$5:$V$586,"Despesa",Jun!$L$5:$L$586,"Pago")</f>
        <v>0</v>
      </c>
      <c r="AK27" s="61">
        <f>SUMIFS(Jul!$K$5:$K$586,Jul!$C$5:$C$586,Resumo!E27,Jul!$V$5:$V$586,"Despesa",Jul!$L$5:$L$586,"Pago")</f>
        <v>0</v>
      </c>
      <c r="AL27" s="61">
        <f>SUMIFS(Ago!$K$5:$K$586,Ago!$C$5:$C$586,Resumo!E27,Ago!$V$5:$V$586,"Despesa",Ago!$L$5:$L$586,"Pago")</f>
        <v>0</v>
      </c>
      <c r="AM27" s="61">
        <f>SUMIFS(Set!$K$5:$K$586,Set!$C$5:$C$586,Resumo!E27,Set!$V$5:$V$586,"Despesa",Set!$L$5:$L$586,"Pago")</f>
        <v>0</v>
      </c>
      <c r="AN27" s="61">
        <f>SUMIFS(Out!$K$5:$K$586,Out!$C$5:$C$586,Resumo!E27,Out!$V$5:$V$586,"Despesa",Out!$L$5:$L$586,"Pago")</f>
        <v>0</v>
      </c>
      <c r="AO27" s="61">
        <f>SUMIFS(Nov!$K$5:$K$586,Nov!$C$5:$C$586,Resumo!E27,Nov!$V$5:$V$586,"Despesa",Nov!$L$5:$L$586,"Pago")</f>
        <v>0</v>
      </c>
      <c r="AP27" s="61">
        <f>SUMIFS(Dez!$K$5:$K$586,Dez!$C$5:$C$586,Resumo!E27,Dez!$V$5:$V$586,"Despesa",Dez!$L$5:$L$586,"Pago")</f>
        <v>0</v>
      </c>
    </row>
    <row r="28" spans="1:42" ht="25.5" customHeight="1" thickTop="1" thickBot="1" x14ac:dyDescent="0.3">
      <c r="A28" s="214"/>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SUMIFS(Jan!$K$5:$K$586,Jan!$C$5:$C$586,Resumo!E28,Jan!$V$5:$V$586,"Despesa",Jan!$L$5:$L$586,"Pago")</f>
        <v>0</v>
      </c>
      <c r="AF28" s="61">
        <f>SUMIFS(Fev!$K$5:$K$586,Fev!$C$5:$C$586,Resumo!E28,Fev!$V$5:$V$586,"Despesa",Fev!$L$5:$L$586,"Pago")</f>
        <v>0</v>
      </c>
      <c r="AG28" s="61">
        <f>SUMIFS(Mar!$K$5:$K$586,Mar!$C$5:$C$586,Resumo!E28,Mar!$V$5:$V$586,"Despesa",Mar!$L$5:$L$586,"Pago")</f>
        <v>0</v>
      </c>
      <c r="AH28" s="61">
        <f>SUMIFS(Abr!$K$5:$K$586,Abr!$C$5:$C$586,Resumo!E28,Abr!$V$5:$V$586,"Despesa",Abr!$L$5:$L$586,"Pago")</f>
        <v>0</v>
      </c>
      <c r="AI28" s="61">
        <f>SUMIFS(Mai!$K$5:$K$586,Fev!$C$5:$C$586,Resumo!E28,Mai!$V$5:$V$586,"Despesa",Mai!$L$5:$L$586,"Pago")</f>
        <v>0</v>
      </c>
      <c r="AJ28" s="61">
        <f>SUMIFS(Jun!$K$5:$K$586,Jun!$C$5:$C$586,Resumo!E28,Jun!$V$5:$V$586,"Despesa",Jun!$L$5:$L$586,"Pago")</f>
        <v>0</v>
      </c>
      <c r="AK28" s="61">
        <f>SUMIFS(Jul!$K$5:$K$586,Jul!$C$5:$C$586,Resumo!E28,Jul!$V$5:$V$586,"Despesa",Jul!$L$5:$L$586,"Pago")</f>
        <v>0</v>
      </c>
      <c r="AL28" s="61">
        <f>SUMIFS(Ago!$K$5:$K$586,Ago!$C$5:$C$586,Resumo!E28,Ago!$V$5:$V$586,"Despesa",Ago!$L$5:$L$586,"Pago")</f>
        <v>0</v>
      </c>
      <c r="AM28" s="61">
        <f>SUMIFS(Set!$K$5:$K$586,Set!$C$5:$C$586,Resumo!E28,Set!$V$5:$V$586,"Despesa",Set!$L$5:$L$586,"Pago")</f>
        <v>0</v>
      </c>
      <c r="AN28" s="61">
        <f>SUMIFS(Out!$K$5:$K$586,Out!$C$5:$C$586,Resumo!E28,Out!$V$5:$V$586,"Despesa",Out!$L$5:$L$586,"Pago")</f>
        <v>0</v>
      </c>
      <c r="AO28" s="61">
        <f>SUMIFS(Nov!$K$5:$K$586,Nov!$C$5:$C$586,Resumo!E28,Nov!$V$5:$V$586,"Despesa",Nov!$L$5:$L$586,"Pago")</f>
        <v>0</v>
      </c>
      <c r="AP28" s="61">
        <f>SUMIFS(Dez!$K$5:$K$586,Dez!$C$5:$C$586,Resumo!E28,Dez!$V$5:$V$586,"Despesa",Dez!$L$5:$L$586,"Pago")</f>
        <v>0</v>
      </c>
    </row>
    <row r="29" spans="1:42" ht="25.5" customHeight="1" thickTop="1" thickBot="1" x14ac:dyDescent="0.3">
      <c r="A29" s="214"/>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SUMIFS(Jan!$K$5:$K$586,Jan!$C$5:$C$586,Resumo!E29,Jan!$V$5:$V$586,"Despesa",Jan!$L$5:$L$586,"Pago")</f>
        <v>0</v>
      </c>
      <c r="AF29" s="61">
        <f>SUMIFS(Fev!$K$5:$K$586,Fev!$C$5:$C$586,Resumo!E29,Fev!$V$5:$V$586,"Despesa",Fev!$L$5:$L$586,"Pago")</f>
        <v>0</v>
      </c>
      <c r="AG29" s="61">
        <f>SUMIFS(Mar!$K$5:$K$586,Mar!$C$5:$C$586,Resumo!E29,Mar!$V$5:$V$586,"Despesa",Mar!$L$5:$L$586,"Pago")</f>
        <v>0</v>
      </c>
      <c r="AH29" s="61">
        <f>SUMIFS(Abr!$K$5:$K$586,Abr!$C$5:$C$586,Resumo!E29,Abr!$V$5:$V$586,"Despesa",Abr!$L$5:$L$586,"Pago")</f>
        <v>0</v>
      </c>
      <c r="AI29" s="61">
        <f>SUMIFS(Mai!$K$5:$K$586,Fev!$C$5:$C$586,Resumo!E29,Mai!$V$5:$V$586,"Despesa",Mai!$L$5:$L$586,"Pago")</f>
        <v>0</v>
      </c>
      <c r="AJ29" s="61">
        <f>SUMIFS(Jun!$K$5:$K$586,Jun!$C$5:$C$586,Resumo!E29,Jun!$V$5:$V$586,"Despesa",Jun!$L$5:$L$586,"Pago")</f>
        <v>0</v>
      </c>
      <c r="AK29" s="61">
        <f>SUMIFS(Jul!$K$5:$K$586,Jul!$C$5:$C$586,Resumo!E29,Jul!$V$5:$V$586,"Despesa",Jul!$L$5:$L$586,"Pago")</f>
        <v>0</v>
      </c>
      <c r="AL29" s="61">
        <f>SUMIFS(Ago!$K$5:$K$586,Ago!$C$5:$C$586,Resumo!E29,Ago!$V$5:$V$586,"Despesa",Ago!$L$5:$L$586,"Pago")</f>
        <v>0</v>
      </c>
      <c r="AM29" s="61">
        <f>SUMIFS(Set!$K$5:$K$586,Set!$C$5:$C$586,Resumo!E29,Set!$V$5:$V$586,"Despesa",Set!$L$5:$L$586,"Pago")</f>
        <v>0</v>
      </c>
      <c r="AN29" s="61">
        <f>SUMIFS(Out!$K$5:$K$586,Out!$C$5:$C$586,Resumo!E29,Out!$V$5:$V$586,"Despesa",Out!$L$5:$L$586,"Pago")</f>
        <v>0</v>
      </c>
      <c r="AO29" s="61">
        <f>SUMIFS(Nov!$K$5:$K$586,Nov!$C$5:$C$586,Resumo!E29,Nov!$V$5:$V$586,"Despesa",Nov!$L$5:$L$586,"Pago")</f>
        <v>0</v>
      </c>
      <c r="AP29" s="61">
        <f>SUMIFS(Dez!$K$5:$K$586,Dez!$C$5:$C$586,Resumo!E29,Dez!$V$5:$V$586,"Despesa",Dez!$L$5:$L$586,"Pago")</f>
        <v>0</v>
      </c>
    </row>
    <row r="30" spans="1:42" ht="25.5" customHeight="1" thickTop="1" thickBot="1" x14ac:dyDescent="0.3">
      <c r="A30" s="214"/>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SUMIFS(Jan!$K$5:$K$586,Jan!$C$5:$C$586,Resumo!E30,Jan!$V$5:$V$586,"Despesa",Jan!$L$5:$L$586,"Pago")</f>
        <v>0</v>
      </c>
      <c r="AF30" s="61">
        <f>SUMIFS(Fev!$K$5:$K$586,Fev!$C$5:$C$586,Resumo!E30,Fev!$V$5:$V$586,"Despesa",Fev!$L$5:$L$586,"Pago")</f>
        <v>0</v>
      </c>
      <c r="AG30" s="61">
        <f>SUMIFS(Mar!$K$5:$K$586,Mar!$C$5:$C$586,Resumo!E30,Mar!$V$5:$V$586,"Despesa",Mar!$L$5:$L$586,"Pago")</f>
        <v>0</v>
      </c>
      <c r="AH30" s="61">
        <f>SUMIFS(Abr!$K$5:$K$586,Abr!$C$5:$C$586,Resumo!E30,Abr!$V$5:$V$586,"Despesa",Abr!$L$5:$L$586,"Pago")</f>
        <v>0</v>
      </c>
      <c r="AI30" s="61">
        <f>SUMIFS(Mai!$K$5:$K$586,Fev!$C$5:$C$586,Resumo!E30,Mai!$V$5:$V$586,"Despesa",Mai!$L$5:$L$586,"Pago")</f>
        <v>0</v>
      </c>
      <c r="AJ30" s="61">
        <f>SUMIFS(Jun!$K$5:$K$586,Jun!$C$5:$C$586,Resumo!E30,Jun!$V$5:$V$586,"Despesa",Jun!$L$5:$L$586,"Pago")</f>
        <v>0</v>
      </c>
      <c r="AK30" s="61">
        <f>SUMIFS(Jul!$K$5:$K$586,Jul!$C$5:$C$586,Resumo!E30,Jul!$V$5:$V$586,"Despesa",Jul!$L$5:$L$586,"Pago")</f>
        <v>0</v>
      </c>
      <c r="AL30" s="61">
        <f>SUMIFS(Ago!$K$5:$K$586,Ago!$C$5:$C$586,Resumo!E30,Ago!$V$5:$V$586,"Despesa",Ago!$L$5:$L$586,"Pago")</f>
        <v>0</v>
      </c>
      <c r="AM30" s="61">
        <f>SUMIFS(Set!$K$5:$K$586,Set!$C$5:$C$586,Resumo!E30,Set!$V$5:$V$586,"Despesa",Set!$L$5:$L$586,"Pago")</f>
        <v>0</v>
      </c>
      <c r="AN30" s="61">
        <f>SUMIFS(Out!$K$5:$K$586,Out!$C$5:$C$586,Resumo!E30,Out!$V$5:$V$586,"Despesa",Out!$L$5:$L$586,"Pago")</f>
        <v>0</v>
      </c>
      <c r="AO30" s="61">
        <f>SUMIFS(Nov!$K$5:$K$586,Nov!$C$5:$C$586,Resumo!E30,Nov!$V$5:$V$586,"Despesa",Nov!$L$5:$L$586,"Pago")</f>
        <v>0</v>
      </c>
      <c r="AP30" s="61">
        <f>SUMIFS(Dez!$K$5:$K$586,Dez!$C$5:$C$586,Resumo!E30,Dez!$V$5:$V$586,"Despesa",Dez!$L$5:$L$586,"Pago")</f>
        <v>0</v>
      </c>
    </row>
    <row r="31" spans="1:42" ht="25.5" customHeight="1" thickTop="1" thickBot="1" x14ac:dyDescent="0.3">
      <c r="A31" s="214"/>
      <c r="E31" s="30">
        <v>25</v>
      </c>
      <c r="F31" s="27">
        <f t="shared" si="0"/>
        <v>0</v>
      </c>
      <c r="G31" s="27">
        <f t="shared" si="1"/>
        <v>2.1</v>
      </c>
      <c r="H31" s="27">
        <f t="shared" si="2"/>
        <v>-2.1</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SUMIFS(Jan!$K$5:$K$586,Jan!$C$5:$C$586,Resumo!E31,Jan!$V$5:$V$586,"Despesa",Jan!$L$5:$L$586,"Pago")</f>
        <v>0</v>
      </c>
      <c r="AF31" s="61">
        <f>SUMIFS(Fev!$K$5:$K$586,Fev!$C$5:$C$586,Resumo!E31,Fev!$V$5:$V$586,"Despesa",Fev!$L$5:$L$586,"Pago")</f>
        <v>0</v>
      </c>
      <c r="AG31" s="61">
        <f>SUMIFS(Mar!$K$5:$K$586,Mar!$C$5:$C$586,Resumo!E31,Mar!$V$5:$V$586,"Despesa",Mar!$L$5:$L$586,"Pago")</f>
        <v>2.1</v>
      </c>
      <c r="AH31" s="61">
        <f>SUMIFS(Abr!$K$5:$K$586,Abr!$C$5:$C$586,Resumo!E31,Abr!$V$5:$V$586,"Despesa",Abr!$L$5:$L$586,"Pago")</f>
        <v>2.1</v>
      </c>
      <c r="AI31" s="61">
        <f>SUMIFS(Mai!$K$5:$K$586,Fev!$C$5:$C$586,Resumo!E31,Mai!$V$5:$V$586,"Despesa",Mai!$L$5:$L$586,"Pago")</f>
        <v>0</v>
      </c>
      <c r="AJ31" s="61">
        <f>SUMIFS(Jun!$K$5:$K$586,Jun!$C$5:$C$586,Resumo!E31,Jun!$V$5:$V$586,"Despesa",Jun!$L$5:$L$586,"Pago")</f>
        <v>0</v>
      </c>
      <c r="AK31" s="61">
        <f>SUMIFS(Jul!$K$5:$K$586,Jul!$C$5:$C$586,Resumo!E31,Jul!$V$5:$V$586,"Despesa",Jul!$L$5:$L$586,"Pago")</f>
        <v>0</v>
      </c>
      <c r="AL31" s="61">
        <f>SUMIFS(Ago!$K$5:$K$586,Ago!$C$5:$C$586,Resumo!E31,Ago!$V$5:$V$586,"Despesa",Ago!$L$5:$L$586,"Pago")</f>
        <v>0</v>
      </c>
      <c r="AM31" s="61">
        <f>SUMIFS(Set!$K$5:$K$586,Set!$C$5:$C$586,Resumo!E31,Set!$V$5:$V$586,"Despesa",Set!$L$5:$L$586,"Pago")</f>
        <v>0</v>
      </c>
      <c r="AN31" s="61">
        <f>SUMIFS(Out!$K$5:$K$586,Out!$C$5:$C$586,Resumo!E31,Out!$V$5:$V$586,"Despesa",Out!$L$5:$L$586,"Pago")</f>
        <v>0</v>
      </c>
      <c r="AO31" s="61">
        <f>SUMIFS(Nov!$K$5:$K$586,Nov!$C$5:$C$586,Resumo!E31,Nov!$V$5:$V$586,"Despesa",Nov!$L$5:$L$586,"Pago")</f>
        <v>0</v>
      </c>
      <c r="AP31" s="61">
        <f>SUMIFS(Dez!$K$5:$K$586,Dez!$C$5:$C$586,Resumo!E31,Dez!$V$5:$V$586,"Despesa",Dez!$L$5:$L$586,"Pago")</f>
        <v>0</v>
      </c>
    </row>
    <row r="32" spans="1:42" ht="25.5" customHeight="1" thickTop="1" thickBot="1" x14ac:dyDescent="0.3">
      <c r="A32" s="214"/>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SUMIFS(Jan!$K$5:$K$586,Jan!$C$5:$C$586,Resumo!E32,Jan!$V$5:$V$586,"Despesa",Jan!$L$5:$L$586,"Pago")</f>
        <v>0</v>
      </c>
      <c r="AF32" s="61">
        <f>SUMIFS(Fev!$K$5:$K$586,Fev!$C$5:$C$586,Resumo!E32,Fev!$V$5:$V$586,"Despesa",Fev!$L$5:$L$586,"Pago")</f>
        <v>0</v>
      </c>
      <c r="AG32" s="61">
        <f>SUMIFS(Mar!$K$5:$K$586,Mar!$C$5:$C$586,Resumo!E32,Mar!$V$5:$V$586,"Despesa",Mar!$L$5:$L$586,"Pago")</f>
        <v>0</v>
      </c>
      <c r="AH32" s="61">
        <f>SUMIFS(Abr!$K$5:$K$586,Abr!$C$5:$C$586,Resumo!E32,Abr!$V$5:$V$586,"Despesa",Abr!$L$5:$L$586,"Pago")</f>
        <v>0</v>
      </c>
      <c r="AI32" s="61">
        <f>SUMIFS(Mai!$K$5:$K$586,Fev!$C$5:$C$586,Resumo!E32,Mai!$V$5:$V$586,"Despesa",Mai!$L$5:$L$586,"Pago")</f>
        <v>0</v>
      </c>
      <c r="AJ32" s="61">
        <f>SUMIFS(Jun!$K$5:$K$586,Jun!$C$5:$C$586,Resumo!E32,Jun!$V$5:$V$586,"Despesa",Jun!$L$5:$L$586,"Pago")</f>
        <v>0</v>
      </c>
      <c r="AK32" s="61">
        <f>SUMIFS(Jul!$K$5:$K$586,Jul!$C$5:$C$586,Resumo!E32,Jul!$V$5:$V$586,"Despesa",Jul!$L$5:$L$586,"Pago")</f>
        <v>0</v>
      </c>
      <c r="AL32" s="61">
        <f>SUMIFS(Ago!$K$5:$K$586,Ago!$C$5:$C$586,Resumo!E32,Ago!$V$5:$V$586,"Despesa",Ago!$L$5:$L$586,"Pago")</f>
        <v>0</v>
      </c>
      <c r="AM32" s="61">
        <f>SUMIFS(Set!$K$5:$K$586,Set!$C$5:$C$586,Resumo!E32,Set!$V$5:$V$586,"Despesa",Set!$L$5:$L$586,"Pago")</f>
        <v>0</v>
      </c>
      <c r="AN32" s="61">
        <f>SUMIFS(Out!$K$5:$K$586,Out!$C$5:$C$586,Resumo!E32,Out!$V$5:$V$586,"Despesa",Out!$L$5:$L$586,"Pago")</f>
        <v>0</v>
      </c>
      <c r="AO32" s="61">
        <f>SUMIFS(Nov!$K$5:$K$586,Nov!$C$5:$C$586,Resumo!E32,Nov!$V$5:$V$586,"Despesa",Nov!$L$5:$L$586,"Pago")</f>
        <v>0</v>
      </c>
      <c r="AP32" s="61">
        <f>SUMIFS(Dez!$K$5:$K$586,Dez!$C$5:$C$586,Resumo!E32,Dez!$V$5:$V$586,"Despesa",Dez!$L$5:$L$586,"Pago")</f>
        <v>0</v>
      </c>
    </row>
    <row r="33" spans="1:42" ht="25.5" customHeight="1" thickTop="1" thickBot="1" x14ac:dyDescent="0.3">
      <c r="A33" s="214"/>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SUMIFS(Jan!$K$5:$K$586,Jan!$C$5:$C$586,Resumo!E33,Jan!$V$5:$V$586,"Despesa",Jan!$L$5:$L$586,"Pago")</f>
        <v>2.1</v>
      </c>
      <c r="AF33" s="61">
        <f>SUMIFS(Fev!$K$5:$K$586,Fev!$C$5:$C$586,Resumo!E33,Fev!$V$5:$V$586,"Despesa",Fev!$L$5:$L$586,"Pago")</f>
        <v>2.1</v>
      </c>
      <c r="AG33" s="61">
        <f>SUMIFS(Mar!$K$5:$K$586,Mar!$C$5:$C$586,Resumo!E33,Mar!$V$5:$V$586,"Despesa",Mar!$L$5:$L$586,"Pago")</f>
        <v>0</v>
      </c>
      <c r="AH33" s="61">
        <f>SUMIFS(Abr!$K$5:$K$586,Abr!$C$5:$C$586,Resumo!E33,Abr!$V$5:$V$586,"Despesa",Abr!$L$5:$L$586,"Pago")</f>
        <v>0</v>
      </c>
      <c r="AI33" s="61">
        <f>SUMIFS(Mai!$K$5:$K$586,Fev!$C$5:$C$586,Resumo!E33,Mai!$V$5:$V$586,"Despesa",Mai!$L$5:$L$586,"Pago")</f>
        <v>2.1</v>
      </c>
      <c r="AJ33" s="61">
        <f>SUMIFS(Jun!$K$5:$K$586,Jun!$C$5:$C$586,Resumo!E33,Jun!$V$5:$V$586,"Despesa",Jun!$L$5:$L$586,"Pago")</f>
        <v>0</v>
      </c>
      <c r="AK33" s="61">
        <f>SUMIFS(Jul!$K$5:$K$586,Jul!$C$5:$C$586,Resumo!E33,Jul!$V$5:$V$586,"Despesa",Jul!$L$5:$L$586,"Pago")</f>
        <v>0</v>
      </c>
      <c r="AL33" s="61">
        <f>SUMIFS(Ago!$K$5:$K$586,Ago!$C$5:$C$586,Resumo!E33,Ago!$V$5:$V$586,"Despesa",Ago!$L$5:$L$586,"Pago")</f>
        <v>0</v>
      </c>
      <c r="AM33" s="61">
        <f>SUMIFS(Set!$K$5:$K$586,Set!$C$5:$C$586,Resumo!E33,Set!$V$5:$V$586,"Despesa",Set!$L$5:$L$586,"Pago")</f>
        <v>0</v>
      </c>
      <c r="AN33" s="61">
        <f>SUMIFS(Out!$K$5:$K$586,Out!$C$5:$C$586,Resumo!E33,Out!$V$5:$V$586,"Despesa",Out!$L$5:$L$586,"Pago")</f>
        <v>0</v>
      </c>
      <c r="AO33" s="61">
        <f>SUMIFS(Nov!$K$5:$K$586,Nov!$C$5:$C$586,Resumo!E33,Nov!$V$5:$V$586,"Despesa",Nov!$L$5:$L$586,"Pago")</f>
        <v>0</v>
      </c>
      <c r="AP33" s="61">
        <f>SUMIFS(Dez!$K$5:$K$586,Dez!$C$5:$C$586,Resumo!E33,Dez!$V$5:$V$586,"Despesa",Dez!$L$5:$L$586,"Pago")</f>
        <v>0</v>
      </c>
    </row>
    <row r="34" spans="1:42" ht="25.5" customHeight="1" thickTop="1" thickBot="1" x14ac:dyDescent="0.3">
      <c r="A34" s="214"/>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SUMIFS(Jan!$K$5:$K$586,Jan!$C$5:$C$586,Resumo!E34,Jan!$V$5:$V$586,"Despesa",Jan!$L$5:$L$586,"Pago")</f>
        <v>0</v>
      </c>
      <c r="AF34" s="61">
        <f>SUMIFS(Fev!$K$5:$K$586,Fev!$C$5:$C$586,Resumo!E34,Fev!$V$5:$V$586,"Despesa",Fev!$L$5:$L$586,"Pago")</f>
        <v>10.5</v>
      </c>
      <c r="AG34" s="61">
        <f>SUMIFS(Mar!$K$5:$K$586,Mar!$C$5:$C$586,Resumo!E34,Mar!$V$5:$V$586,"Despesa",Mar!$L$5:$L$586,"Pago")</f>
        <v>0</v>
      </c>
      <c r="AH34" s="61">
        <f>SUMIFS(Abr!$K$5:$K$586,Abr!$C$5:$C$586,Resumo!E34,Abr!$V$5:$V$586,"Despesa",Abr!$L$5:$L$586,"Pago")</f>
        <v>0</v>
      </c>
      <c r="AI34" s="61">
        <f>SUMIFS(Mai!$K$5:$K$586,Fev!$C$5:$C$586,Resumo!E34,Mai!$V$5:$V$586,"Despesa",Mai!$L$5:$L$586,"Pago")</f>
        <v>0</v>
      </c>
      <c r="AJ34" s="61">
        <f>SUMIFS(Jun!$K$5:$K$586,Jun!$C$5:$C$586,Resumo!E34,Jun!$V$5:$V$586,"Despesa",Jun!$L$5:$L$586,"Pago")</f>
        <v>0</v>
      </c>
      <c r="AK34" s="61">
        <f>SUMIFS(Jul!$K$5:$K$586,Jul!$C$5:$C$586,Resumo!E34,Jul!$V$5:$V$586,"Despesa",Jul!$L$5:$L$586,"Pago")</f>
        <v>0</v>
      </c>
      <c r="AL34" s="61">
        <f>SUMIFS(Ago!$K$5:$K$586,Ago!$C$5:$C$586,Resumo!E34,Ago!$V$5:$V$586,"Despesa",Ago!$L$5:$L$586,"Pago")</f>
        <v>0</v>
      </c>
      <c r="AM34" s="61">
        <f>SUMIFS(Set!$K$5:$K$586,Set!$C$5:$C$586,Resumo!E34,Set!$V$5:$V$586,"Despesa",Set!$L$5:$L$586,"Pago")</f>
        <v>0</v>
      </c>
      <c r="AN34" s="61">
        <f>SUMIFS(Out!$K$5:$K$586,Out!$C$5:$C$586,Resumo!E34,Out!$V$5:$V$586,"Despesa",Out!$L$5:$L$586,"Pago")</f>
        <v>0</v>
      </c>
      <c r="AO34" s="61">
        <f>SUMIFS(Nov!$K$5:$K$586,Nov!$C$5:$C$586,Resumo!E34,Nov!$V$5:$V$586,"Despesa",Nov!$L$5:$L$586,"Pago")</f>
        <v>0</v>
      </c>
      <c r="AP34" s="61">
        <f>SUMIFS(Dez!$K$5:$K$586,Dez!$C$5:$C$586,Resumo!E34,Dez!$V$5:$V$586,"Despesa",Dez!$L$5:$L$586,"Pago")</f>
        <v>0</v>
      </c>
    </row>
    <row r="35" spans="1:42" ht="25.5" customHeight="1" thickTop="1" thickBot="1" x14ac:dyDescent="0.3">
      <c r="A35" s="214"/>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SUMIFS(Jan!$K$5:$K$586,Jan!$C$5:$C$586,Resumo!E35,Jan!$V$5:$V$586,"Despesa",Jan!$L$5:$L$586,"Pago")</f>
        <v>0</v>
      </c>
      <c r="AF35" s="61">
        <f>SUMIFS(Fev!$K$5:$K$586,Fev!$C$5:$C$586,Resumo!E35,Fev!$V$5:$V$586,"Despesa",Fev!$L$5:$L$586,"Pago")</f>
        <v>0</v>
      </c>
      <c r="AG35" s="61">
        <f>SUMIFS(Mar!$K$5:$K$586,Mar!$C$5:$C$586,Resumo!E35,Mar!$V$5:$V$586,"Despesa",Mar!$L$5:$L$586,"Pago")</f>
        <v>0</v>
      </c>
      <c r="AH35" s="61">
        <f>SUMIFS(Abr!$K$5:$K$586,Abr!$C$5:$C$586,Resumo!E35,Abr!$V$5:$V$586,"Despesa",Abr!$L$5:$L$586,"Pago")</f>
        <v>0</v>
      </c>
      <c r="AI35" s="61">
        <f>SUMIFS(Mai!$K$5:$K$586,Fev!$C$5:$C$586,Resumo!E35,Mai!$V$5:$V$586,"Despesa",Mai!$L$5:$L$586,"Pago")</f>
        <v>0</v>
      </c>
      <c r="AJ35" s="61">
        <f>SUMIFS(Jun!$K$5:$K$586,Jun!$C$5:$C$586,Resumo!E35,Jun!$V$5:$V$586,"Despesa",Jun!$L$5:$L$586,"Pago")</f>
        <v>0</v>
      </c>
      <c r="AK35" s="61">
        <f>SUMIFS(Jul!$K$5:$K$586,Jul!$C$5:$C$586,Resumo!E35,Jul!$V$5:$V$586,"Despesa",Jul!$L$5:$L$586,"Pago")</f>
        <v>0</v>
      </c>
      <c r="AL35" s="61">
        <f>SUMIFS(Ago!$K$5:$K$586,Ago!$C$5:$C$586,Resumo!E35,Ago!$V$5:$V$586,"Despesa",Ago!$L$5:$L$586,"Pago")</f>
        <v>0</v>
      </c>
      <c r="AM35" s="61">
        <f>SUMIFS(Set!$K$5:$K$586,Set!$C$5:$C$586,Resumo!E35,Set!$V$5:$V$586,"Despesa",Set!$L$5:$L$586,"Pago")</f>
        <v>0</v>
      </c>
      <c r="AN35" s="61">
        <f>SUMIFS(Out!$K$5:$K$586,Out!$C$5:$C$586,Resumo!E35,Out!$V$5:$V$586,"Despesa",Out!$L$5:$L$586,"Pago")</f>
        <v>0</v>
      </c>
      <c r="AO35" s="61">
        <f>SUMIFS(Nov!$K$5:$K$586,Nov!$C$5:$C$586,Resumo!E35,Nov!$V$5:$V$586,"Despesa",Nov!$L$5:$L$586,"Pago")</f>
        <v>0</v>
      </c>
      <c r="AP35" s="61">
        <f>SUMIFS(Dez!$K$5:$K$586,Dez!$C$5:$C$586,Resumo!E35,Dez!$V$5:$V$586,"Despesa",Dez!$L$5:$L$586,"Pago")</f>
        <v>0</v>
      </c>
    </row>
    <row r="36" spans="1:42" ht="25.5" customHeight="1" thickTop="1" thickBot="1" x14ac:dyDescent="0.3">
      <c r="A36" s="214"/>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SUMIFS(Jan!$K$5:$K$586,Jan!$C$5:$C$586,Resumo!E36,Jan!$V$5:$V$586,"Despesa",Jan!$L$5:$L$586,"Pago")</f>
        <v>4.2</v>
      </c>
      <c r="AF36" s="61">
        <f>SUMIFS(Fev!$K$5:$K$586,Fev!$C$5:$C$586,Resumo!E36,Fev!$V$5:$V$586,"Despesa",Fev!$L$5:$L$586,"Pago")</f>
        <v>0</v>
      </c>
      <c r="AG36" s="61">
        <f>SUMIFS(Mar!$K$5:$K$586,Mar!$C$5:$C$586,Resumo!E36,Mar!$V$5:$V$586,"Despesa",Mar!$L$5:$L$586,"Pago")</f>
        <v>0</v>
      </c>
      <c r="AH36" s="61">
        <f>SUMIFS(Abr!$K$5:$K$586,Abr!$C$5:$C$586,Resumo!E36,Abr!$V$5:$V$586,"Despesa",Abr!$L$5:$L$586,"Pago")</f>
        <v>0</v>
      </c>
      <c r="AI36" s="61">
        <f>SUMIFS(Mai!$K$5:$K$586,Fev!$C$5:$C$586,Resumo!E36,Mai!$V$5:$V$586,"Despesa",Mai!$L$5:$L$586,"Pago")</f>
        <v>0</v>
      </c>
      <c r="AJ36" s="61">
        <f>SUMIFS(Jun!$K$5:$K$586,Jun!$C$5:$C$586,Resumo!E36,Jun!$V$5:$V$586,"Despesa",Jun!$L$5:$L$586,"Pago")</f>
        <v>0</v>
      </c>
      <c r="AK36" s="61">
        <f>SUMIFS(Jul!$K$5:$K$586,Jul!$C$5:$C$586,Resumo!E36,Jul!$V$5:$V$586,"Despesa",Jul!$L$5:$L$586,"Pago")</f>
        <v>0</v>
      </c>
      <c r="AL36" s="61">
        <f>SUMIFS(Ago!$K$5:$K$586,Ago!$C$5:$C$586,Resumo!E36,Ago!$V$5:$V$586,"Despesa",Ago!$L$5:$L$586,"Pago")</f>
        <v>0</v>
      </c>
      <c r="AM36" s="61">
        <f>SUMIFS(Set!$K$5:$K$586,Set!$C$5:$C$586,Resumo!E36,Set!$V$5:$V$586,"Despesa",Set!$L$5:$L$586,"Pago")</f>
        <v>0</v>
      </c>
      <c r="AN36" s="61">
        <f>SUMIFS(Out!$K$5:$K$586,Out!$C$5:$C$586,Resumo!E36,Out!$V$5:$V$586,"Despesa",Out!$L$5:$L$586,"Pago")</f>
        <v>0</v>
      </c>
      <c r="AO36" s="61">
        <f>SUMIFS(Nov!$K$5:$K$586,Nov!$C$5:$C$586,Resumo!E36,Nov!$V$5:$V$586,"Despesa",Nov!$L$5:$L$586,"Pago")</f>
        <v>0</v>
      </c>
      <c r="AP36" s="61">
        <f>SUMIFS(Dez!$K$5:$K$586,Dez!$C$5:$C$586,Resumo!E36,Dez!$V$5:$V$586,"Despesa",Dez!$L$5:$L$586,"Pago")</f>
        <v>0</v>
      </c>
    </row>
    <row r="37" spans="1:42" ht="25.5" customHeight="1" thickTop="1" x14ac:dyDescent="0.25">
      <c r="A37" s="214"/>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SUMIFS(Jan!$K$5:$K$586,Jan!$C$5:$C$586,Resumo!E37,Jan!$V$5:$V$586,"Despesa",Jan!$L$5:$L$586,"Pago")</f>
        <v>6.3000000000000007</v>
      </c>
      <c r="AF37" s="61">
        <f>SUMIFS(Fev!$K$5:$K$586,Fev!$C$5:$C$586,Resumo!E37,Fev!$V$5:$V$586,"Despesa",Fev!$L$5:$L$586,"Pago")</f>
        <v>0</v>
      </c>
      <c r="AG37" s="61">
        <f>SUMIFS(Mar!$K$5:$K$586,Mar!$C$5:$C$586,Resumo!E37,Mar!$V$5:$V$586,"Despesa",Mar!$L$5:$L$586,"Pago")</f>
        <v>0</v>
      </c>
      <c r="AH37" s="61">
        <f>SUMIFS(Abr!$K$5:$K$586,Abr!$C$5:$C$586,Resumo!E37,Abr!$V$5:$V$586,"Despesa",Abr!$L$5:$L$586,"Pago")</f>
        <v>0</v>
      </c>
      <c r="AI37" s="61">
        <f>SUMIFS(Mai!$K$5:$K$586,Fev!$C$5:$C$586,Resumo!E37,Mai!$V$5:$V$586,"Despesa",Mai!$L$5:$L$586,"Pago")</f>
        <v>0</v>
      </c>
      <c r="AJ37" s="61">
        <f>SUMIFS(Jun!$K$5:$K$586,Jun!$C$5:$C$586,Resumo!E37,Jun!$V$5:$V$586,"Despesa",Jun!$L$5:$L$586,"Pago")</f>
        <v>0</v>
      </c>
      <c r="AK37" s="61">
        <f>SUMIFS(Jul!$K$5:$K$586,Jul!$C$5:$C$586,Resumo!E37,Jul!$V$5:$V$586,"Despesa",Jul!$L$5:$L$586,"Pago")</f>
        <v>0</v>
      </c>
      <c r="AL37" s="61">
        <f>SUMIFS(Ago!$K$5:$K$586,Ago!$C$5:$C$586,Resumo!E37,Ago!$V$5:$V$586,"Despesa",Ago!$L$5:$L$586,"Pago")</f>
        <v>0</v>
      </c>
      <c r="AM37" s="61">
        <f>SUMIFS(Set!$K$5:$K$586,Set!$C$5:$C$586,Resumo!E37,Set!$V$5:$V$586,"Despesa",Set!$L$5:$L$586,"Pago")</f>
        <v>0</v>
      </c>
      <c r="AN37" s="61">
        <f>SUMIFS(Out!$K$5:$K$586,Out!$C$5:$C$586,Resumo!E37,Out!$V$5:$V$586,"Despesa",Out!$L$5:$L$586,"Pago")</f>
        <v>0</v>
      </c>
      <c r="AO37" s="61">
        <f>SUMIFS(Nov!$K$5:$K$586,Nov!$C$5:$C$586,Resumo!E37,Nov!$V$5:$V$586,"Despesa",Nov!$L$5:$L$586,"Pago")</f>
        <v>0</v>
      </c>
      <c r="AP37" s="61">
        <f>SUMIFS(Dez!$K$5:$K$586,Dez!$C$5:$C$586,Resumo!E37,Dez!$V$5:$V$586,"Despesa",Dez!$L$5:$L$586,"Pago")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activeCell="E7" sqref="E7"/>
    </sheetView>
  </sheetViews>
  <sheetFormatPr defaultColWidth="0" defaultRowHeight="15" customHeight="1" zeroHeight="1" x14ac:dyDescent="0.25"/>
  <cols>
    <col min="1" max="1" width="27.42578125" style="219"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14"/>
      <c r="B1" s="18"/>
      <c r="C1" s="258"/>
      <c r="D1" s="258"/>
      <c r="E1" s="258"/>
      <c r="F1" s="258"/>
      <c r="G1" s="258"/>
      <c r="H1" s="258"/>
      <c r="I1" s="258"/>
      <c r="J1" s="258"/>
      <c r="K1" s="258"/>
      <c r="L1" s="18"/>
      <c r="M1" s="18"/>
      <c r="N1" s="100"/>
    </row>
    <row r="2" spans="1:42" s="89" customFormat="1" ht="37.5" hidden="1" customHeight="1" x14ac:dyDescent="0.25">
      <c r="A2" s="214"/>
      <c r="B2" s="18"/>
      <c r="C2" s="19"/>
      <c r="D2" s="19"/>
      <c r="E2" s="19"/>
      <c r="F2" s="19"/>
      <c r="G2" s="19"/>
      <c r="H2" s="19"/>
      <c r="I2" s="19"/>
      <c r="J2" s="19"/>
      <c r="K2" s="19"/>
      <c r="L2" s="19"/>
      <c r="M2" s="98"/>
      <c r="N2" s="101"/>
      <c r="O2" s="94"/>
      <c r="P2" s="94"/>
    </row>
    <row r="3" spans="1:42" ht="39" customHeight="1" x14ac:dyDescent="0.25">
      <c r="A3" s="214"/>
      <c r="D3" s="6"/>
    </row>
    <row r="4" spans="1:42" ht="22.5" customHeight="1" x14ac:dyDescent="0.25">
      <c r="A4" s="214"/>
      <c r="C4" s="96" t="s">
        <v>19</v>
      </c>
      <c r="D4" s="6"/>
      <c r="E4" s="281" t="s">
        <v>146</v>
      </c>
      <c r="F4" s="282"/>
      <c r="G4" s="282"/>
      <c r="H4" s="283"/>
      <c r="J4" s="284" t="s">
        <v>23</v>
      </c>
      <c r="K4" s="284"/>
    </row>
    <row r="5" spans="1:42" ht="5.25" customHeight="1" x14ac:dyDescent="0.25">
      <c r="A5" s="214"/>
      <c r="C5" s="7"/>
      <c r="D5" s="6"/>
      <c r="E5" s="25"/>
      <c r="F5" s="25"/>
      <c r="G5" s="25"/>
      <c r="H5" s="25"/>
      <c r="J5" s="284"/>
      <c r="K5" s="284"/>
      <c r="Q5" s="102"/>
      <c r="R5" s="102"/>
      <c r="S5" s="102"/>
      <c r="T5" s="102"/>
      <c r="U5" s="102"/>
      <c r="V5" s="102"/>
      <c r="W5" s="102"/>
      <c r="X5" s="102"/>
      <c r="Y5" s="102"/>
      <c r="Z5" s="102"/>
      <c r="AA5" s="102"/>
      <c r="AB5" s="102"/>
      <c r="AC5" s="102"/>
      <c r="AD5" s="102"/>
      <c r="AE5" s="102"/>
      <c r="AF5" s="102"/>
      <c r="AG5" s="102"/>
    </row>
    <row r="6" spans="1:42" s="102" customFormat="1" ht="24.75" customHeight="1" thickBot="1" x14ac:dyDescent="0.3">
      <c r="A6" s="214"/>
      <c r="B6"/>
      <c r="C6" s="25"/>
      <c r="D6" s="1"/>
      <c r="E6" s="170" t="s">
        <v>12</v>
      </c>
      <c r="F6" s="171" t="s">
        <v>67</v>
      </c>
      <c r="G6" s="171" t="s">
        <v>68</v>
      </c>
      <c r="H6" s="171" t="s">
        <v>22</v>
      </c>
      <c r="I6"/>
      <c r="J6" s="285"/>
      <c r="K6" s="285"/>
      <c r="L6"/>
      <c r="M6" s="60"/>
      <c r="O6" s="61"/>
      <c r="P6" s="61" t="s">
        <v>208</v>
      </c>
      <c r="Q6" s="102" t="s">
        <v>143</v>
      </c>
      <c r="R6" s="102" t="s">
        <v>47</v>
      </c>
      <c r="S6" s="102" t="s">
        <v>144</v>
      </c>
      <c r="T6" s="102" t="s">
        <v>139</v>
      </c>
      <c r="U6" s="102" t="s">
        <v>145</v>
      </c>
      <c r="V6" s="102" t="s">
        <v>140</v>
      </c>
      <c r="W6" s="102" t="s">
        <v>146</v>
      </c>
      <c r="X6" s="102" t="s">
        <v>147</v>
      </c>
      <c r="Y6" s="102" t="s">
        <v>148</v>
      </c>
      <c r="Z6" s="102" t="s">
        <v>149</v>
      </c>
      <c r="AA6" s="102" t="s">
        <v>150</v>
      </c>
      <c r="AB6" s="102" t="s">
        <v>151</v>
      </c>
      <c r="AD6" s="102" t="s">
        <v>209</v>
      </c>
      <c r="AE6" s="102" t="s">
        <v>143</v>
      </c>
      <c r="AF6" s="102" t="s">
        <v>47</v>
      </c>
      <c r="AG6" s="102" t="s">
        <v>144</v>
      </c>
      <c r="AH6" s="102" t="s">
        <v>139</v>
      </c>
      <c r="AI6" s="102" t="s">
        <v>145</v>
      </c>
      <c r="AJ6" s="102" t="s">
        <v>140</v>
      </c>
      <c r="AK6" s="102" t="s">
        <v>146</v>
      </c>
      <c r="AL6" s="102" t="s">
        <v>147</v>
      </c>
      <c r="AM6" s="102" t="s">
        <v>148</v>
      </c>
      <c r="AN6" s="102" t="s">
        <v>149</v>
      </c>
      <c r="AO6" s="102" t="s">
        <v>150</v>
      </c>
      <c r="AP6" s="102" t="s">
        <v>151</v>
      </c>
    </row>
    <row r="7" spans="1:42" s="102" customFormat="1" ht="25.5" customHeight="1" thickTop="1" thickBot="1" x14ac:dyDescent="0.3">
      <c r="A7" s="214"/>
      <c r="B7"/>
      <c r="C7"/>
      <c r="D7"/>
      <c r="E7" s="30">
        <v>1</v>
      </c>
      <c r="F7" s="27">
        <f>HLOOKUP($E$4,$Q$6:$AB$37,ROW(AM2),FALSE)</f>
        <v>0</v>
      </c>
      <c r="G7" s="27">
        <f>HLOOKUP($E$4,$AE$6:$AP$37,ROW(AN2),FALSE)</f>
        <v>0</v>
      </c>
      <c r="H7" s="27">
        <f>IF(ISERROR(F7-G7),"",F7-G7)</f>
        <v>0</v>
      </c>
      <c r="I7"/>
      <c r="J7" s="263" t="s">
        <v>212</v>
      </c>
      <c r="K7" s="264">
        <f>SUM(F7:F37)</f>
        <v>0</v>
      </c>
      <c r="L7"/>
      <c r="M7" s="60"/>
      <c r="O7" s="61"/>
      <c r="P7" s="61">
        <f>E7</f>
        <v>1</v>
      </c>
      <c r="Q7" s="102">
        <f>SUMIFS(Jan!$J$5:$J$586,Jan!$C$5:$C$586,'Resumo (2)'!E7,Jan!$V$5:$V$586,"Receita",Jan!$L$5:$L$586,"Não Pago")</f>
        <v>1000</v>
      </c>
      <c r="R7" s="102">
        <f>SUMIFS(Fev!$J$5:$J$605,Fev!$C$5:$C$605,'Resumo (2)'!E7,Fev!$V$5:$V$605,"Receita",Fev!$L$5:$L$605,"Não Pago")</f>
        <v>0</v>
      </c>
      <c r="S7" s="102">
        <f>SUMIFS(Mar!$J$5:$J$605,Mar!$C$5:$C$605,'Resumo (2)'!E7,Mar!$V$5:$V$605,"Receita",Mar!$L$5:$L$605,"Não Pago")</f>
        <v>100</v>
      </c>
      <c r="T7" s="102">
        <f>SUMIFS(Abr!$J$5:$J$605,Abr!$C$5:$C$605,'Resumo (2)'!E7,Abr!$V$5:$V$605,"Receita",Abr!$L$5:$L$605,"Não Pago")</f>
        <v>0</v>
      </c>
      <c r="U7" s="102">
        <f>SUMIFS(Mai!$J$5:$J$605,Mai!$C$5:$C$605,'Resumo (2)'!E7,Mai!$V$5:$V$605,"Receita",Mai!$L$5:$L$605,"Não Pago")</f>
        <v>0</v>
      </c>
      <c r="V7" s="102">
        <f>SUMIFS(Jun!$J$5:$J$605,Jun!$C$5:$C$605,'Resumo (2)'!E7,Jun!$V$5:$V$605,"Receita",Jun!$L$5:$L$605,"Não Pago")</f>
        <v>0</v>
      </c>
      <c r="W7" s="102">
        <f>SUMIFS(Jul!$J$5:$J$605,Jul!$C$5:$C$605,'Resumo (2)'!E7,Jul!$V$5:$V$605,"Receita",Jul!$L$5:$L$605,"Não Pago")</f>
        <v>0</v>
      </c>
      <c r="X7" s="102">
        <f>SUMIFS(Ago!$J$5:$J$596,Ago!$C$5:$C$596,'Resumo (2)'!E7,Ago!$V$5:$V$596,"Receita",Ago!$L$5:$L$596,"Não Pago")</f>
        <v>0</v>
      </c>
      <c r="Y7" s="102">
        <f>SUMIFS(Set!$J$5:$J$605,Set!$C$5:$C$605,'Resumo (2)'!E7,Set!$V$5:$V$605,"Receita",Set!$L$5:$L$605,"Não Pago")</f>
        <v>0</v>
      </c>
      <c r="Z7" s="102">
        <f>SUMIFS(Out!$J$5:$J$605,Out!$C$5:$C$605,'Resumo (2)'!E7,Out!$V$5:$V$605,"Receita",Out!$L$5:$L$605,"Não Pago")</f>
        <v>0</v>
      </c>
      <c r="AA7" s="102">
        <f>SUMIFS(Nov!$J$5:$J$605,Nov!$C$5:$C$605,'Resumo (2)'!E7,Nov!$V$5:$V$605,"Receita",Nov!$L$5:$L$605,"Não Pago")</f>
        <v>0</v>
      </c>
      <c r="AB7" s="102">
        <f>SUMIFS(Dez!$J$5:$J$605,Dez!$C$5:$C$605,'Resumo (2)'!E7,Dez!$V$5:$V$605,"Receita",Dez!$L$5:$L$605,"Não Pago")</f>
        <v>0</v>
      </c>
      <c r="AD7" s="102">
        <f>P7</f>
        <v>1</v>
      </c>
      <c r="AE7" s="102">
        <f>SUMIFS(Jan!$K$5:$K$586,Jan!$C$5:$C$586,'Resumo (2)'!E7,Jan!$V$5:$V$586,"Despesa",Jan!$L$5:$L$586,"Não Pago")</f>
        <v>0</v>
      </c>
      <c r="AF7" s="102">
        <f>SUMIFS(Fev!$K$5:$K$605,Fev!$C$5:$C$605,'Resumo (2)'!E7,Fev!$V$5:$V$605,"Despesa",Fev!$L$5:$L$605,"Não Pago")</f>
        <v>0</v>
      </c>
      <c r="AG7" s="102">
        <f>SUMIFS(Mar!$K$5:$K$605,Mar!$C$5:$C$605,'Resumo (2)'!E7,Mar!$V$5:$V$605,"Despesa",Mar!$L$5:$L$605,"Não Pago")</f>
        <v>0</v>
      </c>
      <c r="AH7" s="102">
        <f>SUMIFS(Abr!$K$5:$K$605,Abr!$C$5:$C$605,'Resumo (2)'!E7,Abr!$V$5:$V$605,"Despesa",Abr!$L$5:$L$605,"Não Pago")</f>
        <v>0</v>
      </c>
      <c r="AI7" s="102">
        <f>SUMIFS(Mai!$K$5:$K$605,Mai!$C$5:$C$605,'Resumo (2)'!E7,Mai!$V$5:$V$605,"Despesa",Mai!$L$5:$L$605,"Não Pago")</f>
        <v>0</v>
      </c>
      <c r="AJ7" s="102">
        <f>SUMIFS(Jun!$K$5:$K$605,Jun!$C$5:$C$605,'Resumo (2)'!E7,Jun!$V$5:$V$605,"Despesa",Jun!$L$5:$L$605,"Não Pago")</f>
        <v>0</v>
      </c>
      <c r="AK7" s="102">
        <f>SUMIFS(Jul!$K$5:$K$605,Jul!$C$5:$C$605,'Resumo (2)'!E7,Jul!$V$5:$V$605,"Despesa",Jul!$L$5:$L$605,"Não Pago")</f>
        <v>0</v>
      </c>
      <c r="AL7" s="102">
        <f>SUMIFS(Ago!$K$5:$K$596,Ago!$C$5:$C$596,'Resumo (2)'!E7,Ago!$V$5:$V$596,"Despesa",Ago!$L$5:$L$596,"Não Pago")</f>
        <v>0</v>
      </c>
      <c r="AM7" s="102">
        <f>SUMIFS(Set!$K$5:$K$605,Set!$C$5:$C$605,'Resumo (2)'!E7,Set!$V$5:$V$605,"Despesa",Set!$L$5:$L$605,"Não Pago")</f>
        <v>0</v>
      </c>
      <c r="AN7" s="102">
        <f>SUMIFS(Out!$K$5:$K$605,Out!$C$5:$C$605,'Resumo (2)'!E7,Out!$V$5:$V$605,"Despesa",Out!$L$5:$L$605,"Não Pago")</f>
        <v>0</v>
      </c>
      <c r="AO7" s="102">
        <f>SUMIFS(Nov!$K$5:$K$605,Nov!$C$5:$C$605,'Resumo (2)'!E7,Nov!$V$5:$V$605,"Despesa",Nov!$L$5:$L$605,"Não Pago")</f>
        <v>0</v>
      </c>
      <c r="AP7" s="102">
        <f>SUMIFS(Dez!$K$5:$K$605,Dez!$C$5:$C$605,'Resumo (2)'!E7,Dez!$V$5:$V$605,"Despesa",Dez!$L$5:$L$605,"Não Pago")</f>
        <v>0</v>
      </c>
    </row>
    <row r="8" spans="1:42" s="102" customFormat="1" ht="25.5" customHeight="1" thickTop="1" thickBot="1" x14ac:dyDescent="0.3">
      <c r="A8" s="214"/>
      <c r="B8"/>
      <c r="C8"/>
      <c r="D8"/>
      <c r="E8" s="30">
        <v>2</v>
      </c>
      <c r="F8" s="27">
        <f t="shared" ref="F8:F37" si="0">HLOOKUP($E$4,$Q$6:$AB$37,ROW(AM3),FALSE)</f>
        <v>0</v>
      </c>
      <c r="G8" s="27">
        <f t="shared" ref="G8:G37" si="1">HLOOKUP($E$4,$AE$6:$AP$37,ROW(AN3),FALSE)</f>
        <v>2.1</v>
      </c>
      <c r="H8" s="27">
        <f t="shared" ref="H8:H37" si="2">IF(ISERROR(F8-G8),"",F8-G8)</f>
        <v>-2.1</v>
      </c>
      <c r="I8"/>
      <c r="J8" s="263"/>
      <c r="K8" s="265"/>
      <c r="L8"/>
      <c r="M8" s="60"/>
      <c r="O8" s="61"/>
      <c r="P8" s="61">
        <f t="shared" ref="P8:P37" si="3">E8</f>
        <v>2</v>
      </c>
      <c r="Q8" s="102">
        <f>SUMIFS(Jan!$J$5:$J$586,Jan!$C$5:$C$586,'Resumo (2)'!E8,Jan!$V$5:$V$586,"Receita",Jan!$L$5:$L$586,"Não Pago")</f>
        <v>0</v>
      </c>
      <c r="R8" s="102">
        <f>SUMIFS(Fev!$J$5:$J$605,Fev!$C$5:$C$605,'Resumo (2)'!E8,Fev!$V$5:$V$605,"Receita",Fev!$L$5:$L$605,"Não Pago")</f>
        <v>0</v>
      </c>
      <c r="S8" s="102">
        <f>SUMIFS(Mar!$J$5:$J$605,Mar!$C$5:$C$605,'Resumo (2)'!E8,Mar!$V$5:$V$605,"Receita",Mar!$L$5:$L$605,"Não Pago")</f>
        <v>0</v>
      </c>
      <c r="T8" s="102">
        <f>SUMIFS(Abr!$J$5:$J$605,Abr!$C$5:$C$605,'Resumo (2)'!E8,Abr!$V$5:$V$605,"Receita",Abr!$L$5:$L$605,"Não Pago")</f>
        <v>0</v>
      </c>
      <c r="U8" s="102">
        <f>SUMIFS(Mai!$J$5:$J$605,Mai!$C$5:$C$605,'Resumo (2)'!E8,Mai!$V$5:$V$605,"Receita",Mai!$L$5:$L$605,"Não Pago")</f>
        <v>0</v>
      </c>
      <c r="V8" s="102">
        <f>SUMIFS(Jun!$J$5:$J$605,Jun!$C$5:$C$605,'Resumo (2)'!E8,Jun!$V$5:$V$605,"Receita",Jun!$L$5:$L$605,"Não Pago")</f>
        <v>0</v>
      </c>
      <c r="W8" s="102">
        <f>SUMIFS(Jul!$J$5:$J$605,Jul!$C$5:$C$605,'Resumo (2)'!E8,Jul!$V$5:$V$605,"Receita",Jul!$L$5:$L$605,"Não Pago")</f>
        <v>0</v>
      </c>
      <c r="X8" s="102">
        <f>SUMIFS(Ago!$J$5:$J$596,Ago!$C$5:$C$596,'Resumo (2)'!E8,Ago!$V$5:$V$596,"Receita",Ago!$L$5:$L$596,"Não Pago")</f>
        <v>0</v>
      </c>
      <c r="Y8" s="102">
        <f>SUMIFS(Set!$J$5:$J$605,Set!$C$5:$C$605,'Resumo (2)'!E8,Set!$V$5:$V$605,"Receita",Set!$L$5:$L$605,"Não Pago")</f>
        <v>0</v>
      </c>
      <c r="Z8" s="102">
        <f>SUMIFS(Out!$J$5:$J$605,Out!$C$5:$C$605,'Resumo (2)'!E8,Out!$V$5:$V$605,"Receita",Out!$L$5:$L$605,"Não Pago")</f>
        <v>0</v>
      </c>
      <c r="AA8" s="102">
        <f>SUMIFS(Nov!$J$5:$J$605,Nov!$C$5:$C$605,'Resumo (2)'!E8,Nov!$V$5:$V$605,"Receita",Nov!$L$5:$L$605,"Não Pago")</f>
        <v>0</v>
      </c>
      <c r="AB8" s="102">
        <f>SUMIFS(Dez!$J$5:$J$605,Dez!$C$5:$C$605,'Resumo (2)'!E8,Dez!$V$5:$V$605,"Receita",Dez!$L$5:$L$605,"Não Pago")</f>
        <v>0</v>
      </c>
      <c r="AD8" s="102">
        <f t="shared" ref="AD8:AD37" si="4">P8</f>
        <v>2</v>
      </c>
      <c r="AE8" s="102">
        <f>SUMIFS(Jan!$K$5:$K$586,Jan!$C$5:$C$586,'Resumo (2)'!E8,Jan!$V$5:$V$586,"Despesa",Jan!$L$5:$L$586,"Não Pago")</f>
        <v>1000</v>
      </c>
      <c r="AF8" s="102">
        <f>SUMIFS(Fev!$K$5:$K$605,Fev!$C$5:$C$605,'Resumo (2)'!E8,Fev!$V$5:$V$605,"Despesa",Fev!$L$5:$L$605,"Não Pago")</f>
        <v>0</v>
      </c>
      <c r="AG8" s="102">
        <f>SUMIFS(Mar!$K$5:$K$605,Mar!$C$5:$C$605,'Resumo (2)'!E8,Mar!$V$5:$V$605,"Despesa",Mar!$L$5:$L$605,"Não Pago")</f>
        <v>0</v>
      </c>
      <c r="AH8" s="102">
        <f>SUMIFS(Abr!$K$5:$K$605,Abr!$C$5:$C$605,'Resumo (2)'!E8,Abr!$V$5:$V$605,"Despesa",Abr!$L$5:$L$605,"Não Pago")</f>
        <v>0</v>
      </c>
      <c r="AI8" s="102">
        <f>SUMIFS(Mai!$K$5:$K$605,Mai!$C$5:$C$605,'Resumo (2)'!E8,Mai!$V$5:$V$605,"Despesa",Mai!$L$5:$L$605,"Não Pago")</f>
        <v>0</v>
      </c>
      <c r="AJ8" s="102">
        <f>SUMIFS(Jun!$K$5:$K$605,Jun!$C$5:$C$605,'Resumo (2)'!E8,Jun!$V$5:$V$605,"Despesa",Jun!$L$5:$L$605,"Não Pago")</f>
        <v>0</v>
      </c>
      <c r="AK8" s="102">
        <f>SUMIFS(Jul!$K$5:$K$605,Jul!$C$5:$C$605,'Resumo (2)'!E8,Jul!$V$5:$V$605,"Despesa",Jul!$L$5:$L$605,"Não Pago")</f>
        <v>2.1</v>
      </c>
      <c r="AL8" s="102">
        <f>SUMIFS(Ago!$K$5:$K$596,Ago!$C$5:$C$596,'Resumo (2)'!E8,Ago!$V$5:$V$596,"Despesa",Ago!$L$5:$L$596,"Não Pago")</f>
        <v>0</v>
      </c>
      <c r="AM8" s="102">
        <f>SUMIFS(Set!$K$5:$K$605,Set!$C$5:$C$605,'Resumo (2)'!E8,Set!$V$5:$V$605,"Despesa",Set!$L$5:$L$605,"Não Pago")</f>
        <v>0</v>
      </c>
      <c r="AN8" s="102">
        <f>SUMIFS(Out!$K$5:$K$605,Out!$C$5:$C$605,'Resumo (2)'!E8,Out!$V$5:$V$605,"Despesa",Out!$L$5:$L$605,"Não Pago")</f>
        <v>0</v>
      </c>
      <c r="AO8" s="102">
        <f>SUMIFS(Nov!$K$5:$K$605,Nov!$C$5:$C$605,'Resumo (2)'!E8,Nov!$V$5:$V$605,"Despesa",Nov!$L$5:$L$605,"Não Pago")</f>
        <v>0</v>
      </c>
      <c r="AP8" s="102">
        <f>SUMIFS(Dez!$K$5:$K$605,Dez!$C$5:$C$605,'Resumo (2)'!E8,Dez!$V$5:$V$605,"Despesa",Dez!$L$5:$L$605,"Não Pago")</f>
        <v>0</v>
      </c>
    </row>
    <row r="9" spans="1:42" s="102" customFormat="1" ht="25.5" customHeight="1" thickTop="1" thickBot="1" x14ac:dyDescent="0.3">
      <c r="A9" s="214"/>
      <c r="B9"/>
      <c r="C9"/>
      <c r="D9"/>
      <c r="E9" s="30">
        <v>3</v>
      </c>
      <c r="F9" s="27">
        <f t="shared" si="0"/>
        <v>0</v>
      </c>
      <c r="G9" s="27">
        <f t="shared" si="1"/>
        <v>0</v>
      </c>
      <c r="H9" s="27">
        <f t="shared" si="2"/>
        <v>0</v>
      </c>
      <c r="I9"/>
      <c r="J9" s="275" t="s">
        <v>213</v>
      </c>
      <c r="K9" s="264">
        <f>SUM(G7:G37)</f>
        <v>2.1</v>
      </c>
      <c r="L9"/>
      <c r="M9" s="60"/>
      <c r="O9" s="61"/>
      <c r="P9" s="61">
        <f t="shared" si="3"/>
        <v>3</v>
      </c>
      <c r="Q9" s="102">
        <f>SUMIFS(Jan!$J$5:$J$586,Jan!$C$5:$C$586,'Resumo (2)'!E9,Jan!$V$5:$V$586,"Receita",Jan!$L$5:$L$586,"Não Pago")</f>
        <v>0</v>
      </c>
      <c r="R9" s="102">
        <f>SUMIFS(Fev!$J$5:$J$605,Fev!$C$5:$C$605,'Resumo (2)'!E9,Fev!$V$5:$V$605,"Receita",Fev!$L$5:$L$605,"Não Pago")</f>
        <v>0</v>
      </c>
      <c r="S9" s="102">
        <f>SUMIFS(Mar!$J$5:$J$605,Mar!$C$5:$C$605,'Resumo (2)'!E9,Mar!$V$5:$V$605,"Receita",Mar!$L$5:$L$605,"Não Pago")</f>
        <v>0</v>
      </c>
      <c r="T9" s="102">
        <f>SUMIFS(Abr!$J$5:$J$605,Abr!$C$5:$C$605,'Resumo (2)'!E9,Abr!$V$5:$V$605,"Receita",Abr!$L$5:$L$605,"Não Pago")</f>
        <v>0</v>
      </c>
      <c r="U9" s="102">
        <f>SUMIFS(Mai!$J$5:$J$605,Mai!$C$5:$C$605,'Resumo (2)'!E9,Mai!$V$5:$V$605,"Receita",Mai!$L$5:$L$605,"Não Pago")</f>
        <v>0</v>
      </c>
      <c r="V9" s="102">
        <f>SUMIFS(Jun!$J$5:$J$605,Jun!$C$5:$C$605,'Resumo (2)'!E9,Jun!$V$5:$V$605,"Receita",Jun!$L$5:$L$605,"Não Pago")</f>
        <v>0</v>
      </c>
      <c r="W9" s="102">
        <f>SUMIFS(Jul!$J$5:$J$605,Jul!$C$5:$C$605,'Resumo (2)'!E9,Jul!$V$5:$V$605,"Receita",Jul!$L$5:$L$605,"Não Pago")</f>
        <v>0</v>
      </c>
      <c r="X9" s="102">
        <f>SUMIFS(Ago!$J$5:$J$596,Ago!$C$5:$C$596,'Resumo (2)'!E9,Ago!$V$5:$V$596,"Receita",Ago!$L$5:$L$596,"Não Pago")</f>
        <v>0</v>
      </c>
      <c r="Y9" s="102">
        <f>SUMIFS(Set!$J$5:$J$605,Set!$C$5:$C$605,'Resumo (2)'!E9,Set!$V$5:$V$605,"Receita",Set!$L$5:$L$605,"Não Pago")</f>
        <v>0</v>
      </c>
      <c r="Z9" s="102">
        <f>SUMIFS(Out!$J$5:$J$605,Out!$C$5:$C$605,'Resumo (2)'!E9,Out!$V$5:$V$605,"Receita",Out!$L$5:$L$605,"Não Pago")</f>
        <v>0</v>
      </c>
      <c r="AA9" s="102">
        <f>SUMIFS(Nov!$J$5:$J$605,Nov!$C$5:$C$605,'Resumo (2)'!E9,Nov!$V$5:$V$605,"Receita",Nov!$L$5:$L$605,"Não Pago")</f>
        <v>0</v>
      </c>
      <c r="AB9" s="102">
        <f>SUMIFS(Dez!$J$5:$J$605,Dez!$C$5:$C$605,'Resumo (2)'!E9,Dez!$V$5:$V$605,"Receita",Dez!$L$5:$L$605,"Não Pago")</f>
        <v>0</v>
      </c>
      <c r="AD9" s="102">
        <f t="shared" si="4"/>
        <v>3</v>
      </c>
      <c r="AE9" s="102">
        <f>SUMIFS(Jan!$K$5:$K$586,Jan!$C$5:$C$586,'Resumo (2)'!E9,Jan!$V$5:$V$586,"Despesa",Jan!$L$5:$L$586,"Não Pago")</f>
        <v>0</v>
      </c>
      <c r="AF9" s="102">
        <f>SUMIFS(Fev!$K$5:$K$605,Fev!$C$5:$C$605,'Resumo (2)'!E9,Fev!$V$5:$V$605,"Despesa",Fev!$L$5:$L$605,"Não Pago")</f>
        <v>0</v>
      </c>
      <c r="AG9" s="102">
        <f>SUMIFS(Mar!$K$5:$K$605,Mar!$C$5:$C$605,'Resumo (2)'!E9,Mar!$V$5:$V$605,"Despesa",Mar!$L$5:$L$605,"Não Pago")</f>
        <v>0</v>
      </c>
      <c r="AH9" s="102">
        <f>SUMIFS(Abr!$K$5:$K$605,Abr!$C$5:$C$605,'Resumo (2)'!E9,Abr!$V$5:$V$605,"Despesa",Abr!$L$5:$L$605,"Não Pago")</f>
        <v>0</v>
      </c>
      <c r="AI9" s="102">
        <f>SUMIFS(Mai!$K$5:$K$605,Mai!$C$5:$C$605,'Resumo (2)'!E9,Mai!$V$5:$V$605,"Despesa",Mai!$L$5:$L$605,"Não Pago")</f>
        <v>0</v>
      </c>
      <c r="AJ9" s="102">
        <f>SUMIFS(Jun!$K$5:$K$605,Jun!$C$5:$C$605,'Resumo (2)'!E9,Jun!$V$5:$V$605,"Despesa",Jun!$L$5:$L$605,"Não Pago")</f>
        <v>0</v>
      </c>
      <c r="AK9" s="102">
        <f>SUMIFS(Jul!$K$5:$K$605,Jul!$C$5:$C$605,'Resumo (2)'!E9,Jul!$V$5:$V$605,"Despesa",Jul!$L$5:$L$605,"Não Pago")</f>
        <v>0</v>
      </c>
      <c r="AL9" s="102">
        <f>SUMIFS(Ago!$K$5:$K$596,Ago!$C$5:$C$596,'Resumo (2)'!E9,Ago!$V$5:$V$596,"Despesa",Ago!$L$5:$L$596,"Não Pago")</f>
        <v>0</v>
      </c>
      <c r="AM9" s="102">
        <f>SUMIFS(Set!$K$5:$K$605,Set!$C$5:$C$605,'Resumo (2)'!E9,Set!$V$5:$V$605,"Despesa",Set!$L$5:$L$605,"Não Pago")</f>
        <v>0</v>
      </c>
      <c r="AN9" s="102">
        <f>SUMIFS(Out!$K$5:$K$605,Out!$C$5:$C$605,'Resumo (2)'!E9,Out!$V$5:$V$605,"Despesa",Out!$L$5:$L$605,"Não Pago")</f>
        <v>0</v>
      </c>
      <c r="AO9" s="102">
        <f>SUMIFS(Nov!$K$5:$K$605,Nov!$C$5:$C$605,'Resumo (2)'!E9,Nov!$V$5:$V$605,"Despesa",Nov!$L$5:$L$605,"Não Pago")</f>
        <v>0</v>
      </c>
      <c r="AP9" s="102">
        <f>SUMIFS(Dez!$K$5:$K$605,Dez!$C$5:$C$605,'Resumo (2)'!E9,Dez!$V$5:$V$605,"Despesa",Dez!$L$5:$L$605,"Não Pago")</f>
        <v>0</v>
      </c>
    </row>
    <row r="10" spans="1:42" s="102" customFormat="1" ht="25.5" customHeight="1" thickTop="1" thickBot="1" x14ac:dyDescent="0.3">
      <c r="A10" s="214"/>
      <c r="B10"/>
      <c r="C10"/>
      <c r="D10"/>
      <c r="E10" s="30">
        <v>4</v>
      </c>
      <c r="F10" s="27">
        <f t="shared" si="0"/>
        <v>0</v>
      </c>
      <c r="G10" s="27">
        <f t="shared" si="1"/>
        <v>0</v>
      </c>
      <c r="H10" s="27">
        <f t="shared" si="2"/>
        <v>0</v>
      </c>
      <c r="I10"/>
      <c r="J10" s="276"/>
      <c r="K10" s="265"/>
      <c r="L10"/>
      <c r="M10" s="60"/>
      <c r="O10" s="61"/>
      <c r="P10" s="61">
        <f t="shared" si="3"/>
        <v>4</v>
      </c>
      <c r="Q10" s="102">
        <f>SUMIFS(Jan!$J$5:$J$586,Jan!$C$5:$C$586,'Resumo (2)'!E10,Jan!$V$5:$V$586,"Receita",Jan!$L$5:$L$586,"Não Pago")</f>
        <v>0</v>
      </c>
      <c r="R10" s="102">
        <f>SUMIFS(Fev!$J$5:$J$605,Fev!$C$5:$C$605,'Resumo (2)'!E10,Fev!$V$5:$V$605,"Receita",Fev!$L$5:$L$605,"Não Pago")</f>
        <v>0</v>
      </c>
      <c r="S10" s="102">
        <f>SUMIFS(Mar!$J$5:$J$605,Mar!$C$5:$C$605,'Resumo (2)'!E10,Mar!$V$5:$V$605,"Receita",Mar!$L$5:$L$605,"Não Pago")</f>
        <v>0</v>
      </c>
      <c r="T10" s="102">
        <f>SUMIFS(Abr!$J$5:$J$605,Abr!$C$5:$C$605,'Resumo (2)'!E10,Abr!$V$5:$V$605,"Receita",Abr!$L$5:$L$605,"Não Pago")</f>
        <v>0</v>
      </c>
      <c r="U10" s="102">
        <f>SUMIFS(Mai!$J$5:$J$605,Mai!$C$5:$C$605,'Resumo (2)'!E10,Mai!$V$5:$V$605,"Receita",Mai!$L$5:$L$605,"Não Pago")</f>
        <v>0</v>
      </c>
      <c r="V10" s="102">
        <f>SUMIFS(Jun!$J$5:$J$605,Jun!$C$5:$C$605,'Resumo (2)'!E10,Jun!$V$5:$V$605,"Receita",Jun!$L$5:$L$605,"Não Pago")</f>
        <v>0</v>
      </c>
      <c r="W10" s="102">
        <f>SUMIFS(Jul!$J$5:$J$605,Jul!$C$5:$C$605,'Resumo (2)'!E10,Jul!$V$5:$V$605,"Receita",Jul!$L$5:$L$605,"Não Pago")</f>
        <v>0</v>
      </c>
      <c r="X10" s="102">
        <f>SUMIFS(Ago!$J$5:$J$596,Ago!$C$5:$C$596,'Resumo (2)'!E10,Ago!$V$5:$V$596,"Receita",Ago!$L$5:$L$596,"Não Pago")</f>
        <v>0</v>
      </c>
      <c r="Y10" s="102">
        <f>SUMIFS(Set!$J$5:$J$605,Set!$C$5:$C$605,'Resumo (2)'!E10,Set!$V$5:$V$605,"Receita",Set!$L$5:$L$605,"Não Pago")</f>
        <v>0</v>
      </c>
      <c r="Z10" s="102">
        <f>SUMIFS(Out!$J$5:$J$605,Out!$C$5:$C$605,'Resumo (2)'!E10,Out!$V$5:$V$605,"Receita",Out!$L$5:$L$605,"Não Pago")</f>
        <v>0</v>
      </c>
      <c r="AA10" s="102">
        <f>SUMIFS(Nov!$J$5:$J$605,Nov!$C$5:$C$605,'Resumo (2)'!E10,Nov!$V$5:$V$605,"Receita",Nov!$L$5:$L$605,"Não Pago")</f>
        <v>0</v>
      </c>
      <c r="AB10" s="102">
        <f>SUMIFS(Dez!$J$5:$J$605,Dez!$C$5:$C$605,'Resumo (2)'!E10,Dez!$V$5:$V$605,"Receita",Dez!$L$5:$L$605,"Não Pago")</f>
        <v>0</v>
      </c>
      <c r="AD10" s="102">
        <f t="shared" si="4"/>
        <v>4</v>
      </c>
      <c r="AE10" s="102">
        <f>SUMIFS(Jan!$K$5:$K$586,Jan!$C$5:$C$586,'Resumo (2)'!E10,Jan!$V$5:$V$586,"Despesa",Jan!$L$5:$L$586,"Não Pago")</f>
        <v>0</v>
      </c>
      <c r="AF10" s="102">
        <f>SUMIFS(Fev!$K$5:$K$605,Fev!$C$5:$C$605,'Resumo (2)'!E10,Fev!$V$5:$V$605,"Despesa",Fev!$L$5:$L$605,"Não Pago")</f>
        <v>0</v>
      </c>
      <c r="AG10" s="102">
        <f>SUMIFS(Mar!$K$5:$K$605,Mar!$C$5:$C$605,'Resumo (2)'!E10,Mar!$V$5:$V$605,"Despesa",Mar!$L$5:$L$605,"Não Pago")</f>
        <v>0</v>
      </c>
      <c r="AH10" s="102">
        <f>SUMIFS(Abr!$K$5:$K$605,Abr!$C$5:$C$605,'Resumo (2)'!E10,Abr!$V$5:$V$605,"Despesa",Abr!$L$5:$L$605,"Não Pago")</f>
        <v>0</v>
      </c>
      <c r="AI10" s="102">
        <f>SUMIFS(Mai!$K$5:$K$605,Mai!$C$5:$C$605,'Resumo (2)'!E10,Mai!$V$5:$V$605,"Despesa",Mai!$L$5:$L$605,"Não Pago")</f>
        <v>0</v>
      </c>
      <c r="AJ10" s="102">
        <f>SUMIFS(Jun!$K$5:$K$605,Jun!$C$5:$C$605,'Resumo (2)'!E10,Jun!$V$5:$V$605,"Despesa",Jun!$L$5:$L$605,"Não Pago")</f>
        <v>0</v>
      </c>
      <c r="AK10" s="102">
        <f>SUMIFS(Jul!$K$5:$K$605,Jul!$C$5:$C$605,'Resumo (2)'!E10,Jul!$V$5:$V$605,"Despesa",Jul!$L$5:$L$605,"Não Pago")</f>
        <v>0</v>
      </c>
      <c r="AL10" s="102">
        <f>SUMIFS(Ago!$K$5:$K$596,Ago!$C$5:$C$596,'Resumo (2)'!E10,Ago!$V$5:$V$596,"Despesa",Ago!$L$5:$L$596,"Não Pago")</f>
        <v>0</v>
      </c>
      <c r="AM10" s="102">
        <f>SUMIFS(Set!$K$5:$K$605,Set!$C$5:$C$605,'Resumo (2)'!E10,Set!$V$5:$V$605,"Despesa",Set!$L$5:$L$605,"Não Pago")</f>
        <v>0</v>
      </c>
      <c r="AN10" s="102">
        <f>SUMIFS(Out!$K$5:$K$605,Out!$C$5:$C$605,'Resumo (2)'!E10,Out!$V$5:$V$605,"Despesa",Out!$L$5:$L$605,"Não Pago")</f>
        <v>0</v>
      </c>
      <c r="AO10" s="102">
        <f>SUMIFS(Nov!$K$5:$K$605,Nov!$C$5:$C$605,'Resumo (2)'!E10,Nov!$V$5:$V$605,"Despesa",Nov!$L$5:$L$605,"Não Pago")</f>
        <v>0</v>
      </c>
      <c r="AP10" s="102">
        <f>SUMIFS(Dez!$K$5:$K$605,Dez!$C$5:$C$605,'Resumo (2)'!E10,Dez!$V$5:$V$605,"Despesa",Dez!$L$5:$L$605,"Não Pago")</f>
        <v>0</v>
      </c>
    </row>
    <row r="11" spans="1:42" s="102" customFormat="1" ht="25.5" customHeight="1" thickTop="1" thickBot="1" x14ac:dyDescent="0.3">
      <c r="A11" s="214"/>
      <c r="B11"/>
      <c r="C11"/>
      <c r="D11"/>
      <c r="E11" s="30">
        <v>5</v>
      </c>
      <c r="F11" s="27">
        <f t="shared" si="0"/>
        <v>0</v>
      </c>
      <c r="G11" s="27">
        <f t="shared" si="1"/>
        <v>0</v>
      </c>
      <c r="H11" s="27">
        <f t="shared" si="2"/>
        <v>0</v>
      </c>
      <c r="I11"/>
      <c r="J11" s="263" t="s">
        <v>69</v>
      </c>
      <c r="K11" s="264">
        <f>K7-K9</f>
        <v>-2.1</v>
      </c>
      <c r="L11"/>
      <c r="M11" s="60"/>
      <c r="O11" s="61"/>
      <c r="P11" s="61">
        <f t="shared" si="3"/>
        <v>5</v>
      </c>
      <c r="Q11" s="102">
        <f>SUMIFS(Jan!$J$5:$J$586,Jan!$C$5:$C$586,'Resumo (2)'!E11,Jan!$V$5:$V$586,"Receita",Jan!$L$5:$L$586,"Não Pago")</f>
        <v>0</v>
      </c>
      <c r="R11" s="102">
        <f>SUMIFS(Fev!$J$5:$J$605,Fev!$C$5:$C$605,'Resumo (2)'!E11,Fev!$V$5:$V$605,"Receita",Fev!$L$5:$L$605,"Não Pago")</f>
        <v>0</v>
      </c>
      <c r="S11" s="102">
        <f>SUMIFS(Mar!$J$5:$J$605,Mar!$C$5:$C$605,'Resumo (2)'!E11,Mar!$V$5:$V$605,"Receita",Mar!$L$5:$L$605,"Não Pago")</f>
        <v>0</v>
      </c>
      <c r="T11" s="102">
        <f>SUMIFS(Abr!$J$5:$J$605,Abr!$C$5:$C$605,'Resumo (2)'!E11,Abr!$V$5:$V$605,"Receita",Abr!$L$5:$L$605,"Não Pago")</f>
        <v>0</v>
      </c>
      <c r="U11" s="102">
        <f>SUMIFS(Mai!$J$5:$J$605,Mai!$C$5:$C$605,'Resumo (2)'!E11,Mai!$V$5:$V$605,"Receita",Mai!$L$5:$L$605,"Não Pago")</f>
        <v>0</v>
      </c>
      <c r="V11" s="102">
        <f>SUMIFS(Jun!$J$5:$J$605,Jun!$C$5:$C$605,'Resumo (2)'!E11,Jun!$V$5:$V$605,"Receita",Jun!$L$5:$L$605,"Não Pago")</f>
        <v>0</v>
      </c>
      <c r="W11" s="102">
        <f>SUMIFS(Jul!$J$5:$J$605,Jul!$C$5:$C$605,'Resumo (2)'!E11,Jul!$V$5:$V$605,"Receita",Jul!$L$5:$L$605,"Não Pago")</f>
        <v>0</v>
      </c>
      <c r="X11" s="102">
        <f>SUMIFS(Ago!$J$5:$J$596,Ago!$C$5:$C$596,'Resumo (2)'!E11,Ago!$V$5:$V$596,"Receita",Ago!$L$5:$L$596,"Não Pago")</f>
        <v>0</v>
      </c>
      <c r="Y11" s="102">
        <f>SUMIFS(Set!$J$5:$J$605,Set!$C$5:$C$605,'Resumo (2)'!E11,Set!$V$5:$V$605,"Receita",Set!$L$5:$L$605,"Não Pago")</f>
        <v>0</v>
      </c>
      <c r="Z11" s="102">
        <f>SUMIFS(Out!$J$5:$J$605,Out!$C$5:$C$605,'Resumo (2)'!E11,Out!$V$5:$V$605,"Receita",Out!$L$5:$L$605,"Não Pago")</f>
        <v>0</v>
      </c>
      <c r="AA11" s="102">
        <f>SUMIFS(Nov!$J$5:$J$605,Nov!$C$5:$C$605,'Resumo (2)'!E11,Nov!$V$5:$V$605,"Receita",Nov!$L$5:$L$605,"Não Pago")</f>
        <v>0</v>
      </c>
      <c r="AB11" s="102">
        <f>SUMIFS(Dez!$J$5:$J$605,Dez!$C$5:$C$605,'Resumo (2)'!E11,Dez!$V$5:$V$605,"Receita",Dez!$L$5:$L$605,"Não Pago")</f>
        <v>0</v>
      </c>
      <c r="AD11" s="102">
        <f t="shared" si="4"/>
        <v>5</v>
      </c>
      <c r="AE11" s="102">
        <f>SUMIFS(Jan!$K$5:$K$586,Jan!$C$5:$C$586,'Resumo (2)'!E11,Jan!$V$5:$V$586,"Despesa",Jan!$L$5:$L$586,"Não Pago")</f>
        <v>0</v>
      </c>
      <c r="AF11" s="102">
        <f>SUMIFS(Fev!$K$5:$K$605,Fev!$C$5:$C$605,'Resumo (2)'!E11,Fev!$V$5:$V$605,"Despesa",Fev!$L$5:$L$605,"Não Pago")</f>
        <v>0</v>
      </c>
      <c r="AG11" s="102">
        <f>SUMIFS(Mar!$K$5:$K$605,Mar!$C$5:$C$605,'Resumo (2)'!E11,Mar!$V$5:$V$605,"Despesa",Mar!$L$5:$L$605,"Não Pago")</f>
        <v>0</v>
      </c>
      <c r="AH11" s="102">
        <f>SUMIFS(Abr!$K$5:$K$605,Abr!$C$5:$C$605,'Resumo (2)'!E11,Abr!$V$5:$V$605,"Despesa",Abr!$L$5:$L$605,"Não Pago")</f>
        <v>0</v>
      </c>
      <c r="AI11" s="102">
        <f>SUMIFS(Mai!$K$5:$K$605,Mai!$C$5:$C$605,'Resumo (2)'!E11,Mai!$V$5:$V$605,"Despesa",Mai!$L$5:$L$605,"Não Pago")</f>
        <v>0</v>
      </c>
      <c r="AJ11" s="102">
        <f>SUMIFS(Jun!$K$5:$K$605,Jun!$C$5:$C$605,'Resumo (2)'!E11,Jun!$V$5:$V$605,"Despesa",Jun!$L$5:$L$605,"Não Pago")</f>
        <v>0</v>
      </c>
      <c r="AK11" s="102">
        <f>SUMIFS(Jul!$K$5:$K$605,Jul!$C$5:$C$605,'Resumo (2)'!E11,Jul!$V$5:$V$605,"Despesa",Jul!$L$5:$L$605,"Não Pago")</f>
        <v>0</v>
      </c>
      <c r="AL11" s="102">
        <f>SUMIFS(Ago!$K$5:$K$596,Ago!$C$5:$C$596,'Resumo (2)'!E11,Ago!$V$5:$V$596,"Despesa",Ago!$L$5:$L$596,"Não Pago")</f>
        <v>0</v>
      </c>
      <c r="AM11" s="102">
        <f>SUMIFS(Set!$K$5:$K$605,Set!$C$5:$C$605,'Resumo (2)'!E11,Set!$V$5:$V$605,"Despesa",Set!$L$5:$L$605,"Não Pago")</f>
        <v>0</v>
      </c>
      <c r="AN11" s="102">
        <f>SUMIFS(Out!$K$5:$K$605,Out!$C$5:$C$605,'Resumo (2)'!E11,Out!$V$5:$V$605,"Despesa",Out!$L$5:$L$605,"Não Pago")</f>
        <v>0</v>
      </c>
      <c r="AO11" s="102">
        <f>SUMIFS(Nov!$K$5:$K$605,Nov!$C$5:$C$605,'Resumo (2)'!E11,Nov!$V$5:$V$605,"Despesa",Nov!$L$5:$L$605,"Não Pago")</f>
        <v>0</v>
      </c>
      <c r="AP11" s="102">
        <f>SUMIFS(Dez!$K$5:$K$605,Dez!$C$5:$C$605,'Resumo (2)'!E11,Dez!$V$5:$V$605,"Despesa",Dez!$L$5:$L$605,"Não Pago")</f>
        <v>0</v>
      </c>
    </row>
    <row r="12" spans="1:42" s="102" customFormat="1" ht="25.5" customHeight="1" thickTop="1" thickBot="1" x14ac:dyDescent="0.3">
      <c r="A12" s="214"/>
      <c r="B12"/>
      <c r="C12"/>
      <c r="D12"/>
      <c r="E12" s="30">
        <v>6</v>
      </c>
      <c r="F12" s="27">
        <f t="shared" si="0"/>
        <v>0</v>
      </c>
      <c r="G12" s="27">
        <f t="shared" si="1"/>
        <v>0</v>
      </c>
      <c r="H12" s="27">
        <f t="shared" si="2"/>
        <v>0</v>
      </c>
      <c r="I12"/>
      <c r="J12" s="263"/>
      <c r="K12" s="265"/>
      <c r="L12"/>
      <c r="M12" s="60"/>
      <c r="O12" s="61"/>
      <c r="P12" s="61">
        <f t="shared" si="3"/>
        <v>6</v>
      </c>
      <c r="Q12" s="102">
        <f>SUMIFS(Jan!$J$5:$J$586,Jan!$C$5:$C$586,'Resumo (2)'!E12,Jan!$V$5:$V$586,"Receita",Jan!$L$5:$L$586,"Não Pago")</f>
        <v>0</v>
      </c>
      <c r="R12" s="102">
        <f>SUMIFS(Fev!$J$5:$J$605,Fev!$C$5:$C$605,'Resumo (2)'!E12,Fev!$V$5:$V$605,"Receita",Fev!$L$5:$L$605,"Não Pago")</f>
        <v>0</v>
      </c>
      <c r="S12" s="102">
        <f>SUMIFS(Mar!$J$5:$J$605,Mar!$C$5:$C$605,'Resumo (2)'!E12,Mar!$V$5:$V$605,"Receita",Mar!$L$5:$L$605,"Não Pago")</f>
        <v>0</v>
      </c>
      <c r="T12" s="102">
        <f>SUMIFS(Abr!$J$5:$J$605,Abr!$C$5:$C$605,'Resumo (2)'!E12,Abr!$V$5:$V$605,"Receita",Abr!$L$5:$L$605,"Não Pago")</f>
        <v>0</v>
      </c>
      <c r="U12" s="102">
        <f>SUMIFS(Mai!$J$5:$J$605,Mai!$C$5:$C$605,'Resumo (2)'!E12,Mai!$V$5:$V$605,"Receita",Mai!$L$5:$L$605,"Não Pago")</f>
        <v>0</v>
      </c>
      <c r="V12" s="102">
        <f>SUMIFS(Jun!$J$5:$J$605,Jun!$C$5:$C$605,'Resumo (2)'!E12,Jun!$V$5:$V$605,"Receita",Jun!$L$5:$L$605,"Não Pago")</f>
        <v>0</v>
      </c>
      <c r="W12" s="102">
        <f>SUMIFS(Jul!$J$5:$J$605,Jul!$C$5:$C$605,'Resumo (2)'!E12,Jul!$V$5:$V$605,"Receita",Jul!$L$5:$L$605,"Não Pago")</f>
        <v>0</v>
      </c>
      <c r="X12" s="102">
        <f>SUMIFS(Ago!$J$5:$J$596,Ago!$C$5:$C$596,'Resumo (2)'!E12,Ago!$V$5:$V$596,"Receita",Ago!$L$5:$L$596,"Não Pago")</f>
        <v>0</v>
      </c>
      <c r="Y12" s="102">
        <f>SUMIFS(Set!$J$5:$J$605,Set!$C$5:$C$605,'Resumo (2)'!E12,Set!$V$5:$V$605,"Receita",Set!$L$5:$L$605,"Não Pago")</f>
        <v>0</v>
      </c>
      <c r="Z12" s="102">
        <f>SUMIFS(Out!$J$5:$J$605,Out!$C$5:$C$605,'Resumo (2)'!E12,Out!$V$5:$V$605,"Receita",Out!$L$5:$L$605,"Não Pago")</f>
        <v>0</v>
      </c>
      <c r="AA12" s="102">
        <f>SUMIFS(Nov!$J$5:$J$605,Nov!$C$5:$C$605,'Resumo (2)'!E12,Nov!$V$5:$V$605,"Receita",Nov!$L$5:$L$605,"Não Pago")</f>
        <v>0</v>
      </c>
      <c r="AB12" s="102">
        <f>SUMIFS(Dez!$J$5:$J$605,Dez!$C$5:$C$605,'Resumo (2)'!E12,Dez!$V$5:$V$605,"Receita",Dez!$L$5:$L$605,"Não Pago")</f>
        <v>0</v>
      </c>
      <c r="AD12" s="102">
        <f t="shared" si="4"/>
        <v>6</v>
      </c>
      <c r="AE12" s="102">
        <f>SUMIFS(Jan!$K$5:$K$586,Jan!$C$5:$C$586,'Resumo (2)'!E12,Jan!$V$5:$V$586,"Despesa",Jan!$L$5:$L$586,"Não Pago")</f>
        <v>0</v>
      </c>
      <c r="AF12" s="102">
        <f>SUMIFS(Fev!$K$5:$K$605,Fev!$C$5:$C$605,'Resumo (2)'!E12,Fev!$V$5:$V$605,"Despesa",Fev!$L$5:$L$605,"Não Pago")</f>
        <v>0</v>
      </c>
      <c r="AG12" s="102">
        <f>SUMIFS(Mar!$K$5:$K$605,Mar!$C$5:$C$605,'Resumo (2)'!E12,Mar!$V$5:$V$605,"Despesa",Mar!$L$5:$L$605,"Não Pago")</f>
        <v>0</v>
      </c>
      <c r="AH12" s="102">
        <f>SUMIFS(Abr!$K$5:$K$605,Abr!$C$5:$C$605,'Resumo (2)'!E12,Abr!$V$5:$V$605,"Despesa",Abr!$L$5:$L$605,"Não Pago")</f>
        <v>0</v>
      </c>
      <c r="AI12" s="102">
        <f>SUMIFS(Mai!$K$5:$K$605,Mai!$C$5:$C$605,'Resumo (2)'!E12,Mai!$V$5:$V$605,"Despesa",Mai!$L$5:$L$605,"Não Pago")</f>
        <v>0</v>
      </c>
      <c r="AJ12" s="102">
        <f>SUMIFS(Jun!$K$5:$K$605,Jun!$C$5:$C$605,'Resumo (2)'!E12,Jun!$V$5:$V$605,"Despesa",Jun!$L$5:$L$605,"Não Pago")</f>
        <v>0</v>
      </c>
      <c r="AK12" s="102">
        <f>SUMIFS(Jul!$K$5:$K$605,Jul!$C$5:$C$605,'Resumo (2)'!E12,Jul!$V$5:$V$605,"Despesa",Jul!$L$5:$L$605,"Não Pago")</f>
        <v>0</v>
      </c>
      <c r="AL12" s="102">
        <f>SUMIFS(Ago!$K$5:$K$596,Ago!$C$5:$C$596,'Resumo (2)'!E12,Ago!$V$5:$V$596,"Despesa",Ago!$L$5:$L$596,"Não Pago")</f>
        <v>0</v>
      </c>
      <c r="AM12" s="102">
        <f>SUMIFS(Set!$K$5:$K$605,Set!$C$5:$C$605,'Resumo (2)'!E12,Set!$V$5:$V$605,"Despesa",Set!$L$5:$L$605,"Não Pago")</f>
        <v>0</v>
      </c>
      <c r="AN12" s="102">
        <f>SUMIFS(Out!$K$5:$K$605,Out!$C$5:$C$605,'Resumo (2)'!E12,Out!$V$5:$V$605,"Despesa",Out!$L$5:$L$605,"Não Pago")</f>
        <v>0</v>
      </c>
      <c r="AO12" s="102">
        <f>SUMIFS(Nov!$K$5:$K$605,Nov!$C$5:$C$605,'Resumo (2)'!E12,Nov!$V$5:$V$605,"Despesa",Nov!$L$5:$L$605,"Não Pago")</f>
        <v>0</v>
      </c>
      <c r="AP12" s="102">
        <f>SUMIFS(Dez!$K$5:$K$605,Dez!$C$5:$C$605,'Resumo (2)'!E12,Dez!$V$5:$V$605,"Despesa",Dez!$L$5:$L$605,"Não Pago")</f>
        <v>0</v>
      </c>
    </row>
    <row r="13" spans="1:42" s="102" customFormat="1" ht="25.5" customHeight="1" thickTop="1" thickBot="1" x14ac:dyDescent="0.3">
      <c r="A13" s="214"/>
      <c r="B13"/>
      <c r="C13"/>
      <c r="D13"/>
      <c r="E13" s="30">
        <v>7</v>
      </c>
      <c r="F13" s="27">
        <f t="shared" si="0"/>
        <v>0</v>
      </c>
      <c r="G13" s="27">
        <f t="shared" si="1"/>
        <v>0</v>
      </c>
      <c r="H13" s="27">
        <f t="shared" si="2"/>
        <v>0</v>
      </c>
      <c r="I13"/>
      <c r="J13"/>
      <c r="K13"/>
      <c r="L13"/>
      <c r="M13" s="60"/>
      <c r="O13" s="61"/>
      <c r="P13" s="61">
        <f t="shared" si="3"/>
        <v>7</v>
      </c>
      <c r="Q13" s="102">
        <f>SUMIFS(Jan!$J$5:$J$586,Jan!$C$5:$C$586,'Resumo (2)'!E13,Jan!$V$5:$V$586,"Receita",Jan!$L$5:$L$586,"Não Pago")</f>
        <v>0</v>
      </c>
      <c r="R13" s="102">
        <f>SUMIFS(Fev!$J$5:$J$605,Fev!$C$5:$C$605,'Resumo (2)'!E13,Fev!$V$5:$V$605,"Receita",Fev!$L$5:$L$605,"Não Pago")</f>
        <v>0</v>
      </c>
      <c r="S13" s="102">
        <f>SUMIFS(Mar!$J$5:$J$605,Mar!$C$5:$C$605,'Resumo (2)'!E13,Mar!$V$5:$V$605,"Receita",Mar!$L$5:$L$605,"Não Pago")</f>
        <v>0</v>
      </c>
      <c r="T13" s="102">
        <f>SUMIFS(Abr!$J$5:$J$605,Abr!$C$5:$C$605,'Resumo (2)'!E13,Abr!$V$5:$V$605,"Receita",Abr!$L$5:$L$605,"Não Pago")</f>
        <v>0</v>
      </c>
      <c r="U13" s="102">
        <f>SUMIFS(Mai!$J$5:$J$605,Mai!$C$5:$C$605,'Resumo (2)'!E13,Mai!$V$5:$V$605,"Receita",Mai!$L$5:$L$605,"Não Pago")</f>
        <v>0</v>
      </c>
      <c r="V13" s="102">
        <f>SUMIFS(Jun!$J$5:$J$605,Jun!$C$5:$C$605,'Resumo (2)'!E13,Jun!$V$5:$V$605,"Receita",Jun!$L$5:$L$605,"Não Pago")</f>
        <v>0</v>
      </c>
      <c r="W13" s="102">
        <f>SUMIFS(Jul!$J$5:$J$605,Jul!$C$5:$C$605,'Resumo (2)'!E13,Jul!$V$5:$V$605,"Receita",Jul!$L$5:$L$605,"Não Pago")</f>
        <v>0</v>
      </c>
      <c r="X13" s="102">
        <f>SUMIFS(Ago!$J$5:$J$596,Ago!$C$5:$C$596,'Resumo (2)'!E13,Ago!$V$5:$V$596,"Receita",Ago!$L$5:$L$596,"Não Pago")</f>
        <v>0</v>
      </c>
      <c r="Y13" s="102">
        <f>SUMIFS(Set!$J$5:$J$605,Set!$C$5:$C$605,'Resumo (2)'!E13,Set!$V$5:$V$605,"Receita",Set!$L$5:$L$605,"Não Pago")</f>
        <v>0</v>
      </c>
      <c r="Z13" s="102">
        <f>SUMIFS(Out!$J$5:$J$605,Out!$C$5:$C$605,'Resumo (2)'!E13,Out!$V$5:$V$605,"Receita",Out!$L$5:$L$605,"Não Pago")</f>
        <v>0</v>
      </c>
      <c r="AA13" s="102">
        <f>SUMIFS(Nov!$J$5:$J$605,Nov!$C$5:$C$605,'Resumo (2)'!E13,Nov!$V$5:$V$605,"Receita",Nov!$L$5:$L$605,"Não Pago")</f>
        <v>0</v>
      </c>
      <c r="AB13" s="102">
        <f>SUMIFS(Dez!$J$5:$J$605,Dez!$C$5:$C$605,'Resumo (2)'!E13,Dez!$V$5:$V$605,"Receita",Dez!$L$5:$L$605,"Não Pago")</f>
        <v>0</v>
      </c>
      <c r="AD13" s="102">
        <f t="shared" si="4"/>
        <v>7</v>
      </c>
      <c r="AE13" s="102">
        <f>SUMIFS(Jan!$K$5:$K$586,Jan!$C$5:$C$586,'Resumo (2)'!E13,Jan!$V$5:$V$586,"Despesa",Jan!$L$5:$L$586,"Não Pago")</f>
        <v>0</v>
      </c>
      <c r="AF13" s="102">
        <f>SUMIFS(Fev!$K$5:$K$605,Fev!$C$5:$C$605,'Resumo (2)'!E13,Fev!$V$5:$V$605,"Despesa",Fev!$L$5:$L$605,"Não Pago")</f>
        <v>0</v>
      </c>
      <c r="AG13" s="102">
        <f>SUMIFS(Mar!$K$5:$K$605,Mar!$C$5:$C$605,'Resumo (2)'!E13,Mar!$V$5:$V$605,"Despesa",Mar!$L$5:$L$605,"Não Pago")</f>
        <v>0</v>
      </c>
      <c r="AH13" s="102">
        <f>SUMIFS(Abr!$K$5:$K$605,Abr!$C$5:$C$605,'Resumo (2)'!E13,Abr!$V$5:$V$605,"Despesa",Abr!$L$5:$L$605,"Não Pago")</f>
        <v>0</v>
      </c>
      <c r="AI13" s="102">
        <f>SUMIFS(Mai!$K$5:$K$605,Mai!$C$5:$C$605,'Resumo (2)'!E13,Mai!$V$5:$V$605,"Despesa",Mai!$L$5:$L$605,"Não Pago")</f>
        <v>0</v>
      </c>
      <c r="AJ13" s="102">
        <f>SUMIFS(Jun!$K$5:$K$605,Jun!$C$5:$C$605,'Resumo (2)'!E13,Jun!$V$5:$V$605,"Despesa",Jun!$L$5:$L$605,"Não Pago")</f>
        <v>0</v>
      </c>
      <c r="AK13" s="102">
        <f>SUMIFS(Jul!$K$5:$K$605,Jul!$C$5:$C$605,'Resumo (2)'!E13,Jul!$V$5:$V$605,"Despesa",Jul!$L$5:$L$605,"Não Pago")</f>
        <v>0</v>
      </c>
      <c r="AL13" s="102">
        <f>SUMIFS(Ago!$K$5:$K$596,Ago!$C$5:$C$596,'Resumo (2)'!E13,Ago!$V$5:$V$596,"Despesa",Ago!$L$5:$L$596,"Não Pago")</f>
        <v>0</v>
      </c>
      <c r="AM13" s="102">
        <f>SUMIFS(Set!$K$5:$K$605,Set!$C$5:$C$605,'Resumo (2)'!E13,Set!$V$5:$V$605,"Despesa",Set!$L$5:$L$605,"Não Pago")</f>
        <v>0</v>
      </c>
      <c r="AN13" s="102">
        <f>SUMIFS(Out!$K$5:$K$605,Out!$C$5:$C$605,'Resumo (2)'!E13,Out!$V$5:$V$605,"Despesa",Out!$L$5:$L$605,"Não Pago")</f>
        <v>0</v>
      </c>
      <c r="AO13" s="102">
        <f>SUMIFS(Nov!$K$5:$K$605,Nov!$C$5:$C$605,'Resumo (2)'!E13,Nov!$V$5:$V$605,"Despesa",Nov!$L$5:$L$605,"Não Pago")</f>
        <v>0</v>
      </c>
      <c r="AP13" s="102">
        <f>SUMIFS(Dez!$K$5:$K$605,Dez!$C$5:$C$605,'Resumo (2)'!E13,Dez!$V$5:$V$605,"Despesa",Dez!$L$5:$L$605,"Não Pago")</f>
        <v>0</v>
      </c>
    </row>
    <row r="14" spans="1:42" s="102" customFormat="1" ht="25.5" customHeight="1" thickTop="1" thickBot="1" x14ac:dyDescent="0.3">
      <c r="A14" s="214"/>
      <c r="B14"/>
      <c r="C14"/>
      <c r="D14"/>
      <c r="E14" s="30">
        <v>8</v>
      </c>
      <c r="F14" s="27">
        <f t="shared" si="0"/>
        <v>0</v>
      </c>
      <c r="G14" s="27">
        <f t="shared" si="1"/>
        <v>0</v>
      </c>
      <c r="H14" s="27">
        <f t="shared" si="2"/>
        <v>0</v>
      </c>
      <c r="I14"/>
      <c r="J14"/>
      <c r="K14"/>
      <c r="L14"/>
      <c r="M14" s="60"/>
      <c r="O14" s="61"/>
      <c r="P14" s="61">
        <f t="shared" si="3"/>
        <v>8</v>
      </c>
      <c r="Q14" s="102">
        <f>SUMIFS(Jan!$J$5:$J$586,Jan!$C$5:$C$586,'Resumo (2)'!E14,Jan!$V$5:$V$586,"Receita",Jan!$L$5:$L$586,"Não Pago")</f>
        <v>0</v>
      </c>
      <c r="R14" s="102">
        <f>SUMIFS(Fev!$J$5:$J$605,Fev!$C$5:$C$605,'Resumo (2)'!E14,Fev!$V$5:$V$605,"Receita",Fev!$L$5:$L$605,"Não Pago")</f>
        <v>0</v>
      </c>
      <c r="S14" s="102">
        <f>SUMIFS(Mar!$J$5:$J$605,Mar!$C$5:$C$605,'Resumo (2)'!E14,Mar!$V$5:$V$605,"Receita",Mar!$L$5:$L$605,"Não Pago")</f>
        <v>0</v>
      </c>
      <c r="T14" s="102">
        <f>SUMIFS(Abr!$J$5:$J$605,Abr!$C$5:$C$605,'Resumo (2)'!E14,Abr!$V$5:$V$605,"Receita",Abr!$L$5:$L$605,"Não Pago")</f>
        <v>0</v>
      </c>
      <c r="U14" s="102">
        <f>SUMIFS(Mai!$J$5:$J$605,Mai!$C$5:$C$605,'Resumo (2)'!E14,Mai!$V$5:$V$605,"Receita",Mai!$L$5:$L$605,"Não Pago")</f>
        <v>0</v>
      </c>
      <c r="V14" s="102">
        <f>SUMIFS(Jun!$J$5:$J$605,Jun!$C$5:$C$605,'Resumo (2)'!E14,Jun!$V$5:$V$605,"Receita",Jun!$L$5:$L$605,"Não Pago")</f>
        <v>0</v>
      </c>
      <c r="W14" s="102">
        <f>SUMIFS(Jul!$J$5:$J$605,Jul!$C$5:$C$605,'Resumo (2)'!E14,Jul!$V$5:$V$605,"Receita",Jul!$L$5:$L$605,"Não Pago")</f>
        <v>0</v>
      </c>
      <c r="X14" s="102">
        <f>SUMIFS(Ago!$J$5:$J$596,Ago!$C$5:$C$596,'Resumo (2)'!E14,Ago!$V$5:$V$596,"Receita",Ago!$L$5:$L$596,"Não Pago")</f>
        <v>0</v>
      </c>
      <c r="Y14" s="102">
        <f>SUMIFS(Set!$J$5:$J$605,Set!$C$5:$C$605,'Resumo (2)'!E14,Set!$V$5:$V$605,"Receita",Set!$L$5:$L$605,"Não Pago")</f>
        <v>0</v>
      </c>
      <c r="Z14" s="102">
        <f>SUMIFS(Out!$J$5:$J$605,Out!$C$5:$C$605,'Resumo (2)'!E14,Out!$V$5:$V$605,"Receita",Out!$L$5:$L$605,"Não Pago")</f>
        <v>0</v>
      </c>
      <c r="AA14" s="102">
        <f>SUMIFS(Nov!$J$5:$J$605,Nov!$C$5:$C$605,'Resumo (2)'!E14,Nov!$V$5:$V$605,"Receita",Nov!$L$5:$L$605,"Não Pago")</f>
        <v>0</v>
      </c>
      <c r="AB14" s="102">
        <f>SUMIFS(Dez!$J$5:$J$605,Dez!$C$5:$C$605,'Resumo (2)'!E14,Dez!$V$5:$V$605,"Receita",Dez!$L$5:$L$605,"Não Pago")</f>
        <v>0</v>
      </c>
      <c r="AD14" s="102">
        <f t="shared" si="4"/>
        <v>8</v>
      </c>
      <c r="AE14" s="102">
        <f>SUMIFS(Jan!$K$5:$K$586,Jan!$C$5:$C$586,'Resumo (2)'!E14,Jan!$V$5:$V$586,"Despesa",Jan!$L$5:$L$586,"Não Pago")</f>
        <v>0</v>
      </c>
      <c r="AF14" s="102">
        <f>SUMIFS(Fev!$K$5:$K$605,Fev!$C$5:$C$605,'Resumo (2)'!E14,Fev!$V$5:$V$605,"Despesa",Fev!$L$5:$L$605,"Não Pago")</f>
        <v>0</v>
      </c>
      <c r="AG14" s="102">
        <f>SUMIFS(Mar!$K$5:$K$605,Mar!$C$5:$C$605,'Resumo (2)'!E14,Mar!$V$5:$V$605,"Despesa",Mar!$L$5:$L$605,"Não Pago")</f>
        <v>0</v>
      </c>
      <c r="AH14" s="102">
        <f>SUMIFS(Abr!$K$5:$K$605,Abr!$C$5:$C$605,'Resumo (2)'!E14,Abr!$V$5:$V$605,"Despesa",Abr!$L$5:$L$605,"Não Pago")</f>
        <v>0</v>
      </c>
      <c r="AI14" s="102">
        <f>SUMIFS(Mai!$K$5:$K$605,Mai!$C$5:$C$605,'Resumo (2)'!E14,Mai!$V$5:$V$605,"Despesa",Mai!$L$5:$L$605,"Não Pago")</f>
        <v>0</v>
      </c>
      <c r="AJ14" s="102">
        <f>SUMIFS(Jun!$K$5:$K$605,Jun!$C$5:$C$605,'Resumo (2)'!E14,Jun!$V$5:$V$605,"Despesa",Jun!$L$5:$L$605,"Não Pago")</f>
        <v>0</v>
      </c>
      <c r="AK14" s="102">
        <f>SUMIFS(Jul!$K$5:$K$605,Jul!$C$5:$C$605,'Resumo (2)'!E14,Jul!$V$5:$V$605,"Despesa",Jul!$L$5:$L$605,"Não Pago")</f>
        <v>0</v>
      </c>
      <c r="AL14" s="102">
        <f>SUMIFS(Ago!$K$5:$K$596,Ago!$C$5:$C$596,'Resumo (2)'!E14,Ago!$V$5:$V$596,"Despesa",Ago!$L$5:$L$596,"Não Pago")</f>
        <v>0</v>
      </c>
      <c r="AM14" s="102">
        <f>SUMIFS(Set!$K$5:$K$605,Set!$C$5:$C$605,'Resumo (2)'!E14,Set!$V$5:$V$605,"Despesa",Set!$L$5:$L$605,"Não Pago")</f>
        <v>0</v>
      </c>
      <c r="AN14" s="102">
        <f>SUMIFS(Out!$K$5:$K$605,Out!$C$5:$C$605,'Resumo (2)'!E14,Out!$V$5:$V$605,"Despesa",Out!$L$5:$L$605,"Não Pago")</f>
        <v>0</v>
      </c>
      <c r="AO14" s="102">
        <f>SUMIFS(Nov!$K$5:$K$605,Nov!$C$5:$C$605,'Resumo (2)'!E14,Nov!$V$5:$V$605,"Despesa",Nov!$L$5:$L$605,"Não Pago")</f>
        <v>0</v>
      </c>
      <c r="AP14" s="102">
        <f>SUMIFS(Dez!$K$5:$K$605,Dez!$C$5:$C$605,'Resumo (2)'!E14,Dez!$V$5:$V$605,"Despesa",Dez!$L$5:$L$605,"Não Pago")</f>
        <v>0</v>
      </c>
    </row>
    <row r="15" spans="1:42" s="102" customFormat="1" ht="25.5" customHeight="1" thickTop="1" thickBot="1" x14ac:dyDescent="0.3">
      <c r="A15" s="214"/>
      <c r="B15"/>
      <c r="C15"/>
      <c r="D15"/>
      <c r="E15" s="30">
        <v>9</v>
      </c>
      <c r="F15" s="27">
        <f t="shared" si="0"/>
        <v>0</v>
      </c>
      <c r="G15" s="27">
        <f t="shared" si="1"/>
        <v>0</v>
      </c>
      <c r="H15" s="27">
        <f t="shared" si="2"/>
        <v>0</v>
      </c>
      <c r="I15"/>
      <c r="J15"/>
      <c r="K15"/>
      <c r="L15"/>
      <c r="M15" s="60"/>
      <c r="O15" s="61"/>
      <c r="P15" s="61">
        <f t="shared" si="3"/>
        <v>9</v>
      </c>
      <c r="Q15" s="102">
        <f>SUMIFS(Jan!$J$5:$J$586,Jan!$C$5:$C$586,'Resumo (2)'!E15,Jan!$V$5:$V$586,"Receita",Jan!$L$5:$L$586,"Não Pago")</f>
        <v>0</v>
      </c>
      <c r="R15" s="102">
        <f>SUMIFS(Fev!$J$5:$J$605,Fev!$C$5:$C$605,'Resumo (2)'!E15,Fev!$V$5:$V$605,"Receita",Fev!$L$5:$L$605,"Não Pago")</f>
        <v>0</v>
      </c>
      <c r="S15" s="102">
        <f>SUMIFS(Mar!$J$5:$J$605,Mar!$C$5:$C$605,'Resumo (2)'!E15,Mar!$V$5:$V$605,"Receita",Mar!$L$5:$L$605,"Não Pago")</f>
        <v>0</v>
      </c>
      <c r="T15" s="102">
        <f>SUMIFS(Abr!$J$5:$J$605,Abr!$C$5:$C$605,'Resumo (2)'!E15,Abr!$V$5:$V$605,"Receita",Abr!$L$5:$L$605,"Não Pago")</f>
        <v>0</v>
      </c>
      <c r="U15" s="102">
        <f>SUMIFS(Mai!$J$5:$J$605,Mai!$C$5:$C$605,'Resumo (2)'!E15,Mai!$V$5:$V$605,"Receita",Mai!$L$5:$L$605,"Não Pago")</f>
        <v>0</v>
      </c>
      <c r="V15" s="102">
        <f>SUMIFS(Jun!$J$5:$J$605,Jun!$C$5:$C$605,'Resumo (2)'!E15,Jun!$V$5:$V$605,"Receita",Jun!$L$5:$L$605,"Não Pago")</f>
        <v>0</v>
      </c>
      <c r="W15" s="102">
        <f>SUMIFS(Jul!$J$5:$J$605,Jul!$C$5:$C$605,'Resumo (2)'!E15,Jul!$V$5:$V$605,"Receita",Jul!$L$5:$L$605,"Não Pago")</f>
        <v>0</v>
      </c>
      <c r="X15" s="102">
        <f>SUMIFS(Ago!$J$5:$J$596,Ago!$C$5:$C$596,'Resumo (2)'!E15,Ago!$V$5:$V$596,"Receita",Ago!$L$5:$L$596,"Não Pago")</f>
        <v>0</v>
      </c>
      <c r="Y15" s="102">
        <f>SUMIFS(Set!$J$5:$J$605,Set!$C$5:$C$605,'Resumo (2)'!E15,Set!$V$5:$V$605,"Receita",Set!$L$5:$L$605,"Não Pago")</f>
        <v>0</v>
      </c>
      <c r="Z15" s="102">
        <f>SUMIFS(Out!$J$5:$J$605,Out!$C$5:$C$605,'Resumo (2)'!E15,Out!$V$5:$V$605,"Receita",Out!$L$5:$L$605,"Não Pago")</f>
        <v>0</v>
      </c>
      <c r="AA15" s="102">
        <f>SUMIFS(Nov!$J$5:$J$605,Nov!$C$5:$C$605,'Resumo (2)'!E15,Nov!$V$5:$V$605,"Receita",Nov!$L$5:$L$605,"Não Pago")</f>
        <v>0</v>
      </c>
      <c r="AB15" s="102">
        <f>SUMIFS(Dez!$J$5:$J$605,Dez!$C$5:$C$605,'Resumo (2)'!E15,Dez!$V$5:$V$605,"Receita",Dez!$L$5:$L$605,"Não Pago")</f>
        <v>0</v>
      </c>
      <c r="AD15" s="102">
        <f t="shared" si="4"/>
        <v>9</v>
      </c>
      <c r="AE15" s="102">
        <f>SUMIFS(Jan!$K$5:$K$586,Jan!$C$5:$C$586,'Resumo (2)'!E15,Jan!$V$5:$V$586,"Despesa",Jan!$L$5:$L$586,"Não Pago")</f>
        <v>0</v>
      </c>
      <c r="AF15" s="102">
        <f>SUMIFS(Fev!$K$5:$K$605,Fev!$C$5:$C$605,'Resumo (2)'!E15,Fev!$V$5:$V$605,"Despesa",Fev!$L$5:$L$605,"Não Pago")</f>
        <v>0</v>
      </c>
      <c r="AG15" s="102">
        <f>SUMIFS(Mar!$K$5:$K$605,Mar!$C$5:$C$605,'Resumo (2)'!E15,Mar!$V$5:$V$605,"Despesa",Mar!$L$5:$L$605,"Não Pago")</f>
        <v>0</v>
      </c>
      <c r="AH15" s="102">
        <f>SUMIFS(Abr!$K$5:$K$605,Abr!$C$5:$C$605,'Resumo (2)'!E15,Abr!$V$5:$V$605,"Despesa",Abr!$L$5:$L$605,"Não Pago")</f>
        <v>0</v>
      </c>
      <c r="AI15" s="102">
        <f>SUMIFS(Mai!$K$5:$K$605,Mai!$C$5:$C$605,'Resumo (2)'!E15,Mai!$V$5:$V$605,"Despesa",Mai!$L$5:$L$605,"Não Pago")</f>
        <v>0</v>
      </c>
      <c r="AJ15" s="102">
        <f>SUMIFS(Jun!$K$5:$K$605,Jun!$C$5:$C$605,'Resumo (2)'!E15,Jun!$V$5:$V$605,"Despesa",Jun!$L$5:$L$605,"Não Pago")</f>
        <v>0</v>
      </c>
      <c r="AK15" s="102">
        <f>SUMIFS(Jul!$K$5:$K$605,Jul!$C$5:$C$605,'Resumo (2)'!E15,Jul!$V$5:$V$605,"Despesa",Jul!$L$5:$L$605,"Não Pago")</f>
        <v>0</v>
      </c>
      <c r="AL15" s="102">
        <f>SUMIFS(Ago!$K$5:$K$596,Ago!$C$5:$C$596,'Resumo (2)'!E15,Ago!$V$5:$V$596,"Despesa",Ago!$L$5:$L$596,"Não Pago")</f>
        <v>0</v>
      </c>
      <c r="AM15" s="102">
        <f>SUMIFS(Set!$K$5:$K$605,Set!$C$5:$C$605,'Resumo (2)'!E15,Set!$V$5:$V$605,"Despesa",Set!$L$5:$L$605,"Não Pago")</f>
        <v>0</v>
      </c>
      <c r="AN15" s="102">
        <f>SUMIFS(Out!$K$5:$K$605,Out!$C$5:$C$605,'Resumo (2)'!E15,Out!$V$5:$V$605,"Despesa",Out!$L$5:$L$605,"Não Pago")</f>
        <v>0</v>
      </c>
      <c r="AO15" s="102">
        <f>SUMIFS(Nov!$K$5:$K$605,Nov!$C$5:$C$605,'Resumo (2)'!E15,Nov!$V$5:$V$605,"Despesa",Nov!$L$5:$L$605,"Não Pago")</f>
        <v>0</v>
      </c>
      <c r="AP15" s="102">
        <f>SUMIFS(Dez!$K$5:$K$605,Dez!$C$5:$C$605,'Resumo (2)'!E15,Dez!$V$5:$V$605,"Despesa",Dez!$L$5:$L$605,"Não Pago")</f>
        <v>0</v>
      </c>
    </row>
    <row r="16" spans="1:42" s="102" customFormat="1" ht="25.5" customHeight="1" thickTop="1" thickBot="1" x14ac:dyDescent="0.3">
      <c r="A16" s="214"/>
      <c r="B16"/>
      <c r="C16"/>
      <c r="D16"/>
      <c r="E16" s="30">
        <v>10</v>
      </c>
      <c r="F16" s="27">
        <f t="shared" si="0"/>
        <v>0</v>
      </c>
      <c r="G16" s="27">
        <f t="shared" si="1"/>
        <v>0</v>
      </c>
      <c r="H16" s="27">
        <f t="shared" si="2"/>
        <v>0</v>
      </c>
      <c r="I16"/>
      <c r="J16"/>
      <c r="K16"/>
      <c r="L16"/>
      <c r="M16" s="60"/>
      <c r="O16" s="61"/>
      <c r="P16" s="61">
        <f t="shared" si="3"/>
        <v>10</v>
      </c>
      <c r="Q16" s="102">
        <f>SUMIFS(Jan!$J$5:$J$586,Jan!$C$5:$C$586,'Resumo (2)'!E16,Jan!$V$5:$V$586,"Receita",Jan!$L$5:$L$586,"Não Pago")</f>
        <v>0</v>
      </c>
      <c r="R16" s="102">
        <f>SUMIFS(Fev!$J$5:$J$605,Fev!$C$5:$C$605,'Resumo (2)'!E16,Fev!$V$5:$V$605,"Receita",Fev!$L$5:$L$605,"Não Pago")</f>
        <v>0</v>
      </c>
      <c r="S16" s="102">
        <f>SUMIFS(Mar!$J$5:$J$605,Mar!$C$5:$C$605,'Resumo (2)'!E16,Mar!$V$5:$V$605,"Receita",Mar!$L$5:$L$605,"Não Pago")</f>
        <v>0</v>
      </c>
      <c r="T16" s="102">
        <f>SUMIFS(Abr!$J$5:$J$605,Abr!$C$5:$C$605,'Resumo (2)'!E16,Abr!$V$5:$V$605,"Receita",Abr!$L$5:$L$605,"Não Pago")</f>
        <v>0</v>
      </c>
      <c r="U16" s="102">
        <f>SUMIFS(Mai!$J$5:$J$605,Mai!$C$5:$C$605,'Resumo (2)'!E16,Mai!$V$5:$V$605,"Receita",Mai!$L$5:$L$605,"Não Pago")</f>
        <v>0</v>
      </c>
      <c r="V16" s="102">
        <f>SUMIFS(Jun!$J$5:$J$605,Jun!$C$5:$C$605,'Resumo (2)'!E16,Jun!$V$5:$V$605,"Receita",Jun!$L$5:$L$605,"Não Pago")</f>
        <v>0</v>
      </c>
      <c r="W16" s="102">
        <f>SUMIFS(Jul!$J$5:$J$605,Jul!$C$5:$C$605,'Resumo (2)'!E16,Jul!$V$5:$V$605,"Receita",Jul!$L$5:$L$605,"Não Pago")</f>
        <v>0</v>
      </c>
      <c r="X16" s="102">
        <f>SUMIFS(Ago!$J$5:$J$596,Ago!$C$5:$C$596,'Resumo (2)'!E16,Ago!$V$5:$V$596,"Receita",Ago!$L$5:$L$596,"Não Pago")</f>
        <v>0</v>
      </c>
      <c r="Y16" s="102">
        <f>SUMIFS(Set!$J$5:$J$605,Set!$C$5:$C$605,'Resumo (2)'!E16,Set!$V$5:$V$605,"Receita",Set!$L$5:$L$605,"Não Pago")</f>
        <v>0</v>
      </c>
      <c r="Z16" s="102">
        <f>SUMIFS(Out!$J$5:$J$605,Out!$C$5:$C$605,'Resumo (2)'!E16,Out!$V$5:$V$605,"Receita",Out!$L$5:$L$605,"Não Pago")</f>
        <v>0</v>
      </c>
      <c r="AA16" s="102">
        <f>SUMIFS(Nov!$J$5:$J$605,Nov!$C$5:$C$605,'Resumo (2)'!E16,Nov!$V$5:$V$605,"Receita",Nov!$L$5:$L$605,"Não Pago")</f>
        <v>0</v>
      </c>
      <c r="AB16" s="102">
        <f>SUMIFS(Dez!$J$5:$J$605,Dez!$C$5:$C$605,'Resumo (2)'!E16,Dez!$V$5:$V$605,"Receita",Dez!$L$5:$L$605,"Não Pago")</f>
        <v>0</v>
      </c>
      <c r="AD16" s="102">
        <f t="shared" si="4"/>
        <v>10</v>
      </c>
      <c r="AE16" s="102">
        <f>SUMIFS(Jan!$K$5:$K$586,Jan!$C$5:$C$586,'Resumo (2)'!E16,Jan!$V$5:$V$586,"Despesa",Jan!$L$5:$L$586,"Não Pago")</f>
        <v>0</v>
      </c>
      <c r="AF16" s="102">
        <f>SUMIFS(Fev!$K$5:$K$605,Fev!$C$5:$C$605,'Resumo (2)'!E16,Fev!$V$5:$V$605,"Despesa",Fev!$L$5:$L$605,"Não Pago")</f>
        <v>0</v>
      </c>
      <c r="AG16" s="102">
        <f>SUMIFS(Mar!$K$5:$K$605,Mar!$C$5:$C$605,'Resumo (2)'!E16,Mar!$V$5:$V$605,"Despesa",Mar!$L$5:$L$605,"Não Pago")</f>
        <v>0</v>
      </c>
      <c r="AH16" s="102">
        <f>SUMIFS(Abr!$K$5:$K$605,Abr!$C$5:$C$605,'Resumo (2)'!E16,Abr!$V$5:$V$605,"Despesa",Abr!$L$5:$L$605,"Não Pago")</f>
        <v>0</v>
      </c>
      <c r="AI16" s="102">
        <f>SUMIFS(Mai!$K$5:$K$605,Mai!$C$5:$C$605,'Resumo (2)'!E16,Mai!$V$5:$V$605,"Despesa",Mai!$L$5:$L$605,"Não Pago")</f>
        <v>0</v>
      </c>
      <c r="AJ16" s="102">
        <f>SUMIFS(Jun!$K$5:$K$605,Jun!$C$5:$C$605,'Resumo (2)'!E16,Jun!$V$5:$V$605,"Despesa",Jun!$L$5:$L$605,"Não Pago")</f>
        <v>0</v>
      </c>
      <c r="AK16" s="102">
        <f>SUMIFS(Jul!$K$5:$K$605,Jul!$C$5:$C$605,'Resumo (2)'!E16,Jul!$V$5:$V$605,"Despesa",Jul!$L$5:$L$605,"Não Pago")</f>
        <v>0</v>
      </c>
      <c r="AL16" s="102">
        <f>SUMIFS(Ago!$K$5:$K$596,Ago!$C$5:$C$596,'Resumo (2)'!E16,Ago!$V$5:$V$596,"Despesa",Ago!$L$5:$L$596,"Não Pago")</f>
        <v>0</v>
      </c>
      <c r="AM16" s="102">
        <f>SUMIFS(Set!$K$5:$K$605,Set!$C$5:$C$605,'Resumo (2)'!E16,Set!$V$5:$V$605,"Despesa",Set!$L$5:$L$605,"Não Pago")</f>
        <v>0</v>
      </c>
      <c r="AN16" s="102">
        <f>SUMIFS(Out!$K$5:$K$605,Out!$C$5:$C$605,'Resumo (2)'!E16,Out!$V$5:$V$605,"Despesa",Out!$L$5:$L$605,"Não Pago")</f>
        <v>0</v>
      </c>
      <c r="AO16" s="102">
        <f>SUMIFS(Nov!$K$5:$K$605,Nov!$C$5:$C$605,'Resumo (2)'!E16,Nov!$V$5:$V$605,"Despesa",Nov!$L$5:$L$605,"Não Pago")</f>
        <v>0</v>
      </c>
      <c r="AP16" s="102">
        <f>SUMIFS(Dez!$K$5:$K$605,Dez!$C$5:$C$605,'Resumo (2)'!E16,Dez!$V$5:$V$605,"Despesa",Dez!$L$5:$L$605,"Não Pago")</f>
        <v>0</v>
      </c>
    </row>
    <row r="17" spans="1:42" s="102" customFormat="1" ht="25.5" customHeight="1" thickTop="1" thickBot="1" x14ac:dyDescent="0.3">
      <c r="A17" s="214"/>
      <c r="B17"/>
      <c r="C17"/>
      <c r="D17"/>
      <c r="E17" s="30">
        <v>11</v>
      </c>
      <c r="F17" s="27">
        <f t="shared" si="0"/>
        <v>0</v>
      </c>
      <c r="G17" s="27">
        <f t="shared" si="1"/>
        <v>0</v>
      </c>
      <c r="H17" s="27">
        <f t="shared" si="2"/>
        <v>0</v>
      </c>
      <c r="I17"/>
      <c r="J17"/>
      <c r="K17"/>
      <c r="L17"/>
      <c r="M17" s="60"/>
      <c r="O17" s="61"/>
      <c r="P17" s="61">
        <f t="shared" si="3"/>
        <v>11</v>
      </c>
      <c r="Q17" s="102">
        <f>SUMIFS(Jan!$J$5:$J$586,Jan!$C$5:$C$586,'Resumo (2)'!E17,Jan!$V$5:$V$586,"Receita",Jan!$L$5:$L$586,"Não Pago")</f>
        <v>0</v>
      </c>
      <c r="R17" s="102">
        <f>SUMIFS(Fev!$J$5:$J$605,Fev!$C$5:$C$605,'Resumo (2)'!E17,Fev!$V$5:$V$605,"Receita",Fev!$L$5:$L$605,"Não Pago")</f>
        <v>0</v>
      </c>
      <c r="S17" s="102">
        <f>SUMIFS(Mar!$J$5:$J$605,Mar!$C$5:$C$605,'Resumo (2)'!E17,Mar!$V$5:$V$605,"Receita",Mar!$L$5:$L$605,"Não Pago")</f>
        <v>0</v>
      </c>
      <c r="T17" s="102">
        <f>SUMIFS(Abr!$J$5:$J$605,Abr!$C$5:$C$605,'Resumo (2)'!E17,Abr!$V$5:$V$605,"Receita",Abr!$L$5:$L$605,"Não Pago")</f>
        <v>0</v>
      </c>
      <c r="U17" s="102">
        <f>SUMIFS(Mai!$J$5:$J$605,Mai!$C$5:$C$605,'Resumo (2)'!E17,Mai!$V$5:$V$605,"Receita",Mai!$L$5:$L$605,"Não Pago")</f>
        <v>0</v>
      </c>
      <c r="V17" s="102">
        <f>SUMIFS(Jun!$J$5:$J$605,Jun!$C$5:$C$605,'Resumo (2)'!E17,Jun!$V$5:$V$605,"Receita",Jun!$L$5:$L$605,"Não Pago")</f>
        <v>0</v>
      </c>
      <c r="W17" s="102">
        <f>SUMIFS(Jul!$J$5:$J$605,Jul!$C$5:$C$605,'Resumo (2)'!E17,Jul!$V$5:$V$605,"Receita",Jul!$L$5:$L$605,"Não Pago")</f>
        <v>0</v>
      </c>
      <c r="X17" s="102">
        <f>SUMIFS(Ago!$J$5:$J$596,Ago!$C$5:$C$596,'Resumo (2)'!E17,Ago!$V$5:$V$596,"Receita",Ago!$L$5:$L$596,"Não Pago")</f>
        <v>0</v>
      </c>
      <c r="Y17" s="102">
        <f>SUMIFS(Set!$J$5:$J$605,Set!$C$5:$C$605,'Resumo (2)'!E17,Set!$V$5:$V$605,"Receita",Set!$L$5:$L$605,"Não Pago")</f>
        <v>0</v>
      </c>
      <c r="Z17" s="102">
        <f>SUMIFS(Out!$J$5:$J$605,Out!$C$5:$C$605,'Resumo (2)'!E17,Out!$V$5:$V$605,"Receita",Out!$L$5:$L$605,"Não Pago")</f>
        <v>0</v>
      </c>
      <c r="AA17" s="102">
        <f>SUMIFS(Nov!$J$5:$J$605,Nov!$C$5:$C$605,'Resumo (2)'!E17,Nov!$V$5:$V$605,"Receita",Nov!$L$5:$L$605,"Não Pago")</f>
        <v>0</v>
      </c>
      <c r="AB17" s="102">
        <f>SUMIFS(Dez!$J$5:$J$605,Dez!$C$5:$C$605,'Resumo (2)'!E17,Dez!$V$5:$V$605,"Receita",Dez!$L$5:$L$605,"Não Pago")</f>
        <v>0</v>
      </c>
      <c r="AD17" s="102">
        <f t="shared" si="4"/>
        <v>11</v>
      </c>
      <c r="AE17" s="102">
        <f>SUMIFS(Jan!$K$5:$K$586,Jan!$C$5:$C$586,'Resumo (2)'!E17,Jan!$V$5:$V$586,"Despesa",Jan!$L$5:$L$586,"Não Pago")</f>
        <v>0</v>
      </c>
      <c r="AF17" s="102">
        <f>SUMIFS(Fev!$K$5:$K$605,Fev!$C$5:$C$605,'Resumo (2)'!E17,Fev!$V$5:$V$605,"Despesa",Fev!$L$5:$L$605,"Não Pago")</f>
        <v>0</v>
      </c>
      <c r="AG17" s="102">
        <f>SUMIFS(Mar!$K$5:$K$605,Mar!$C$5:$C$605,'Resumo (2)'!E17,Mar!$V$5:$V$605,"Despesa",Mar!$L$5:$L$605,"Não Pago")</f>
        <v>0</v>
      </c>
      <c r="AH17" s="102">
        <f>SUMIFS(Abr!$K$5:$K$605,Abr!$C$5:$C$605,'Resumo (2)'!E17,Abr!$V$5:$V$605,"Despesa",Abr!$L$5:$L$605,"Não Pago")</f>
        <v>0</v>
      </c>
      <c r="AI17" s="102">
        <f>SUMIFS(Mai!$K$5:$K$605,Mai!$C$5:$C$605,'Resumo (2)'!E17,Mai!$V$5:$V$605,"Despesa",Mai!$L$5:$L$605,"Não Pago")</f>
        <v>0</v>
      </c>
      <c r="AJ17" s="102">
        <f>SUMIFS(Jun!$K$5:$K$605,Jun!$C$5:$C$605,'Resumo (2)'!E17,Jun!$V$5:$V$605,"Despesa",Jun!$L$5:$L$605,"Não Pago")</f>
        <v>0</v>
      </c>
      <c r="AK17" s="102">
        <f>SUMIFS(Jul!$K$5:$K$605,Jul!$C$5:$C$605,'Resumo (2)'!E17,Jul!$V$5:$V$605,"Despesa",Jul!$L$5:$L$605,"Não Pago")</f>
        <v>0</v>
      </c>
      <c r="AL17" s="102">
        <f>SUMIFS(Ago!$K$5:$K$596,Ago!$C$5:$C$596,'Resumo (2)'!E17,Ago!$V$5:$V$596,"Despesa",Ago!$L$5:$L$596,"Não Pago")</f>
        <v>0</v>
      </c>
      <c r="AM17" s="102">
        <f>SUMIFS(Set!$K$5:$K$605,Set!$C$5:$C$605,'Resumo (2)'!E17,Set!$V$5:$V$605,"Despesa",Set!$L$5:$L$605,"Não Pago")</f>
        <v>0</v>
      </c>
      <c r="AN17" s="102">
        <f>SUMIFS(Out!$K$5:$K$605,Out!$C$5:$C$605,'Resumo (2)'!E17,Out!$V$5:$V$605,"Despesa",Out!$L$5:$L$605,"Não Pago")</f>
        <v>0</v>
      </c>
      <c r="AO17" s="102">
        <f>SUMIFS(Nov!$K$5:$K$605,Nov!$C$5:$C$605,'Resumo (2)'!E17,Nov!$V$5:$V$605,"Despesa",Nov!$L$5:$L$605,"Não Pago")</f>
        <v>0</v>
      </c>
      <c r="AP17" s="102">
        <f>SUMIFS(Dez!$K$5:$K$605,Dez!$C$5:$C$605,'Resumo (2)'!E17,Dez!$V$5:$V$605,"Despesa",Dez!$L$5:$L$605,"Não Pago")</f>
        <v>0</v>
      </c>
    </row>
    <row r="18" spans="1:42" s="102" customFormat="1" ht="25.5" customHeight="1" thickTop="1" thickBot="1" x14ac:dyDescent="0.3">
      <c r="A18" s="214"/>
      <c r="B18"/>
      <c r="C18"/>
      <c r="D18"/>
      <c r="E18" s="30">
        <v>12</v>
      </c>
      <c r="F18" s="27">
        <f t="shared" si="0"/>
        <v>0</v>
      </c>
      <c r="G18" s="27">
        <f t="shared" si="1"/>
        <v>0</v>
      </c>
      <c r="H18" s="27">
        <f t="shared" si="2"/>
        <v>0</v>
      </c>
      <c r="I18"/>
      <c r="J18"/>
      <c r="K18"/>
      <c r="L18"/>
      <c r="M18" s="60"/>
      <c r="O18" s="61"/>
      <c r="P18" s="61">
        <f t="shared" si="3"/>
        <v>12</v>
      </c>
      <c r="Q18" s="102">
        <f>SUMIFS(Jan!$J$5:$J$586,Jan!$C$5:$C$586,'Resumo (2)'!E18,Jan!$V$5:$V$586,"Receita",Jan!$L$5:$L$586,"Não Pago")</f>
        <v>0</v>
      </c>
      <c r="R18" s="102">
        <f>SUMIFS(Fev!$J$5:$J$605,Fev!$C$5:$C$605,'Resumo (2)'!E18,Fev!$V$5:$V$605,"Receita",Fev!$L$5:$L$605,"Não Pago")</f>
        <v>0</v>
      </c>
      <c r="S18" s="102">
        <f>SUMIFS(Mar!$J$5:$J$605,Mar!$C$5:$C$605,'Resumo (2)'!E18,Mar!$V$5:$V$605,"Receita",Mar!$L$5:$L$605,"Não Pago")</f>
        <v>0</v>
      </c>
      <c r="T18" s="102">
        <f>SUMIFS(Abr!$J$5:$J$605,Abr!$C$5:$C$605,'Resumo (2)'!E18,Abr!$V$5:$V$605,"Receita",Abr!$L$5:$L$605,"Não Pago")</f>
        <v>0</v>
      </c>
      <c r="U18" s="102">
        <f>SUMIFS(Mai!$J$5:$J$605,Mai!$C$5:$C$605,'Resumo (2)'!E18,Mai!$V$5:$V$605,"Receita",Mai!$L$5:$L$605,"Não Pago")</f>
        <v>0</v>
      </c>
      <c r="V18" s="102">
        <f>SUMIFS(Jun!$J$5:$J$605,Jun!$C$5:$C$605,'Resumo (2)'!E18,Jun!$V$5:$V$605,"Receita",Jun!$L$5:$L$605,"Não Pago")</f>
        <v>0</v>
      </c>
      <c r="W18" s="102">
        <f>SUMIFS(Jul!$J$5:$J$605,Jul!$C$5:$C$605,'Resumo (2)'!E18,Jul!$V$5:$V$605,"Receita",Jul!$L$5:$L$605,"Não Pago")</f>
        <v>0</v>
      </c>
      <c r="X18" s="102">
        <f>SUMIFS(Ago!$J$5:$J$596,Ago!$C$5:$C$596,'Resumo (2)'!E18,Ago!$V$5:$V$596,"Receita",Ago!$L$5:$L$596,"Não Pago")</f>
        <v>0</v>
      </c>
      <c r="Y18" s="102">
        <f>SUMIFS(Set!$J$5:$J$605,Set!$C$5:$C$605,'Resumo (2)'!E18,Set!$V$5:$V$605,"Receita",Set!$L$5:$L$605,"Não Pago")</f>
        <v>0</v>
      </c>
      <c r="Z18" s="102">
        <f>SUMIFS(Out!$J$5:$J$605,Out!$C$5:$C$605,'Resumo (2)'!E18,Out!$V$5:$V$605,"Receita",Out!$L$5:$L$605,"Não Pago")</f>
        <v>0</v>
      </c>
      <c r="AA18" s="102">
        <f>SUMIFS(Nov!$J$5:$J$605,Nov!$C$5:$C$605,'Resumo (2)'!E18,Nov!$V$5:$V$605,"Receita",Nov!$L$5:$L$605,"Não Pago")</f>
        <v>0</v>
      </c>
      <c r="AB18" s="102">
        <f>SUMIFS(Dez!$J$5:$J$605,Dez!$C$5:$C$605,'Resumo (2)'!E18,Dez!$V$5:$V$605,"Receita",Dez!$L$5:$L$605,"Não Pago")</f>
        <v>0</v>
      </c>
      <c r="AD18" s="102">
        <f t="shared" si="4"/>
        <v>12</v>
      </c>
      <c r="AE18" s="102">
        <f>SUMIFS(Jan!$K$5:$K$586,Jan!$C$5:$C$586,'Resumo (2)'!E18,Jan!$V$5:$V$586,"Despesa",Jan!$L$5:$L$586,"Não Pago")</f>
        <v>0</v>
      </c>
      <c r="AF18" s="102">
        <f>SUMIFS(Fev!$K$5:$K$605,Fev!$C$5:$C$605,'Resumo (2)'!E18,Fev!$V$5:$V$605,"Despesa",Fev!$L$5:$L$605,"Não Pago")</f>
        <v>0</v>
      </c>
      <c r="AG18" s="102">
        <f>SUMIFS(Mar!$K$5:$K$605,Mar!$C$5:$C$605,'Resumo (2)'!E18,Mar!$V$5:$V$605,"Despesa",Mar!$L$5:$L$605,"Não Pago")</f>
        <v>0</v>
      </c>
      <c r="AH18" s="102">
        <f>SUMIFS(Abr!$K$5:$K$605,Abr!$C$5:$C$605,'Resumo (2)'!E18,Abr!$V$5:$V$605,"Despesa",Abr!$L$5:$L$605,"Não Pago")</f>
        <v>0</v>
      </c>
      <c r="AI18" s="102">
        <f>SUMIFS(Mai!$K$5:$K$605,Mai!$C$5:$C$605,'Resumo (2)'!E18,Mai!$V$5:$V$605,"Despesa",Mai!$L$5:$L$605,"Não Pago")</f>
        <v>0</v>
      </c>
      <c r="AJ18" s="102">
        <f>SUMIFS(Jun!$K$5:$K$605,Jun!$C$5:$C$605,'Resumo (2)'!E18,Jun!$V$5:$V$605,"Despesa",Jun!$L$5:$L$605,"Não Pago")</f>
        <v>0</v>
      </c>
      <c r="AK18" s="102">
        <f>SUMIFS(Jul!$K$5:$K$605,Jul!$C$5:$C$605,'Resumo (2)'!E18,Jul!$V$5:$V$605,"Despesa",Jul!$L$5:$L$605,"Não Pago")</f>
        <v>0</v>
      </c>
      <c r="AL18" s="102">
        <f>SUMIFS(Ago!$K$5:$K$596,Ago!$C$5:$C$596,'Resumo (2)'!E18,Ago!$V$5:$V$596,"Despesa",Ago!$L$5:$L$596,"Não Pago")</f>
        <v>0</v>
      </c>
      <c r="AM18" s="102">
        <f>SUMIFS(Set!$K$5:$K$605,Set!$C$5:$C$605,'Resumo (2)'!E18,Set!$V$5:$V$605,"Despesa",Set!$L$5:$L$605,"Não Pago")</f>
        <v>0</v>
      </c>
      <c r="AN18" s="102">
        <f>SUMIFS(Out!$K$5:$K$605,Out!$C$5:$C$605,'Resumo (2)'!E18,Out!$V$5:$V$605,"Despesa",Out!$L$5:$L$605,"Não Pago")</f>
        <v>0</v>
      </c>
      <c r="AO18" s="102">
        <f>SUMIFS(Nov!$K$5:$K$605,Nov!$C$5:$C$605,'Resumo (2)'!E18,Nov!$V$5:$V$605,"Despesa",Nov!$L$5:$L$605,"Não Pago")</f>
        <v>0</v>
      </c>
      <c r="AP18" s="102">
        <f>SUMIFS(Dez!$K$5:$K$605,Dez!$C$5:$C$605,'Resumo (2)'!E18,Dez!$V$5:$V$605,"Despesa",Dez!$L$5:$L$605,"Não Pago")</f>
        <v>0</v>
      </c>
    </row>
    <row r="19" spans="1:42" s="102" customFormat="1" ht="25.5" customHeight="1" thickTop="1" thickBot="1" x14ac:dyDescent="0.3">
      <c r="A19" s="214"/>
      <c r="B19"/>
      <c r="C19"/>
      <c r="D19"/>
      <c r="E19" s="30">
        <v>13</v>
      </c>
      <c r="F19" s="27">
        <f t="shared" si="0"/>
        <v>0</v>
      </c>
      <c r="G19" s="27">
        <f t="shared" si="1"/>
        <v>0</v>
      </c>
      <c r="H19" s="27">
        <f t="shared" si="2"/>
        <v>0</v>
      </c>
      <c r="I19"/>
      <c r="J19"/>
      <c r="K19"/>
      <c r="L19"/>
      <c r="M19" s="60"/>
      <c r="O19" s="61"/>
      <c r="P19" s="61">
        <f t="shared" si="3"/>
        <v>13</v>
      </c>
      <c r="Q19" s="102">
        <f>SUMIFS(Jan!$J$5:$J$586,Jan!$C$5:$C$586,'Resumo (2)'!E19,Jan!$V$5:$V$586,"Receita",Jan!$L$5:$L$586,"Não Pago")</f>
        <v>0</v>
      </c>
      <c r="R19" s="102">
        <f>SUMIFS(Fev!$J$5:$J$605,Fev!$C$5:$C$605,'Resumo (2)'!E19,Fev!$V$5:$V$605,"Receita",Fev!$L$5:$L$605,"Não Pago")</f>
        <v>0</v>
      </c>
      <c r="S19" s="102">
        <f>SUMIFS(Mar!$J$5:$J$605,Mar!$C$5:$C$605,'Resumo (2)'!E19,Mar!$V$5:$V$605,"Receita",Mar!$L$5:$L$605,"Não Pago")</f>
        <v>0</v>
      </c>
      <c r="T19" s="102">
        <f>SUMIFS(Abr!$J$5:$J$605,Abr!$C$5:$C$605,'Resumo (2)'!E19,Abr!$V$5:$V$605,"Receita",Abr!$L$5:$L$605,"Não Pago")</f>
        <v>0</v>
      </c>
      <c r="U19" s="102">
        <f>SUMIFS(Mai!$J$5:$J$605,Mai!$C$5:$C$605,'Resumo (2)'!E19,Mai!$V$5:$V$605,"Receita",Mai!$L$5:$L$605,"Não Pago")</f>
        <v>0</v>
      </c>
      <c r="V19" s="102">
        <f>SUMIFS(Jun!$J$5:$J$605,Jun!$C$5:$C$605,'Resumo (2)'!E19,Jun!$V$5:$V$605,"Receita",Jun!$L$5:$L$605,"Não Pago")</f>
        <v>0</v>
      </c>
      <c r="W19" s="102">
        <f>SUMIFS(Jul!$J$5:$J$605,Jul!$C$5:$C$605,'Resumo (2)'!E19,Jul!$V$5:$V$605,"Receita",Jul!$L$5:$L$605,"Não Pago")</f>
        <v>0</v>
      </c>
      <c r="X19" s="102">
        <f>SUMIFS(Ago!$J$5:$J$596,Ago!$C$5:$C$596,'Resumo (2)'!E19,Ago!$V$5:$V$596,"Receita",Ago!$L$5:$L$596,"Não Pago")</f>
        <v>0</v>
      </c>
      <c r="Y19" s="102">
        <f>SUMIFS(Set!$J$5:$J$605,Set!$C$5:$C$605,'Resumo (2)'!E19,Set!$V$5:$V$605,"Receita",Set!$L$5:$L$605,"Não Pago")</f>
        <v>0</v>
      </c>
      <c r="Z19" s="102">
        <f>SUMIFS(Out!$J$5:$J$605,Out!$C$5:$C$605,'Resumo (2)'!E19,Out!$V$5:$V$605,"Receita",Out!$L$5:$L$605,"Não Pago")</f>
        <v>0</v>
      </c>
      <c r="AA19" s="102">
        <f>SUMIFS(Nov!$J$5:$J$605,Nov!$C$5:$C$605,'Resumo (2)'!E19,Nov!$V$5:$V$605,"Receita",Nov!$L$5:$L$605,"Não Pago")</f>
        <v>0</v>
      </c>
      <c r="AB19" s="102">
        <f>SUMIFS(Dez!$J$5:$J$605,Dez!$C$5:$C$605,'Resumo (2)'!E19,Dez!$V$5:$V$605,"Receita",Dez!$L$5:$L$605,"Não Pago")</f>
        <v>0</v>
      </c>
      <c r="AD19" s="102">
        <f t="shared" si="4"/>
        <v>13</v>
      </c>
      <c r="AE19" s="102">
        <f>SUMIFS(Jan!$K$5:$K$586,Jan!$C$5:$C$586,'Resumo (2)'!E19,Jan!$V$5:$V$586,"Despesa",Jan!$L$5:$L$586,"Não Pago")</f>
        <v>0</v>
      </c>
      <c r="AF19" s="102">
        <f>SUMIFS(Fev!$K$5:$K$605,Fev!$C$5:$C$605,'Resumo (2)'!E19,Fev!$V$5:$V$605,"Despesa",Fev!$L$5:$L$605,"Não Pago")</f>
        <v>0</v>
      </c>
      <c r="AG19" s="102">
        <f>SUMIFS(Mar!$K$5:$K$605,Mar!$C$5:$C$605,'Resumo (2)'!E19,Mar!$V$5:$V$605,"Despesa",Mar!$L$5:$L$605,"Não Pago")</f>
        <v>0</v>
      </c>
      <c r="AH19" s="102">
        <f>SUMIFS(Abr!$K$5:$K$605,Abr!$C$5:$C$605,'Resumo (2)'!E19,Abr!$V$5:$V$605,"Despesa",Abr!$L$5:$L$605,"Não Pago")</f>
        <v>0</v>
      </c>
      <c r="AI19" s="102">
        <f>SUMIFS(Mai!$K$5:$K$605,Mai!$C$5:$C$605,'Resumo (2)'!E19,Mai!$V$5:$V$605,"Despesa",Mai!$L$5:$L$605,"Não Pago")</f>
        <v>0</v>
      </c>
      <c r="AJ19" s="102">
        <f>SUMIFS(Jun!$K$5:$K$605,Jun!$C$5:$C$605,'Resumo (2)'!E19,Jun!$V$5:$V$605,"Despesa",Jun!$L$5:$L$605,"Não Pago")</f>
        <v>0</v>
      </c>
      <c r="AK19" s="102">
        <f>SUMIFS(Jul!$K$5:$K$605,Jul!$C$5:$C$605,'Resumo (2)'!E19,Jul!$V$5:$V$605,"Despesa",Jul!$L$5:$L$605,"Não Pago")</f>
        <v>0</v>
      </c>
      <c r="AL19" s="102">
        <f>SUMIFS(Ago!$K$5:$K$596,Ago!$C$5:$C$596,'Resumo (2)'!E19,Ago!$V$5:$V$596,"Despesa",Ago!$L$5:$L$596,"Não Pago")</f>
        <v>0</v>
      </c>
      <c r="AM19" s="102">
        <f>SUMIFS(Set!$K$5:$K$605,Set!$C$5:$C$605,'Resumo (2)'!E19,Set!$V$5:$V$605,"Despesa",Set!$L$5:$L$605,"Não Pago")</f>
        <v>0</v>
      </c>
      <c r="AN19" s="102">
        <f>SUMIFS(Out!$K$5:$K$605,Out!$C$5:$C$605,'Resumo (2)'!E19,Out!$V$5:$V$605,"Despesa",Out!$L$5:$L$605,"Não Pago")</f>
        <v>0</v>
      </c>
      <c r="AO19" s="102">
        <f>SUMIFS(Nov!$K$5:$K$605,Nov!$C$5:$C$605,'Resumo (2)'!E19,Nov!$V$5:$V$605,"Despesa",Nov!$L$5:$L$605,"Não Pago")</f>
        <v>0</v>
      </c>
      <c r="AP19" s="102">
        <f>SUMIFS(Dez!$K$5:$K$605,Dez!$C$5:$C$605,'Resumo (2)'!E19,Dez!$V$5:$V$605,"Despesa",Dez!$L$5:$L$605,"Não Pago")</f>
        <v>0</v>
      </c>
    </row>
    <row r="20" spans="1:42" s="102" customFormat="1" ht="25.5" customHeight="1" thickTop="1" thickBot="1" x14ac:dyDescent="0.3">
      <c r="A20" s="214"/>
      <c r="B20"/>
      <c r="C20"/>
      <c r="D20"/>
      <c r="E20" s="30">
        <v>14</v>
      </c>
      <c r="F20" s="27">
        <f t="shared" si="0"/>
        <v>0</v>
      </c>
      <c r="G20" s="27">
        <f t="shared" si="1"/>
        <v>0</v>
      </c>
      <c r="H20" s="27">
        <f t="shared" si="2"/>
        <v>0</v>
      </c>
      <c r="I20"/>
      <c r="J20"/>
      <c r="K20"/>
      <c r="L20"/>
      <c r="M20" s="60"/>
      <c r="O20" s="61"/>
      <c r="P20" s="61">
        <f t="shared" si="3"/>
        <v>14</v>
      </c>
      <c r="Q20" s="102">
        <f>SUMIFS(Jan!$J$5:$J$586,Jan!$C$5:$C$586,'Resumo (2)'!E20,Jan!$V$5:$V$586,"Receita",Jan!$L$5:$L$586,"Não Pago")</f>
        <v>0</v>
      </c>
      <c r="R20" s="102">
        <f>SUMIFS(Fev!$J$5:$J$605,Fev!$C$5:$C$605,'Resumo (2)'!E20,Fev!$V$5:$V$605,"Receita",Fev!$L$5:$L$605,"Não Pago")</f>
        <v>0</v>
      </c>
      <c r="S20" s="102">
        <f>SUMIFS(Mar!$J$5:$J$605,Mar!$C$5:$C$605,'Resumo (2)'!E20,Mar!$V$5:$V$605,"Receita",Mar!$L$5:$L$605,"Não Pago")</f>
        <v>0</v>
      </c>
      <c r="T20" s="102">
        <f>SUMIFS(Abr!$J$5:$J$605,Abr!$C$5:$C$605,'Resumo (2)'!E20,Abr!$V$5:$V$605,"Receita",Abr!$L$5:$L$605,"Não Pago")</f>
        <v>0</v>
      </c>
      <c r="U20" s="102">
        <f>SUMIFS(Mai!$J$5:$J$605,Mai!$C$5:$C$605,'Resumo (2)'!E20,Mai!$V$5:$V$605,"Receita",Mai!$L$5:$L$605,"Não Pago")</f>
        <v>0</v>
      </c>
      <c r="V20" s="102">
        <f>SUMIFS(Jun!$J$5:$J$605,Jun!$C$5:$C$605,'Resumo (2)'!E20,Jun!$V$5:$V$605,"Receita",Jun!$L$5:$L$605,"Não Pago")</f>
        <v>0</v>
      </c>
      <c r="W20" s="102">
        <f>SUMIFS(Jul!$J$5:$J$605,Jul!$C$5:$C$605,'Resumo (2)'!E20,Jul!$V$5:$V$605,"Receita",Jul!$L$5:$L$605,"Não Pago")</f>
        <v>0</v>
      </c>
      <c r="X20" s="102">
        <f>SUMIFS(Ago!$J$5:$J$596,Ago!$C$5:$C$596,'Resumo (2)'!E20,Ago!$V$5:$V$596,"Receita",Ago!$L$5:$L$596,"Não Pago")</f>
        <v>0</v>
      </c>
      <c r="Y20" s="102">
        <f>SUMIFS(Set!$J$5:$J$605,Set!$C$5:$C$605,'Resumo (2)'!E20,Set!$V$5:$V$605,"Receita",Set!$L$5:$L$605,"Não Pago")</f>
        <v>0</v>
      </c>
      <c r="Z20" s="102">
        <f>SUMIFS(Out!$J$5:$J$605,Out!$C$5:$C$605,'Resumo (2)'!E20,Out!$V$5:$V$605,"Receita",Out!$L$5:$L$605,"Não Pago")</f>
        <v>0</v>
      </c>
      <c r="AA20" s="102">
        <f>SUMIFS(Nov!$J$5:$J$605,Nov!$C$5:$C$605,'Resumo (2)'!E20,Nov!$V$5:$V$605,"Receita",Nov!$L$5:$L$605,"Não Pago")</f>
        <v>0</v>
      </c>
      <c r="AB20" s="102">
        <f>SUMIFS(Dez!$J$5:$J$605,Dez!$C$5:$C$605,'Resumo (2)'!E20,Dez!$V$5:$V$605,"Receita",Dez!$L$5:$L$605,"Não Pago")</f>
        <v>0</v>
      </c>
      <c r="AD20" s="102">
        <f t="shared" si="4"/>
        <v>14</v>
      </c>
      <c r="AE20" s="102">
        <f>SUMIFS(Jan!$K$5:$K$586,Jan!$C$5:$C$586,'Resumo (2)'!E20,Jan!$V$5:$V$586,"Despesa",Jan!$L$5:$L$586,"Não Pago")</f>
        <v>0</v>
      </c>
      <c r="AF20" s="102">
        <f>SUMIFS(Fev!$K$5:$K$605,Fev!$C$5:$C$605,'Resumo (2)'!E20,Fev!$V$5:$V$605,"Despesa",Fev!$L$5:$L$605,"Não Pago")</f>
        <v>0</v>
      </c>
      <c r="AG20" s="102">
        <f>SUMIFS(Mar!$K$5:$K$605,Mar!$C$5:$C$605,'Resumo (2)'!E20,Mar!$V$5:$V$605,"Despesa",Mar!$L$5:$L$605,"Não Pago")</f>
        <v>0</v>
      </c>
      <c r="AH20" s="102">
        <f>SUMIFS(Abr!$K$5:$K$605,Abr!$C$5:$C$605,'Resumo (2)'!E20,Abr!$V$5:$V$605,"Despesa",Abr!$L$5:$L$605,"Não Pago")</f>
        <v>0</v>
      </c>
      <c r="AI20" s="102">
        <f>SUMIFS(Mai!$K$5:$K$605,Mai!$C$5:$C$605,'Resumo (2)'!E20,Mai!$V$5:$V$605,"Despesa",Mai!$L$5:$L$605,"Não Pago")</f>
        <v>0</v>
      </c>
      <c r="AJ20" s="102">
        <f>SUMIFS(Jun!$K$5:$K$605,Jun!$C$5:$C$605,'Resumo (2)'!E20,Jun!$V$5:$V$605,"Despesa",Jun!$L$5:$L$605,"Não Pago")</f>
        <v>0</v>
      </c>
      <c r="AK20" s="102">
        <f>SUMIFS(Jul!$K$5:$K$605,Jul!$C$5:$C$605,'Resumo (2)'!E20,Jul!$V$5:$V$605,"Despesa",Jul!$L$5:$L$605,"Não Pago")</f>
        <v>0</v>
      </c>
      <c r="AL20" s="102">
        <f>SUMIFS(Ago!$K$5:$K$596,Ago!$C$5:$C$596,'Resumo (2)'!E20,Ago!$V$5:$V$596,"Despesa",Ago!$L$5:$L$596,"Não Pago")</f>
        <v>0</v>
      </c>
      <c r="AM20" s="102">
        <f>SUMIFS(Set!$K$5:$K$605,Set!$C$5:$C$605,'Resumo (2)'!E20,Set!$V$5:$V$605,"Despesa",Set!$L$5:$L$605,"Não Pago")</f>
        <v>0</v>
      </c>
      <c r="AN20" s="102">
        <f>SUMIFS(Out!$K$5:$K$605,Out!$C$5:$C$605,'Resumo (2)'!E20,Out!$V$5:$V$605,"Despesa",Out!$L$5:$L$605,"Não Pago")</f>
        <v>0</v>
      </c>
      <c r="AO20" s="102">
        <f>SUMIFS(Nov!$K$5:$K$605,Nov!$C$5:$C$605,'Resumo (2)'!E20,Nov!$V$5:$V$605,"Despesa",Nov!$L$5:$L$605,"Não Pago")</f>
        <v>0</v>
      </c>
      <c r="AP20" s="102">
        <f>SUMIFS(Dez!$K$5:$K$605,Dez!$C$5:$C$605,'Resumo (2)'!E20,Dez!$V$5:$V$605,"Despesa",Dez!$L$5:$L$605,"Não Pago")</f>
        <v>0</v>
      </c>
    </row>
    <row r="21" spans="1:42" s="102" customFormat="1" ht="25.5" customHeight="1" thickTop="1" thickBot="1" x14ac:dyDescent="0.3">
      <c r="A21" s="214"/>
      <c r="B21"/>
      <c r="C21"/>
      <c r="D21"/>
      <c r="E21" s="30">
        <v>15</v>
      </c>
      <c r="F21" s="27">
        <f t="shared" si="0"/>
        <v>0</v>
      </c>
      <c r="G21" s="27">
        <f t="shared" si="1"/>
        <v>0</v>
      </c>
      <c r="H21" s="27">
        <f t="shared" si="2"/>
        <v>0</v>
      </c>
      <c r="I21"/>
      <c r="J21"/>
      <c r="K21"/>
      <c r="L21"/>
      <c r="M21" s="60"/>
      <c r="O21" s="61"/>
      <c r="P21" s="61">
        <f t="shared" si="3"/>
        <v>15</v>
      </c>
      <c r="Q21" s="102">
        <f>SUMIFS(Jan!$J$5:$J$586,Jan!$C$5:$C$586,'Resumo (2)'!E21,Jan!$V$5:$V$586,"Receita",Jan!$L$5:$L$586,"Não Pago")</f>
        <v>0</v>
      </c>
      <c r="R21" s="102">
        <f>SUMIFS(Fev!$J$5:$J$605,Fev!$C$5:$C$605,'Resumo (2)'!E21,Fev!$V$5:$V$605,"Receita",Fev!$L$5:$L$605,"Não Pago")</f>
        <v>0</v>
      </c>
      <c r="S21" s="102">
        <f>SUMIFS(Mar!$J$5:$J$605,Mar!$C$5:$C$605,'Resumo (2)'!E21,Mar!$V$5:$V$605,"Receita",Mar!$L$5:$L$605,"Não Pago")</f>
        <v>0</v>
      </c>
      <c r="T21" s="102">
        <f>SUMIFS(Abr!$J$5:$J$605,Abr!$C$5:$C$605,'Resumo (2)'!E21,Abr!$V$5:$V$605,"Receita",Abr!$L$5:$L$605,"Não Pago")</f>
        <v>0</v>
      </c>
      <c r="U21" s="102">
        <f>SUMIFS(Mai!$J$5:$J$605,Mai!$C$5:$C$605,'Resumo (2)'!E21,Mai!$V$5:$V$605,"Receita",Mai!$L$5:$L$605,"Não Pago")</f>
        <v>0</v>
      </c>
      <c r="V21" s="102">
        <f>SUMIFS(Jun!$J$5:$J$605,Jun!$C$5:$C$605,'Resumo (2)'!E21,Jun!$V$5:$V$605,"Receita",Jun!$L$5:$L$605,"Não Pago")</f>
        <v>0</v>
      </c>
      <c r="W21" s="102">
        <f>SUMIFS(Jul!$J$5:$J$605,Jul!$C$5:$C$605,'Resumo (2)'!E21,Jul!$V$5:$V$605,"Receita",Jul!$L$5:$L$605,"Não Pago")</f>
        <v>0</v>
      </c>
      <c r="X21" s="102">
        <f>SUMIFS(Ago!$J$5:$J$596,Ago!$C$5:$C$596,'Resumo (2)'!E21,Ago!$V$5:$V$596,"Receita",Ago!$L$5:$L$596,"Não Pago")</f>
        <v>0</v>
      </c>
      <c r="Y21" s="102">
        <f>SUMIFS(Set!$J$5:$J$605,Set!$C$5:$C$605,'Resumo (2)'!E21,Set!$V$5:$V$605,"Receita",Set!$L$5:$L$605,"Não Pago")</f>
        <v>0</v>
      </c>
      <c r="Z21" s="102">
        <f>SUMIFS(Out!$J$5:$J$605,Out!$C$5:$C$605,'Resumo (2)'!E21,Out!$V$5:$V$605,"Receita",Out!$L$5:$L$605,"Não Pago")</f>
        <v>0</v>
      </c>
      <c r="AA21" s="102">
        <f>SUMIFS(Nov!$J$5:$J$605,Nov!$C$5:$C$605,'Resumo (2)'!E21,Nov!$V$5:$V$605,"Receita",Nov!$L$5:$L$605,"Não Pago")</f>
        <v>0</v>
      </c>
      <c r="AB21" s="102">
        <f>SUMIFS(Dez!$J$5:$J$605,Dez!$C$5:$C$605,'Resumo (2)'!E21,Dez!$V$5:$V$605,"Receita",Dez!$L$5:$L$605,"Não Pago")</f>
        <v>0</v>
      </c>
      <c r="AD21" s="102">
        <f t="shared" si="4"/>
        <v>15</v>
      </c>
      <c r="AE21" s="102">
        <f>SUMIFS(Jan!$K$5:$K$586,Jan!$C$5:$C$586,'Resumo (2)'!E21,Jan!$V$5:$V$586,"Despesa",Jan!$L$5:$L$586,"Não Pago")</f>
        <v>0</v>
      </c>
      <c r="AF21" s="102">
        <f>SUMIFS(Fev!$K$5:$K$605,Fev!$C$5:$C$605,'Resumo (2)'!E21,Fev!$V$5:$V$605,"Despesa",Fev!$L$5:$L$605,"Não Pago")</f>
        <v>0</v>
      </c>
      <c r="AG21" s="102">
        <f>SUMIFS(Mar!$K$5:$K$605,Mar!$C$5:$C$605,'Resumo (2)'!E21,Mar!$V$5:$V$605,"Despesa",Mar!$L$5:$L$605,"Não Pago")</f>
        <v>0</v>
      </c>
      <c r="AH21" s="102">
        <f>SUMIFS(Abr!$K$5:$K$605,Abr!$C$5:$C$605,'Resumo (2)'!E21,Abr!$V$5:$V$605,"Despesa",Abr!$L$5:$L$605,"Não Pago")</f>
        <v>0</v>
      </c>
      <c r="AI21" s="102">
        <f>SUMIFS(Mai!$K$5:$K$605,Mai!$C$5:$C$605,'Resumo (2)'!E21,Mai!$V$5:$V$605,"Despesa",Mai!$L$5:$L$605,"Não Pago")</f>
        <v>0</v>
      </c>
      <c r="AJ21" s="102">
        <f>SUMIFS(Jun!$K$5:$K$605,Jun!$C$5:$C$605,'Resumo (2)'!E21,Jun!$V$5:$V$605,"Despesa",Jun!$L$5:$L$605,"Não Pago")</f>
        <v>0</v>
      </c>
      <c r="AK21" s="102">
        <f>SUMIFS(Jul!$K$5:$K$605,Jul!$C$5:$C$605,'Resumo (2)'!E21,Jul!$V$5:$V$605,"Despesa",Jul!$L$5:$L$605,"Não Pago")</f>
        <v>0</v>
      </c>
      <c r="AL21" s="102">
        <f>SUMIFS(Ago!$K$5:$K$596,Ago!$C$5:$C$596,'Resumo (2)'!E21,Ago!$V$5:$V$596,"Despesa",Ago!$L$5:$L$596,"Não Pago")</f>
        <v>0</v>
      </c>
      <c r="AM21" s="102">
        <f>SUMIFS(Set!$K$5:$K$605,Set!$C$5:$C$605,'Resumo (2)'!E21,Set!$V$5:$V$605,"Despesa",Set!$L$5:$L$605,"Não Pago")</f>
        <v>0</v>
      </c>
      <c r="AN21" s="102">
        <f>SUMIFS(Out!$K$5:$K$605,Out!$C$5:$C$605,'Resumo (2)'!E21,Out!$V$5:$V$605,"Despesa",Out!$L$5:$L$605,"Não Pago")</f>
        <v>0</v>
      </c>
      <c r="AO21" s="102">
        <f>SUMIFS(Nov!$K$5:$K$605,Nov!$C$5:$C$605,'Resumo (2)'!E21,Nov!$V$5:$V$605,"Despesa",Nov!$L$5:$L$605,"Não Pago")</f>
        <v>0</v>
      </c>
      <c r="AP21" s="102">
        <f>SUMIFS(Dez!$K$5:$K$605,Dez!$C$5:$C$605,'Resumo (2)'!E21,Dez!$V$5:$V$605,"Despesa",Dez!$L$5:$L$605,"Não Pago")</f>
        <v>0</v>
      </c>
    </row>
    <row r="22" spans="1:42" s="102" customFormat="1" ht="25.5" customHeight="1" thickTop="1" thickBot="1" x14ac:dyDescent="0.3">
      <c r="A22" s="214"/>
      <c r="B22"/>
      <c r="C22"/>
      <c r="D22"/>
      <c r="E22" s="30">
        <v>16</v>
      </c>
      <c r="F22" s="27">
        <f t="shared" si="0"/>
        <v>0</v>
      </c>
      <c r="G22" s="27">
        <f t="shared" si="1"/>
        <v>0</v>
      </c>
      <c r="H22" s="27">
        <f t="shared" si="2"/>
        <v>0</v>
      </c>
      <c r="I22"/>
      <c r="J22"/>
      <c r="K22"/>
      <c r="L22"/>
      <c r="M22" s="60"/>
      <c r="O22" s="61"/>
      <c r="P22" s="61">
        <f t="shared" si="3"/>
        <v>16</v>
      </c>
      <c r="Q22" s="102">
        <f>SUMIFS(Jan!$J$5:$J$586,Jan!$C$5:$C$586,'Resumo (2)'!E22,Jan!$V$5:$V$586,"Receita",Jan!$L$5:$L$586,"Não Pago")</f>
        <v>0</v>
      </c>
      <c r="R22" s="102">
        <f>SUMIFS(Fev!$J$5:$J$605,Fev!$C$5:$C$605,'Resumo (2)'!E22,Fev!$V$5:$V$605,"Receita",Fev!$L$5:$L$605,"Não Pago")</f>
        <v>0</v>
      </c>
      <c r="S22" s="102">
        <f>SUMIFS(Mar!$J$5:$J$605,Mar!$C$5:$C$605,'Resumo (2)'!E22,Mar!$V$5:$V$605,"Receita",Mar!$L$5:$L$605,"Não Pago")</f>
        <v>0</v>
      </c>
      <c r="T22" s="102">
        <f>SUMIFS(Abr!$J$5:$J$605,Abr!$C$5:$C$605,'Resumo (2)'!E22,Abr!$V$5:$V$605,"Receita",Abr!$L$5:$L$605,"Não Pago")</f>
        <v>0</v>
      </c>
      <c r="U22" s="102">
        <f>SUMIFS(Mai!$J$5:$J$605,Mai!$C$5:$C$605,'Resumo (2)'!E22,Mai!$V$5:$V$605,"Receita",Mai!$L$5:$L$605,"Não Pago")</f>
        <v>0</v>
      </c>
      <c r="V22" s="102">
        <f>SUMIFS(Jun!$J$5:$J$605,Jun!$C$5:$C$605,'Resumo (2)'!E22,Jun!$V$5:$V$605,"Receita",Jun!$L$5:$L$605,"Não Pago")</f>
        <v>0</v>
      </c>
      <c r="W22" s="102">
        <f>SUMIFS(Jul!$J$5:$J$605,Jul!$C$5:$C$605,'Resumo (2)'!E22,Jul!$V$5:$V$605,"Receita",Jul!$L$5:$L$605,"Não Pago")</f>
        <v>0</v>
      </c>
      <c r="X22" s="102">
        <f>SUMIFS(Ago!$J$5:$J$596,Ago!$C$5:$C$596,'Resumo (2)'!E22,Ago!$V$5:$V$596,"Receita",Ago!$L$5:$L$596,"Não Pago")</f>
        <v>0</v>
      </c>
      <c r="Y22" s="102">
        <f>SUMIFS(Set!$J$5:$J$605,Set!$C$5:$C$605,'Resumo (2)'!E22,Set!$V$5:$V$605,"Receita",Set!$L$5:$L$605,"Não Pago")</f>
        <v>0</v>
      </c>
      <c r="Z22" s="102">
        <f>SUMIFS(Out!$J$5:$J$605,Out!$C$5:$C$605,'Resumo (2)'!E22,Out!$V$5:$V$605,"Receita",Out!$L$5:$L$605,"Não Pago")</f>
        <v>0</v>
      </c>
      <c r="AA22" s="102">
        <f>SUMIFS(Nov!$J$5:$J$605,Nov!$C$5:$C$605,'Resumo (2)'!E22,Nov!$V$5:$V$605,"Receita",Nov!$L$5:$L$605,"Não Pago")</f>
        <v>0</v>
      </c>
      <c r="AB22" s="102">
        <f>SUMIFS(Dez!$J$5:$J$605,Dez!$C$5:$C$605,'Resumo (2)'!E22,Dez!$V$5:$V$605,"Receita",Dez!$L$5:$L$605,"Não Pago")</f>
        <v>0</v>
      </c>
      <c r="AD22" s="102">
        <f t="shared" si="4"/>
        <v>16</v>
      </c>
      <c r="AE22" s="102">
        <f>SUMIFS(Jan!$K$5:$K$586,Jan!$C$5:$C$586,'Resumo (2)'!E22,Jan!$V$5:$V$586,"Despesa",Jan!$L$5:$L$586,"Não Pago")</f>
        <v>0</v>
      </c>
      <c r="AF22" s="102">
        <f>SUMIFS(Fev!$K$5:$K$605,Fev!$C$5:$C$605,'Resumo (2)'!E22,Fev!$V$5:$V$605,"Despesa",Fev!$L$5:$L$605,"Não Pago")</f>
        <v>0</v>
      </c>
      <c r="AG22" s="102">
        <f>SUMIFS(Mar!$K$5:$K$605,Mar!$C$5:$C$605,'Resumo (2)'!E22,Mar!$V$5:$V$605,"Despesa",Mar!$L$5:$L$605,"Não Pago")</f>
        <v>0</v>
      </c>
      <c r="AH22" s="102">
        <f>SUMIFS(Abr!$K$5:$K$605,Abr!$C$5:$C$605,'Resumo (2)'!E22,Abr!$V$5:$V$605,"Despesa",Abr!$L$5:$L$605,"Não Pago")</f>
        <v>0</v>
      </c>
      <c r="AI22" s="102">
        <f>SUMIFS(Mai!$K$5:$K$605,Mai!$C$5:$C$605,'Resumo (2)'!E22,Mai!$V$5:$V$605,"Despesa",Mai!$L$5:$L$605,"Não Pago")</f>
        <v>0</v>
      </c>
      <c r="AJ22" s="102">
        <f>SUMIFS(Jun!$K$5:$K$605,Jun!$C$5:$C$605,'Resumo (2)'!E22,Jun!$V$5:$V$605,"Despesa",Jun!$L$5:$L$605,"Não Pago")</f>
        <v>0</v>
      </c>
      <c r="AK22" s="102">
        <f>SUMIFS(Jul!$K$5:$K$605,Jul!$C$5:$C$605,'Resumo (2)'!E22,Jul!$V$5:$V$605,"Despesa",Jul!$L$5:$L$605,"Não Pago")</f>
        <v>0</v>
      </c>
      <c r="AL22" s="102">
        <f>SUMIFS(Ago!$K$5:$K$596,Ago!$C$5:$C$596,'Resumo (2)'!E22,Ago!$V$5:$V$596,"Despesa",Ago!$L$5:$L$596,"Não Pago")</f>
        <v>0</v>
      </c>
      <c r="AM22" s="102">
        <f>SUMIFS(Set!$K$5:$K$605,Set!$C$5:$C$605,'Resumo (2)'!E22,Set!$V$5:$V$605,"Despesa",Set!$L$5:$L$605,"Não Pago")</f>
        <v>0</v>
      </c>
      <c r="AN22" s="102">
        <f>SUMIFS(Out!$K$5:$K$605,Out!$C$5:$C$605,'Resumo (2)'!E22,Out!$V$5:$V$605,"Despesa",Out!$L$5:$L$605,"Não Pago")</f>
        <v>0</v>
      </c>
      <c r="AO22" s="102">
        <f>SUMIFS(Nov!$K$5:$K$605,Nov!$C$5:$C$605,'Resumo (2)'!E22,Nov!$V$5:$V$605,"Despesa",Nov!$L$5:$L$605,"Não Pago")</f>
        <v>0</v>
      </c>
      <c r="AP22" s="102">
        <f>SUMIFS(Dez!$K$5:$K$605,Dez!$C$5:$C$605,'Resumo (2)'!E22,Dez!$V$5:$V$605,"Despesa",Dez!$L$5:$L$605,"Não Pago")</f>
        <v>0</v>
      </c>
    </row>
    <row r="23" spans="1:42" s="102" customFormat="1" ht="25.5" customHeight="1" thickTop="1" thickBot="1" x14ac:dyDescent="0.3">
      <c r="A23" s="214"/>
      <c r="B23"/>
      <c r="C23"/>
      <c r="D23"/>
      <c r="E23" s="30">
        <v>17</v>
      </c>
      <c r="F23" s="27">
        <f t="shared" si="0"/>
        <v>0</v>
      </c>
      <c r="G23" s="27">
        <f t="shared" si="1"/>
        <v>0</v>
      </c>
      <c r="H23" s="27">
        <f t="shared" si="2"/>
        <v>0</v>
      </c>
      <c r="I23"/>
      <c r="J23"/>
      <c r="K23"/>
      <c r="L23"/>
      <c r="M23" s="60"/>
      <c r="O23" s="61"/>
      <c r="P23" s="61">
        <f t="shared" si="3"/>
        <v>17</v>
      </c>
      <c r="Q23" s="102">
        <f>SUMIFS(Jan!$J$5:$J$586,Jan!$C$5:$C$586,'Resumo (2)'!E23,Jan!$V$5:$V$586,"Receita",Jan!$L$5:$L$586,"Não Pago")</f>
        <v>0</v>
      </c>
      <c r="R23" s="102">
        <f>SUMIFS(Fev!$J$5:$J$605,Fev!$C$5:$C$605,'Resumo (2)'!E23,Fev!$V$5:$V$605,"Receita",Fev!$L$5:$L$605,"Não Pago")</f>
        <v>0</v>
      </c>
      <c r="S23" s="102">
        <f>SUMIFS(Mar!$J$5:$J$605,Mar!$C$5:$C$605,'Resumo (2)'!E23,Mar!$V$5:$V$605,"Receita",Mar!$L$5:$L$605,"Não Pago")</f>
        <v>0</v>
      </c>
      <c r="T23" s="102">
        <f>SUMIFS(Abr!$J$5:$J$605,Abr!$C$5:$C$605,'Resumo (2)'!E23,Abr!$V$5:$V$605,"Receita",Abr!$L$5:$L$605,"Não Pago")</f>
        <v>0</v>
      </c>
      <c r="U23" s="102">
        <f>SUMIFS(Mai!$J$5:$J$605,Mai!$C$5:$C$605,'Resumo (2)'!E23,Mai!$V$5:$V$605,"Receita",Mai!$L$5:$L$605,"Não Pago")</f>
        <v>0</v>
      </c>
      <c r="V23" s="102">
        <f>SUMIFS(Jun!$J$5:$J$605,Jun!$C$5:$C$605,'Resumo (2)'!E23,Jun!$V$5:$V$605,"Receita",Jun!$L$5:$L$605,"Não Pago")</f>
        <v>0</v>
      </c>
      <c r="W23" s="102">
        <f>SUMIFS(Jul!$J$5:$J$605,Jul!$C$5:$C$605,'Resumo (2)'!E23,Jul!$V$5:$V$605,"Receita",Jul!$L$5:$L$605,"Não Pago")</f>
        <v>0</v>
      </c>
      <c r="X23" s="102">
        <f>SUMIFS(Ago!$J$5:$J$596,Ago!$C$5:$C$596,'Resumo (2)'!E23,Ago!$V$5:$V$596,"Receita",Ago!$L$5:$L$596,"Não Pago")</f>
        <v>0</v>
      </c>
      <c r="Y23" s="102">
        <f>SUMIFS(Set!$J$5:$J$605,Set!$C$5:$C$605,'Resumo (2)'!E23,Set!$V$5:$V$605,"Receita",Set!$L$5:$L$605,"Não Pago")</f>
        <v>0</v>
      </c>
      <c r="Z23" s="102">
        <f>SUMIFS(Out!$J$5:$J$605,Out!$C$5:$C$605,'Resumo (2)'!E23,Out!$V$5:$V$605,"Receita",Out!$L$5:$L$605,"Não Pago")</f>
        <v>0</v>
      </c>
      <c r="AA23" s="102">
        <f>SUMIFS(Nov!$J$5:$J$605,Nov!$C$5:$C$605,'Resumo (2)'!E23,Nov!$V$5:$V$605,"Receita",Nov!$L$5:$L$605,"Não Pago")</f>
        <v>0</v>
      </c>
      <c r="AB23" s="102">
        <f>SUMIFS(Dez!$J$5:$J$605,Dez!$C$5:$C$605,'Resumo (2)'!E23,Dez!$V$5:$V$605,"Receita",Dez!$L$5:$L$605,"Não Pago")</f>
        <v>0</v>
      </c>
      <c r="AD23" s="102">
        <f t="shared" si="4"/>
        <v>17</v>
      </c>
      <c r="AE23" s="102">
        <f>SUMIFS(Jan!$K$5:$K$586,Jan!$C$5:$C$586,'Resumo (2)'!E23,Jan!$V$5:$V$586,"Despesa",Jan!$L$5:$L$586,"Não Pago")</f>
        <v>0</v>
      </c>
      <c r="AF23" s="102">
        <f>SUMIFS(Fev!$K$5:$K$605,Fev!$C$5:$C$605,'Resumo (2)'!E23,Fev!$V$5:$V$605,"Despesa",Fev!$L$5:$L$605,"Não Pago")</f>
        <v>0</v>
      </c>
      <c r="AG23" s="102">
        <f>SUMIFS(Mar!$K$5:$K$605,Mar!$C$5:$C$605,'Resumo (2)'!E23,Mar!$V$5:$V$605,"Despesa",Mar!$L$5:$L$605,"Não Pago")</f>
        <v>0</v>
      </c>
      <c r="AH23" s="102">
        <f>SUMIFS(Abr!$K$5:$K$605,Abr!$C$5:$C$605,'Resumo (2)'!E23,Abr!$V$5:$V$605,"Despesa",Abr!$L$5:$L$605,"Não Pago")</f>
        <v>0</v>
      </c>
      <c r="AI23" s="102">
        <f>SUMIFS(Mai!$K$5:$K$605,Mai!$C$5:$C$605,'Resumo (2)'!E23,Mai!$V$5:$V$605,"Despesa",Mai!$L$5:$L$605,"Não Pago")</f>
        <v>0</v>
      </c>
      <c r="AJ23" s="102">
        <f>SUMIFS(Jun!$K$5:$K$605,Jun!$C$5:$C$605,'Resumo (2)'!E23,Jun!$V$5:$V$605,"Despesa",Jun!$L$5:$L$605,"Não Pago")</f>
        <v>0</v>
      </c>
      <c r="AK23" s="102">
        <f>SUMIFS(Jul!$K$5:$K$605,Jul!$C$5:$C$605,'Resumo (2)'!E23,Jul!$V$5:$V$605,"Despesa",Jul!$L$5:$L$605,"Não Pago")</f>
        <v>0</v>
      </c>
      <c r="AL23" s="102">
        <f>SUMIFS(Ago!$K$5:$K$596,Ago!$C$5:$C$596,'Resumo (2)'!E23,Ago!$V$5:$V$596,"Despesa",Ago!$L$5:$L$596,"Não Pago")</f>
        <v>0</v>
      </c>
      <c r="AM23" s="102">
        <f>SUMIFS(Set!$K$5:$K$605,Set!$C$5:$C$605,'Resumo (2)'!E23,Set!$V$5:$V$605,"Despesa",Set!$L$5:$L$605,"Não Pago")</f>
        <v>0</v>
      </c>
      <c r="AN23" s="102">
        <f>SUMIFS(Out!$K$5:$K$605,Out!$C$5:$C$605,'Resumo (2)'!E23,Out!$V$5:$V$605,"Despesa",Out!$L$5:$L$605,"Não Pago")</f>
        <v>0</v>
      </c>
      <c r="AO23" s="102">
        <f>SUMIFS(Nov!$K$5:$K$605,Nov!$C$5:$C$605,'Resumo (2)'!E23,Nov!$V$5:$V$605,"Despesa",Nov!$L$5:$L$605,"Não Pago")</f>
        <v>0</v>
      </c>
      <c r="AP23" s="102">
        <f>SUMIFS(Dez!$K$5:$K$605,Dez!$C$5:$C$605,'Resumo (2)'!E23,Dez!$V$5:$V$605,"Despesa",Dez!$L$5:$L$605,"Não Pago")</f>
        <v>0</v>
      </c>
    </row>
    <row r="24" spans="1:42" s="102" customFormat="1" ht="25.5" customHeight="1" thickTop="1" thickBot="1" x14ac:dyDescent="0.3">
      <c r="A24" s="214"/>
      <c r="B24"/>
      <c r="C24"/>
      <c r="D24"/>
      <c r="E24" s="30">
        <v>18</v>
      </c>
      <c r="F24" s="27">
        <f t="shared" si="0"/>
        <v>0</v>
      </c>
      <c r="G24" s="27">
        <f t="shared" si="1"/>
        <v>0</v>
      </c>
      <c r="H24" s="27">
        <f t="shared" si="2"/>
        <v>0</v>
      </c>
      <c r="I24"/>
      <c r="J24"/>
      <c r="K24"/>
      <c r="L24"/>
      <c r="M24" s="60"/>
      <c r="O24" s="61"/>
      <c r="P24" s="61">
        <f t="shared" si="3"/>
        <v>18</v>
      </c>
      <c r="Q24" s="102">
        <f>SUMIFS(Jan!$J$5:$J$586,Jan!$C$5:$C$586,'Resumo (2)'!E24,Jan!$V$5:$V$586,"Receita",Jan!$L$5:$L$586,"Não Pago")</f>
        <v>0</v>
      </c>
      <c r="R24" s="102">
        <f>SUMIFS(Fev!$J$5:$J$605,Fev!$C$5:$C$605,'Resumo (2)'!E24,Fev!$V$5:$V$605,"Receita",Fev!$L$5:$L$605,"Não Pago")</f>
        <v>0</v>
      </c>
      <c r="S24" s="102">
        <f>SUMIFS(Mar!$J$5:$J$605,Mar!$C$5:$C$605,'Resumo (2)'!E24,Mar!$V$5:$V$605,"Receita",Mar!$L$5:$L$605,"Não Pago")</f>
        <v>0</v>
      </c>
      <c r="T24" s="102">
        <f>SUMIFS(Abr!$J$5:$J$605,Abr!$C$5:$C$605,'Resumo (2)'!E24,Abr!$V$5:$V$605,"Receita",Abr!$L$5:$L$605,"Não Pago")</f>
        <v>0</v>
      </c>
      <c r="U24" s="102">
        <f>SUMIFS(Mai!$J$5:$J$605,Mai!$C$5:$C$605,'Resumo (2)'!E24,Mai!$V$5:$V$605,"Receita",Mai!$L$5:$L$605,"Não Pago")</f>
        <v>0</v>
      </c>
      <c r="V24" s="102">
        <f>SUMIFS(Jun!$J$5:$J$605,Jun!$C$5:$C$605,'Resumo (2)'!E24,Jun!$V$5:$V$605,"Receita",Jun!$L$5:$L$605,"Não Pago")</f>
        <v>0</v>
      </c>
      <c r="W24" s="102">
        <f>SUMIFS(Jul!$J$5:$J$605,Jul!$C$5:$C$605,'Resumo (2)'!E24,Jul!$V$5:$V$605,"Receita",Jul!$L$5:$L$605,"Não Pago")</f>
        <v>0</v>
      </c>
      <c r="X24" s="102">
        <f>SUMIFS(Ago!$J$5:$J$596,Ago!$C$5:$C$596,'Resumo (2)'!E24,Ago!$V$5:$V$596,"Receita",Ago!$L$5:$L$596,"Não Pago")</f>
        <v>0</v>
      </c>
      <c r="Y24" s="102">
        <f>SUMIFS(Set!$J$5:$J$605,Set!$C$5:$C$605,'Resumo (2)'!E24,Set!$V$5:$V$605,"Receita",Set!$L$5:$L$605,"Não Pago")</f>
        <v>0</v>
      </c>
      <c r="Z24" s="102">
        <f>SUMIFS(Out!$J$5:$J$605,Out!$C$5:$C$605,'Resumo (2)'!E24,Out!$V$5:$V$605,"Receita",Out!$L$5:$L$605,"Não Pago")</f>
        <v>0</v>
      </c>
      <c r="AA24" s="102">
        <f>SUMIFS(Nov!$J$5:$J$605,Nov!$C$5:$C$605,'Resumo (2)'!E24,Nov!$V$5:$V$605,"Receita",Nov!$L$5:$L$605,"Não Pago")</f>
        <v>0</v>
      </c>
      <c r="AB24" s="102">
        <f>SUMIFS(Dez!$J$5:$J$605,Dez!$C$5:$C$605,'Resumo (2)'!E24,Dez!$V$5:$V$605,"Receita",Dez!$L$5:$L$605,"Não Pago")</f>
        <v>0</v>
      </c>
      <c r="AD24" s="102">
        <f t="shared" si="4"/>
        <v>18</v>
      </c>
      <c r="AE24" s="102">
        <f>SUMIFS(Jan!$K$5:$K$586,Jan!$C$5:$C$586,'Resumo (2)'!E24,Jan!$V$5:$V$586,"Despesa",Jan!$L$5:$L$586,"Não Pago")</f>
        <v>0</v>
      </c>
      <c r="AF24" s="102">
        <f>SUMIFS(Fev!$K$5:$K$605,Fev!$C$5:$C$605,'Resumo (2)'!E24,Fev!$V$5:$V$605,"Despesa",Fev!$L$5:$L$605,"Não Pago")</f>
        <v>0</v>
      </c>
      <c r="AG24" s="102">
        <f>SUMIFS(Mar!$K$5:$K$605,Mar!$C$5:$C$605,'Resumo (2)'!E24,Mar!$V$5:$V$605,"Despesa",Mar!$L$5:$L$605,"Não Pago")</f>
        <v>0</v>
      </c>
      <c r="AH24" s="102">
        <f>SUMIFS(Abr!$K$5:$K$605,Abr!$C$5:$C$605,'Resumo (2)'!E24,Abr!$V$5:$V$605,"Despesa",Abr!$L$5:$L$605,"Não Pago")</f>
        <v>0</v>
      </c>
      <c r="AI24" s="102">
        <f>SUMIFS(Mai!$K$5:$K$605,Mai!$C$5:$C$605,'Resumo (2)'!E24,Mai!$V$5:$V$605,"Despesa",Mai!$L$5:$L$605,"Não Pago")</f>
        <v>0</v>
      </c>
      <c r="AJ24" s="102">
        <f>SUMIFS(Jun!$K$5:$K$605,Jun!$C$5:$C$605,'Resumo (2)'!E24,Jun!$V$5:$V$605,"Despesa",Jun!$L$5:$L$605,"Não Pago")</f>
        <v>0</v>
      </c>
      <c r="AK24" s="102">
        <f>SUMIFS(Jul!$K$5:$K$605,Jul!$C$5:$C$605,'Resumo (2)'!E24,Jul!$V$5:$V$605,"Despesa",Jul!$L$5:$L$605,"Não Pago")</f>
        <v>0</v>
      </c>
      <c r="AL24" s="102">
        <f>SUMIFS(Ago!$K$5:$K$596,Ago!$C$5:$C$596,'Resumo (2)'!E24,Ago!$V$5:$V$596,"Despesa",Ago!$L$5:$L$596,"Não Pago")</f>
        <v>0</v>
      </c>
      <c r="AM24" s="102">
        <f>SUMIFS(Set!$K$5:$K$605,Set!$C$5:$C$605,'Resumo (2)'!E24,Set!$V$5:$V$605,"Despesa",Set!$L$5:$L$605,"Não Pago")</f>
        <v>0</v>
      </c>
      <c r="AN24" s="102">
        <f>SUMIFS(Out!$K$5:$K$605,Out!$C$5:$C$605,'Resumo (2)'!E24,Out!$V$5:$V$605,"Despesa",Out!$L$5:$L$605,"Não Pago")</f>
        <v>0</v>
      </c>
      <c r="AO24" s="102">
        <f>SUMIFS(Nov!$K$5:$K$605,Nov!$C$5:$C$605,'Resumo (2)'!E24,Nov!$V$5:$V$605,"Despesa",Nov!$L$5:$L$605,"Não Pago")</f>
        <v>0</v>
      </c>
      <c r="AP24" s="102">
        <f>SUMIFS(Dez!$K$5:$K$605,Dez!$C$5:$C$605,'Resumo (2)'!E24,Dez!$V$5:$V$605,"Despesa",Dez!$L$5:$L$605,"Não Pago")</f>
        <v>0</v>
      </c>
    </row>
    <row r="25" spans="1:42" s="102" customFormat="1" ht="25.5" customHeight="1" thickTop="1" thickBot="1" x14ac:dyDescent="0.3">
      <c r="A25" s="214"/>
      <c r="B25"/>
      <c r="C25"/>
      <c r="D25"/>
      <c r="E25" s="30">
        <v>19</v>
      </c>
      <c r="F25" s="27">
        <f t="shared" si="0"/>
        <v>0</v>
      </c>
      <c r="G25" s="27">
        <f t="shared" si="1"/>
        <v>0</v>
      </c>
      <c r="H25" s="27">
        <f t="shared" si="2"/>
        <v>0</v>
      </c>
      <c r="I25"/>
      <c r="J25"/>
      <c r="K25"/>
      <c r="L25"/>
      <c r="M25" s="60"/>
      <c r="O25" s="61"/>
      <c r="P25" s="61">
        <f t="shared" si="3"/>
        <v>19</v>
      </c>
      <c r="Q25" s="102">
        <f>SUMIFS(Jan!$J$5:$J$586,Jan!$C$5:$C$586,'Resumo (2)'!E25,Jan!$V$5:$V$586,"Receita",Jan!$L$5:$L$586,"Não Pago")</f>
        <v>0</v>
      </c>
      <c r="R25" s="102">
        <f>SUMIFS(Fev!$J$5:$J$605,Fev!$C$5:$C$605,'Resumo (2)'!E25,Fev!$V$5:$V$605,"Receita",Fev!$L$5:$L$605,"Não Pago")</f>
        <v>0</v>
      </c>
      <c r="S25" s="102">
        <f>SUMIFS(Mar!$J$5:$J$605,Mar!$C$5:$C$605,'Resumo (2)'!E25,Mar!$V$5:$V$605,"Receita",Mar!$L$5:$L$605,"Não Pago")</f>
        <v>0</v>
      </c>
      <c r="T25" s="102">
        <f>SUMIFS(Abr!$J$5:$J$605,Abr!$C$5:$C$605,'Resumo (2)'!E25,Abr!$V$5:$V$605,"Receita",Abr!$L$5:$L$605,"Não Pago")</f>
        <v>0</v>
      </c>
      <c r="U25" s="102">
        <f>SUMIFS(Mai!$J$5:$J$605,Mai!$C$5:$C$605,'Resumo (2)'!E25,Mai!$V$5:$V$605,"Receita",Mai!$L$5:$L$605,"Não Pago")</f>
        <v>0</v>
      </c>
      <c r="V25" s="102">
        <f>SUMIFS(Jun!$J$5:$J$605,Jun!$C$5:$C$605,'Resumo (2)'!E25,Jun!$V$5:$V$605,"Receita",Jun!$L$5:$L$605,"Não Pago")</f>
        <v>0</v>
      </c>
      <c r="W25" s="102">
        <f>SUMIFS(Jul!$J$5:$J$605,Jul!$C$5:$C$605,'Resumo (2)'!E25,Jul!$V$5:$V$605,"Receita",Jul!$L$5:$L$605,"Não Pago")</f>
        <v>0</v>
      </c>
      <c r="X25" s="102">
        <f>SUMIFS(Ago!$J$5:$J$596,Ago!$C$5:$C$596,'Resumo (2)'!E25,Ago!$V$5:$V$596,"Receita",Ago!$L$5:$L$596,"Não Pago")</f>
        <v>0</v>
      </c>
      <c r="Y25" s="102">
        <f>SUMIFS(Set!$J$5:$J$605,Set!$C$5:$C$605,'Resumo (2)'!E25,Set!$V$5:$V$605,"Receita",Set!$L$5:$L$605,"Não Pago")</f>
        <v>0</v>
      </c>
      <c r="Z25" s="102">
        <f>SUMIFS(Out!$J$5:$J$605,Out!$C$5:$C$605,'Resumo (2)'!E25,Out!$V$5:$V$605,"Receita",Out!$L$5:$L$605,"Não Pago")</f>
        <v>0</v>
      </c>
      <c r="AA25" s="102">
        <f>SUMIFS(Nov!$J$5:$J$605,Nov!$C$5:$C$605,'Resumo (2)'!E25,Nov!$V$5:$V$605,"Receita",Nov!$L$5:$L$605,"Não Pago")</f>
        <v>0</v>
      </c>
      <c r="AB25" s="102">
        <f>SUMIFS(Dez!$J$5:$J$605,Dez!$C$5:$C$605,'Resumo (2)'!E25,Dez!$V$5:$V$605,"Receita",Dez!$L$5:$L$605,"Não Pago")</f>
        <v>0</v>
      </c>
      <c r="AD25" s="102">
        <f t="shared" si="4"/>
        <v>19</v>
      </c>
      <c r="AE25" s="102">
        <f>SUMIFS(Jan!$K$5:$K$586,Jan!$C$5:$C$586,'Resumo (2)'!E25,Jan!$V$5:$V$586,"Despesa",Jan!$L$5:$L$586,"Não Pago")</f>
        <v>0</v>
      </c>
      <c r="AF25" s="102">
        <f>SUMIFS(Fev!$K$5:$K$605,Fev!$C$5:$C$605,'Resumo (2)'!E25,Fev!$V$5:$V$605,"Despesa",Fev!$L$5:$L$605,"Não Pago")</f>
        <v>0</v>
      </c>
      <c r="AG25" s="102">
        <f>SUMIFS(Mar!$K$5:$K$605,Mar!$C$5:$C$605,'Resumo (2)'!E25,Mar!$V$5:$V$605,"Despesa",Mar!$L$5:$L$605,"Não Pago")</f>
        <v>0</v>
      </c>
      <c r="AH25" s="102">
        <f>SUMIFS(Abr!$K$5:$K$605,Abr!$C$5:$C$605,'Resumo (2)'!E25,Abr!$V$5:$V$605,"Despesa",Abr!$L$5:$L$605,"Não Pago")</f>
        <v>0</v>
      </c>
      <c r="AI25" s="102">
        <f>SUMIFS(Mai!$K$5:$K$605,Mai!$C$5:$C$605,'Resumo (2)'!E25,Mai!$V$5:$V$605,"Despesa",Mai!$L$5:$L$605,"Não Pago")</f>
        <v>0</v>
      </c>
      <c r="AJ25" s="102">
        <f>SUMIFS(Jun!$K$5:$K$605,Jun!$C$5:$C$605,'Resumo (2)'!E25,Jun!$V$5:$V$605,"Despesa",Jun!$L$5:$L$605,"Não Pago")</f>
        <v>0</v>
      </c>
      <c r="AK25" s="102">
        <f>SUMIFS(Jul!$K$5:$K$605,Jul!$C$5:$C$605,'Resumo (2)'!E25,Jul!$V$5:$V$605,"Despesa",Jul!$L$5:$L$605,"Não Pago")</f>
        <v>0</v>
      </c>
      <c r="AL25" s="102">
        <f>SUMIFS(Ago!$K$5:$K$596,Ago!$C$5:$C$596,'Resumo (2)'!E25,Ago!$V$5:$V$596,"Despesa",Ago!$L$5:$L$596,"Não Pago")</f>
        <v>0</v>
      </c>
      <c r="AM25" s="102">
        <f>SUMIFS(Set!$K$5:$K$605,Set!$C$5:$C$605,'Resumo (2)'!E25,Set!$V$5:$V$605,"Despesa",Set!$L$5:$L$605,"Não Pago")</f>
        <v>0</v>
      </c>
      <c r="AN25" s="102">
        <f>SUMIFS(Out!$K$5:$K$605,Out!$C$5:$C$605,'Resumo (2)'!E25,Out!$V$5:$V$605,"Despesa",Out!$L$5:$L$605,"Não Pago")</f>
        <v>0</v>
      </c>
      <c r="AO25" s="102">
        <f>SUMIFS(Nov!$K$5:$K$605,Nov!$C$5:$C$605,'Resumo (2)'!E25,Nov!$V$5:$V$605,"Despesa",Nov!$L$5:$L$605,"Não Pago")</f>
        <v>0</v>
      </c>
      <c r="AP25" s="102">
        <f>SUMIFS(Dez!$K$5:$K$605,Dez!$C$5:$C$605,'Resumo (2)'!E25,Dez!$V$5:$V$605,"Despesa",Dez!$L$5:$L$605,"Não Pago")</f>
        <v>0</v>
      </c>
    </row>
    <row r="26" spans="1:42" s="102" customFormat="1" ht="25.5" customHeight="1" thickTop="1" thickBot="1" x14ac:dyDescent="0.3">
      <c r="A26" s="214"/>
      <c r="B26"/>
      <c r="C26"/>
      <c r="D26"/>
      <c r="E26" s="30">
        <v>20</v>
      </c>
      <c r="F26" s="27">
        <f t="shared" si="0"/>
        <v>0</v>
      </c>
      <c r="G26" s="27">
        <f t="shared" si="1"/>
        <v>0</v>
      </c>
      <c r="H26" s="27">
        <f t="shared" si="2"/>
        <v>0</v>
      </c>
      <c r="I26"/>
      <c r="J26"/>
      <c r="K26"/>
      <c r="L26"/>
      <c r="M26" s="60"/>
      <c r="O26" s="61"/>
      <c r="P26" s="61">
        <f t="shared" si="3"/>
        <v>20</v>
      </c>
      <c r="Q26" s="102">
        <f>SUMIFS(Jan!$J$5:$J$586,Jan!$C$5:$C$586,'Resumo (2)'!E26,Jan!$V$5:$V$586,"Receita",Jan!$L$5:$L$586,"Não Pago")</f>
        <v>0</v>
      </c>
      <c r="R26" s="102">
        <f>SUMIFS(Fev!$J$5:$J$605,Fev!$C$5:$C$605,'Resumo (2)'!E26,Fev!$V$5:$V$605,"Receita",Fev!$L$5:$L$605,"Não Pago")</f>
        <v>0</v>
      </c>
      <c r="S26" s="102">
        <f>SUMIFS(Mar!$J$5:$J$605,Mar!$C$5:$C$605,'Resumo (2)'!E26,Mar!$V$5:$V$605,"Receita",Mar!$L$5:$L$605,"Não Pago")</f>
        <v>0</v>
      </c>
      <c r="T26" s="102">
        <f>SUMIFS(Abr!$J$5:$J$605,Abr!$C$5:$C$605,'Resumo (2)'!E26,Abr!$V$5:$V$605,"Receita",Abr!$L$5:$L$605,"Não Pago")</f>
        <v>0</v>
      </c>
      <c r="U26" s="102">
        <f>SUMIFS(Mai!$J$5:$J$605,Mai!$C$5:$C$605,'Resumo (2)'!E26,Mai!$V$5:$V$605,"Receita",Mai!$L$5:$L$605,"Não Pago")</f>
        <v>0</v>
      </c>
      <c r="V26" s="102">
        <f>SUMIFS(Jun!$J$5:$J$605,Jun!$C$5:$C$605,'Resumo (2)'!E26,Jun!$V$5:$V$605,"Receita",Jun!$L$5:$L$605,"Não Pago")</f>
        <v>0</v>
      </c>
      <c r="W26" s="102">
        <f>SUMIFS(Jul!$J$5:$J$605,Jul!$C$5:$C$605,'Resumo (2)'!E26,Jul!$V$5:$V$605,"Receita",Jul!$L$5:$L$605,"Não Pago")</f>
        <v>0</v>
      </c>
      <c r="X26" s="102">
        <f>SUMIFS(Ago!$J$5:$J$596,Ago!$C$5:$C$596,'Resumo (2)'!E26,Ago!$V$5:$V$596,"Receita",Ago!$L$5:$L$596,"Não Pago")</f>
        <v>0</v>
      </c>
      <c r="Y26" s="102">
        <f>SUMIFS(Set!$J$5:$J$605,Set!$C$5:$C$605,'Resumo (2)'!E26,Set!$V$5:$V$605,"Receita",Set!$L$5:$L$605,"Não Pago")</f>
        <v>0</v>
      </c>
      <c r="Z26" s="102">
        <f>SUMIFS(Out!$J$5:$J$605,Out!$C$5:$C$605,'Resumo (2)'!E26,Out!$V$5:$V$605,"Receita",Out!$L$5:$L$605,"Não Pago")</f>
        <v>0</v>
      </c>
      <c r="AA26" s="102">
        <f>SUMIFS(Nov!$J$5:$J$605,Nov!$C$5:$C$605,'Resumo (2)'!E26,Nov!$V$5:$V$605,"Receita",Nov!$L$5:$L$605,"Não Pago")</f>
        <v>0</v>
      </c>
      <c r="AB26" s="102">
        <f>SUMIFS(Dez!$J$5:$J$605,Dez!$C$5:$C$605,'Resumo (2)'!E26,Dez!$V$5:$V$605,"Receita",Dez!$L$5:$L$605,"Não Pago")</f>
        <v>0</v>
      </c>
      <c r="AD26" s="102">
        <f t="shared" si="4"/>
        <v>20</v>
      </c>
      <c r="AE26" s="102">
        <f>SUMIFS(Jan!$K$5:$K$586,Jan!$C$5:$C$586,'Resumo (2)'!E26,Jan!$V$5:$V$586,"Despesa",Jan!$L$5:$L$586,"Não Pago")</f>
        <v>0</v>
      </c>
      <c r="AF26" s="102">
        <f>SUMIFS(Fev!$K$5:$K$605,Fev!$C$5:$C$605,'Resumo (2)'!E26,Fev!$V$5:$V$605,"Despesa",Fev!$L$5:$L$605,"Não Pago")</f>
        <v>0</v>
      </c>
      <c r="AG26" s="102">
        <f>SUMIFS(Mar!$K$5:$K$605,Mar!$C$5:$C$605,'Resumo (2)'!E26,Mar!$V$5:$V$605,"Despesa",Mar!$L$5:$L$605,"Não Pago")</f>
        <v>0</v>
      </c>
      <c r="AH26" s="102">
        <f>SUMIFS(Abr!$K$5:$K$605,Abr!$C$5:$C$605,'Resumo (2)'!E26,Abr!$V$5:$V$605,"Despesa",Abr!$L$5:$L$605,"Não Pago")</f>
        <v>0</v>
      </c>
      <c r="AI26" s="102">
        <f>SUMIFS(Mai!$K$5:$K$605,Mai!$C$5:$C$605,'Resumo (2)'!E26,Mai!$V$5:$V$605,"Despesa",Mai!$L$5:$L$605,"Não Pago")</f>
        <v>0</v>
      </c>
      <c r="AJ26" s="102">
        <f>SUMIFS(Jun!$K$5:$K$605,Jun!$C$5:$C$605,'Resumo (2)'!E26,Jun!$V$5:$V$605,"Despesa",Jun!$L$5:$L$605,"Não Pago")</f>
        <v>0</v>
      </c>
      <c r="AK26" s="102">
        <f>SUMIFS(Jul!$K$5:$K$605,Jul!$C$5:$C$605,'Resumo (2)'!E26,Jul!$V$5:$V$605,"Despesa",Jul!$L$5:$L$605,"Não Pago")</f>
        <v>0</v>
      </c>
      <c r="AL26" s="102">
        <f>SUMIFS(Ago!$K$5:$K$596,Ago!$C$5:$C$596,'Resumo (2)'!E26,Ago!$V$5:$V$596,"Despesa",Ago!$L$5:$L$596,"Não Pago")</f>
        <v>0</v>
      </c>
      <c r="AM26" s="102">
        <f>SUMIFS(Set!$K$5:$K$605,Set!$C$5:$C$605,'Resumo (2)'!E26,Set!$V$5:$V$605,"Despesa",Set!$L$5:$L$605,"Não Pago")</f>
        <v>0</v>
      </c>
      <c r="AN26" s="102">
        <f>SUMIFS(Out!$K$5:$K$605,Out!$C$5:$C$605,'Resumo (2)'!E26,Out!$V$5:$V$605,"Despesa",Out!$L$5:$L$605,"Não Pago")</f>
        <v>0</v>
      </c>
      <c r="AO26" s="102">
        <f>SUMIFS(Nov!$K$5:$K$605,Nov!$C$5:$C$605,'Resumo (2)'!E26,Nov!$V$5:$V$605,"Despesa",Nov!$L$5:$L$605,"Não Pago")</f>
        <v>0</v>
      </c>
      <c r="AP26" s="102">
        <f>SUMIFS(Dez!$K$5:$K$605,Dez!$C$5:$C$605,'Resumo (2)'!E26,Dez!$V$5:$V$605,"Despesa",Dez!$L$5:$L$605,"Não Pago")</f>
        <v>0</v>
      </c>
    </row>
    <row r="27" spans="1:42" s="102" customFormat="1" ht="25.5" customHeight="1" thickTop="1" thickBot="1" x14ac:dyDescent="0.3">
      <c r="A27" s="214"/>
      <c r="B27"/>
      <c r="C27"/>
      <c r="D27"/>
      <c r="E27" s="30">
        <v>21</v>
      </c>
      <c r="F27" s="27">
        <f t="shared" si="0"/>
        <v>0</v>
      </c>
      <c r="G27" s="27">
        <f t="shared" si="1"/>
        <v>0</v>
      </c>
      <c r="H27" s="27">
        <f t="shared" si="2"/>
        <v>0</v>
      </c>
      <c r="I27"/>
      <c r="J27"/>
      <c r="K27"/>
      <c r="L27"/>
      <c r="M27" s="60"/>
      <c r="O27" s="61"/>
      <c r="P27" s="61">
        <f t="shared" si="3"/>
        <v>21</v>
      </c>
      <c r="Q27" s="102">
        <f>SUMIFS(Jan!$J$5:$J$586,Jan!$C$5:$C$586,'Resumo (2)'!E27,Jan!$V$5:$V$586,"Receita",Jan!$L$5:$L$586,"Não Pago")</f>
        <v>0</v>
      </c>
      <c r="R27" s="102">
        <f>SUMIFS(Fev!$J$5:$J$605,Fev!$C$5:$C$605,'Resumo (2)'!E27,Fev!$V$5:$V$605,"Receita",Fev!$L$5:$L$605,"Não Pago")</f>
        <v>0</v>
      </c>
      <c r="S27" s="102">
        <f>SUMIFS(Mar!$J$5:$J$605,Mar!$C$5:$C$605,'Resumo (2)'!E27,Mar!$V$5:$V$605,"Receita",Mar!$L$5:$L$605,"Não Pago")</f>
        <v>0</v>
      </c>
      <c r="T27" s="102">
        <f>SUMIFS(Abr!$J$5:$J$605,Abr!$C$5:$C$605,'Resumo (2)'!E27,Abr!$V$5:$V$605,"Receita",Abr!$L$5:$L$605,"Não Pago")</f>
        <v>0</v>
      </c>
      <c r="U27" s="102">
        <f>SUMIFS(Mai!$J$5:$J$605,Mai!$C$5:$C$605,'Resumo (2)'!E27,Mai!$V$5:$V$605,"Receita",Mai!$L$5:$L$605,"Não Pago")</f>
        <v>0</v>
      </c>
      <c r="V27" s="102">
        <f>SUMIFS(Jun!$J$5:$J$605,Jun!$C$5:$C$605,'Resumo (2)'!E27,Jun!$V$5:$V$605,"Receita",Jun!$L$5:$L$605,"Não Pago")</f>
        <v>0</v>
      </c>
      <c r="W27" s="102">
        <f>SUMIFS(Jul!$J$5:$J$605,Jul!$C$5:$C$605,'Resumo (2)'!E27,Jul!$V$5:$V$605,"Receita",Jul!$L$5:$L$605,"Não Pago")</f>
        <v>0</v>
      </c>
      <c r="X27" s="102">
        <f>SUMIFS(Ago!$J$5:$J$596,Ago!$C$5:$C$596,'Resumo (2)'!E27,Ago!$V$5:$V$596,"Receita",Ago!$L$5:$L$596,"Não Pago")</f>
        <v>0</v>
      </c>
      <c r="Y27" s="102">
        <f>SUMIFS(Set!$J$5:$J$605,Set!$C$5:$C$605,'Resumo (2)'!E27,Set!$V$5:$V$605,"Receita",Set!$L$5:$L$605,"Não Pago")</f>
        <v>0</v>
      </c>
      <c r="Z27" s="102">
        <f>SUMIFS(Out!$J$5:$J$605,Out!$C$5:$C$605,'Resumo (2)'!E27,Out!$V$5:$V$605,"Receita",Out!$L$5:$L$605,"Não Pago")</f>
        <v>0</v>
      </c>
      <c r="AA27" s="102">
        <f>SUMIFS(Nov!$J$5:$J$605,Nov!$C$5:$C$605,'Resumo (2)'!E27,Nov!$V$5:$V$605,"Receita",Nov!$L$5:$L$605,"Não Pago")</f>
        <v>0</v>
      </c>
      <c r="AB27" s="102">
        <f>SUMIFS(Dez!$J$5:$J$605,Dez!$C$5:$C$605,'Resumo (2)'!E27,Dez!$V$5:$V$605,"Receita",Dez!$L$5:$L$605,"Não Pago")</f>
        <v>0</v>
      </c>
      <c r="AD27" s="102">
        <f t="shared" si="4"/>
        <v>21</v>
      </c>
      <c r="AE27" s="102">
        <f>SUMIFS(Jan!$K$5:$K$586,Jan!$C$5:$C$586,'Resumo (2)'!E27,Jan!$V$5:$V$586,"Despesa",Jan!$L$5:$L$586,"Não Pago")</f>
        <v>0</v>
      </c>
      <c r="AF27" s="102">
        <f>SUMIFS(Fev!$K$5:$K$605,Fev!$C$5:$C$605,'Resumo (2)'!E27,Fev!$V$5:$V$605,"Despesa",Fev!$L$5:$L$605,"Não Pago")</f>
        <v>0</v>
      </c>
      <c r="AG27" s="102">
        <f>SUMIFS(Mar!$K$5:$K$605,Mar!$C$5:$C$605,'Resumo (2)'!E27,Mar!$V$5:$V$605,"Despesa",Mar!$L$5:$L$605,"Não Pago")</f>
        <v>0</v>
      </c>
      <c r="AH27" s="102">
        <f>SUMIFS(Abr!$K$5:$K$605,Abr!$C$5:$C$605,'Resumo (2)'!E27,Abr!$V$5:$V$605,"Despesa",Abr!$L$5:$L$605,"Não Pago")</f>
        <v>0</v>
      </c>
      <c r="AI27" s="102">
        <f>SUMIFS(Mai!$K$5:$K$605,Mai!$C$5:$C$605,'Resumo (2)'!E27,Mai!$V$5:$V$605,"Despesa",Mai!$L$5:$L$605,"Não Pago")</f>
        <v>0</v>
      </c>
      <c r="AJ27" s="102">
        <f>SUMIFS(Jun!$K$5:$K$605,Jun!$C$5:$C$605,'Resumo (2)'!E27,Jun!$V$5:$V$605,"Despesa",Jun!$L$5:$L$605,"Não Pago")</f>
        <v>0</v>
      </c>
      <c r="AK27" s="102">
        <f>SUMIFS(Jul!$K$5:$K$605,Jul!$C$5:$C$605,'Resumo (2)'!E27,Jul!$V$5:$V$605,"Despesa",Jul!$L$5:$L$605,"Não Pago")</f>
        <v>0</v>
      </c>
      <c r="AL27" s="102">
        <f>SUMIFS(Ago!$K$5:$K$596,Ago!$C$5:$C$596,'Resumo (2)'!E27,Ago!$V$5:$V$596,"Despesa",Ago!$L$5:$L$596,"Não Pago")</f>
        <v>0</v>
      </c>
      <c r="AM27" s="102">
        <f>SUMIFS(Set!$K$5:$K$605,Set!$C$5:$C$605,'Resumo (2)'!E27,Set!$V$5:$V$605,"Despesa",Set!$L$5:$L$605,"Não Pago")</f>
        <v>0</v>
      </c>
      <c r="AN27" s="102">
        <f>SUMIFS(Out!$K$5:$K$605,Out!$C$5:$C$605,'Resumo (2)'!E27,Out!$V$5:$V$605,"Despesa",Out!$L$5:$L$605,"Não Pago")</f>
        <v>0</v>
      </c>
      <c r="AO27" s="102">
        <f>SUMIFS(Nov!$K$5:$K$605,Nov!$C$5:$C$605,'Resumo (2)'!E27,Nov!$V$5:$V$605,"Despesa",Nov!$L$5:$L$605,"Não Pago")</f>
        <v>0</v>
      </c>
      <c r="AP27" s="102">
        <f>SUMIFS(Dez!$K$5:$K$605,Dez!$C$5:$C$605,'Resumo (2)'!E27,Dez!$V$5:$V$605,"Despesa",Dez!$L$5:$L$605,"Não Pago")</f>
        <v>0</v>
      </c>
    </row>
    <row r="28" spans="1:42" s="102" customFormat="1" ht="25.5" customHeight="1" thickTop="1" thickBot="1" x14ac:dyDescent="0.3">
      <c r="A28" s="214"/>
      <c r="B28"/>
      <c r="C28"/>
      <c r="D28"/>
      <c r="E28" s="30">
        <v>22</v>
      </c>
      <c r="F28" s="27">
        <f t="shared" si="0"/>
        <v>0</v>
      </c>
      <c r="G28" s="27">
        <f t="shared" si="1"/>
        <v>0</v>
      </c>
      <c r="H28" s="27">
        <f t="shared" si="2"/>
        <v>0</v>
      </c>
      <c r="I28"/>
      <c r="J28"/>
      <c r="K28"/>
      <c r="L28"/>
      <c r="M28" s="60"/>
      <c r="O28" s="61"/>
      <c r="P28" s="61">
        <f t="shared" si="3"/>
        <v>22</v>
      </c>
      <c r="Q28" s="102">
        <f>SUMIFS(Jan!$J$5:$J$586,Jan!$C$5:$C$586,'Resumo (2)'!E28,Jan!$V$5:$V$586,"Receita",Jan!$L$5:$L$586,"Não Pago")</f>
        <v>0</v>
      </c>
      <c r="R28" s="102">
        <f>SUMIFS(Fev!$J$5:$J$605,Fev!$C$5:$C$605,'Resumo (2)'!E28,Fev!$V$5:$V$605,"Receita",Fev!$L$5:$L$605,"Não Pago")</f>
        <v>0</v>
      </c>
      <c r="S28" s="102">
        <f>SUMIFS(Mar!$J$5:$J$605,Mar!$C$5:$C$605,'Resumo (2)'!E28,Mar!$V$5:$V$605,"Receita",Mar!$L$5:$L$605,"Não Pago")</f>
        <v>0</v>
      </c>
      <c r="T28" s="102">
        <f>SUMIFS(Abr!$J$5:$J$605,Abr!$C$5:$C$605,'Resumo (2)'!E28,Abr!$V$5:$V$605,"Receita",Abr!$L$5:$L$605,"Não Pago")</f>
        <v>0</v>
      </c>
      <c r="U28" s="102">
        <f>SUMIFS(Mai!$J$5:$J$605,Mai!$C$5:$C$605,'Resumo (2)'!E28,Mai!$V$5:$V$605,"Receita",Mai!$L$5:$L$605,"Não Pago")</f>
        <v>0</v>
      </c>
      <c r="V28" s="102">
        <f>SUMIFS(Jun!$J$5:$J$605,Jun!$C$5:$C$605,'Resumo (2)'!E28,Jun!$V$5:$V$605,"Receita",Jun!$L$5:$L$605,"Não Pago")</f>
        <v>0</v>
      </c>
      <c r="W28" s="102">
        <f>SUMIFS(Jul!$J$5:$J$605,Jul!$C$5:$C$605,'Resumo (2)'!E28,Jul!$V$5:$V$605,"Receita",Jul!$L$5:$L$605,"Não Pago")</f>
        <v>0</v>
      </c>
      <c r="X28" s="102">
        <f>SUMIFS(Ago!$J$5:$J$596,Ago!$C$5:$C$596,'Resumo (2)'!E28,Ago!$V$5:$V$596,"Receita",Ago!$L$5:$L$596,"Não Pago")</f>
        <v>0</v>
      </c>
      <c r="Y28" s="102">
        <f>SUMIFS(Set!$J$5:$J$605,Set!$C$5:$C$605,'Resumo (2)'!E28,Set!$V$5:$V$605,"Receita",Set!$L$5:$L$605,"Não Pago")</f>
        <v>0</v>
      </c>
      <c r="Z28" s="102">
        <f>SUMIFS(Out!$J$5:$J$605,Out!$C$5:$C$605,'Resumo (2)'!E28,Out!$V$5:$V$605,"Receita",Out!$L$5:$L$605,"Não Pago")</f>
        <v>0</v>
      </c>
      <c r="AA28" s="102">
        <f>SUMIFS(Nov!$J$5:$J$605,Nov!$C$5:$C$605,'Resumo (2)'!E28,Nov!$V$5:$V$605,"Receita",Nov!$L$5:$L$605,"Não Pago")</f>
        <v>0</v>
      </c>
      <c r="AB28" s="102">
        <f>SUMIFS(Dez!$J$5:$J$605,Dez!$C$5:$C$605,'Resumo (2)'!E28,Dez!$V$5:$V$605,"Receita",Dez!$L$5:$L$605,"Não Pago")</f>
        <v>0</v>
      </c>
      <c r="AD28" s="102">
        <f t="shared" si="4"/>
        <v>22</v>
      </c>
      <c r="AE28" s="102">
        <f>SUMIFS(Jan!$K$5:$K$586,Jan!$C$5:$C$586,'Resumo (2)'!E28,Jan!$V$5:$V$586,"Despesa",Jan!$L$5:$L$586,"Não Pago")</f>
        <v>0</v>
      </c>
      <c r="AF28" s="102">
        <f>SUMIFS(Fev!$K$5:$K$605,Fev!$C$5:$C$605,'Resumo (2)'!E28,Fev!$V$5:$V$605,"Despesa",Fev!$L$5:$L$605,"Não Pago")</f>
        <v>0</v>
      </c>
      <c r="AG28" s="102">
        <f>SUMIFS(Mar!$K$5:$K$605,Mar!$C$5:$C$605,'Resumo (2)'!E28,Mar!$V$5:$V$605,"Despesa",Mar!$L$5:$L$605,"Não Pago")</f>
        <v>0</v>
      </c>
      <c r="AH28" s="102">
        <f>SUMIFS(Abr!$K$5:$K$605,Abr!$C$5:$C$605,'Resumo (2)'!E28,Abr!$V$5:$V$605,"Despesa",Abr!$L$5:$L$605,"Não Pago")</f>
        <v>0</v>
      </c>
      <c r="AI28" s="102">
        <f>SUMIFS(Mai!$K$5:$K$605,Mai!$C$5:$C$605,'Resumo (2)'!E28,Mai!$V$5:$V$605,"Despesa",Mai!$L$5:$L$605,"Não Pago")</f>
        <v>0</v>
      </c>
      <c r="AJ28" s="102">
        <f>SUMIFS(Jun!$K$5:$K$605,Jun!$C$5:$C$605,'Resumo (2)'!E28,Jun!$V$5:$V$605,"Despesa",Jun!$L$5:$L$605,"Não Pago")</f>
        <v>0</v>
      </c>
      <c r="AK28" s="102">
        <f>SUMIFS(Jul!$K$5:$K$605,Jul!$C$5:$C$605,'Resumo (2)'!E28,Jul!$V$5:$V$605,"Despesa",Jul!$L$5:$L$605,"Não Pago")</f>
        <v>0</v>
      </c>
      <c r="AL28" s="102">
        <f>SUMIFS(Ago!$K$5:$K$596,Ago!$C$5:$C$596,'Resumo (2)'!E28,Ago!$V$5:$V$596,"Despesa",Ago!$L$5:$L$596,"Não Pago")</f>
        <v>0</v>
      </c>
      <c r="AM28" s="102">
        <f>SUMIFS(Set!$K$5:$K$605,Set!$C$5:$C$605,'Resumo (2)'!E28,Set!$V$5:$V$605,"Despesa",Set!$L$5:$L$605,"Não Pago")</f>
        <v>0</v>
      </c>
      <c r="AN28" s="102">
        <f>SUMIFS(Out!$K$5:$K$605,Out!$C$5:$C$605,'Resumo (2)'!E28,Out!$V$5:$V$605,"Despesa",Out!$L$5:$L$605,"Não Pago")</f>
        <v>0</v>
      </c>
      <c r="AO28" s="102">
        <f>SUMIFS(Nov!$K$5:$K$605,Nov!$C$5:$C$605,'Resumo (2)'!E28,Nov!$V$5:$V$605,"Despesa",Nov!$L$5:$L$605,"Não Pago")</f>
        <v>0</v>
      </c>
      <c r="AP28" s="102">
        <f>SUMIFS(Dez!$K$5:$K$605,Dez!$C$5:$C$605,'Resumo (2)'!E28,Dez!$V$5:$V$605,"Despesa",Dez!$L$5:$L$605,"Não Pago")</f>
        <v>0</v>
      </c>
    </row>
    <row r="29" spans="1:42" s="102" customFormat="1" ht="25.5" customHeight="1" thickTop="1" thickBot="1" x14ac:dyDescent="0.3">
      <c r="A29" s="214"/>
      <c r="B29"/>
      <c r="C29"/>
      <c r="D29"/>
      <c r="E29" s="30">
        <v>23</v>
      </c>
      <c r="F29" s="27">
        <f t="shared" si="0"/>
        <v>0</v>
      </c>
      <c r="G29" s="27">
        <f t="shared" si="1"/>
        <v>0</v>
      </c>
      <c r="H29" s="27">
        <f t="shared" si="2"/>
        <v>0</v>
      </c>
      <c r="I29"/>
      <c r="J29"/>
      <c r="K29"/>
      <c r="L29"/>
      <c r="M29" s="60"/>
      <c r="O29" s="61"/>
      <c r="P29" s="61">
        <f t="shared" si="3"/>
        <v>23</v>
      </c>
      <c r="Q29" s="102">
        <f>SUMIFS(Jan!$J$5:$J$586,Jan!$C$5:$C$586,'Resumo (2)'!E29,Jan!$V$5:$V$586,"Receita",Jan!$L$5:$L$586,"Não Pago")</f>
        <v>0</v>
      </c>
      <c r="R29" s="102">
        <f>SUMIFS(Fev!$J$5:$J$605,Fev!$C$5:$C$605,'Resumo (2)'!E29,Fev!$V$5:$V$605,"Receita",Fev!$L$5:$L$605,"Não Pago")</f>
        <v>0</v>
      </c>
      <c r="S29" s="102">
        <f>SUMIFS(Mar!$J$5:$J$605,Mar!$C$5:$C$605,'Resumo (2)'!E29,Mar!$V$5:$V$605,"Receita",Mar!$L$5:$L$605,"Não Pago")</f>
        <v>0</v>
      </c>
      <c r="T29" s="102">
        <f>SUMIFS(Abr!$J$5:$J$605,Abr!$C$5:$C$605,'Resumo (2)'!E29,Abr!$V$5:$V$605,"Receita",Abr!$L$5:$L$605,"Não Pago")</f>
        <v>0</v>
      </c>
      <c r="U29" s="102">
        <f>SUMIFS(Mai!$J$5:$J$605,Mai!$C$5:$C$605,'Resumo (2)'!E29,Mai!$V$5:$V$605,"Receita",Mai!$L$5:$L$605,"Não Pago")</f>
        <v>0</v>
      </c>
      <c r="V29" s="102">
        <f>SUMIFS(Jun!$J$5:$J$605,Jun!$C$5:$C$605,'Resumo (2)'!E29,Jun!$V$5:$V$605,"Receita",Jun!$L$5:$L$605,"Não Pago")</f>
        <v>0</v>
      </c>
      <c r="W29" s="102">
        <f>SUMIFS(Jul!$J$5:$J$605,Jul!$C$5:$C$605,'Resumo (2)'!E29,Jul!$V$5:$V$605,"Receita",Jul!$L$5:$L$605,"Não Pago")</f>
        <v>0</v>
      </c>
      <c r="X29" s="102">
        <f>SUMIFS(Ago!$J$5:$J$596,Ago!$C$5:$C$596,'Resumo (2)'!E29,Ago!$V$5:$V$596,"Receita",Ago!$L$5:$L$596,"Não Pago")</f>
        <v>0</v>
      </c>
      <c r="Y29" s="102">
        <f>SUMIFS(Set!$J$5:$J$605,Set!$C$5:$C$605,'Resumo (2)'!E29,Set!$V$5:$V$605,"Receita",Set!$L$5:$L$605,"Não Pago")</f>
        <v>0</v>
      </c>
      <c r="Z29" s="102">
        <f>SUMIFS(Out!$J$5:$J$605,Out!$C$5:$C$605,'Resumo (2)'!E29,Out!$V$5:$V$605,"Receita",Out!$L$5:$L$605,"Não Pago")</f>
        <v>0</v>
      </c>
      <c r="AA29" s="102">
        <f>SUMIFS(Nov!$J$5:$J$605,Nov!$C$5:$C$605,'Resumo (2)'!E29,Nov!$V$5:$V$605,"Receita",Nov!$L$5:$L$605,"Não Pago")</f>
        <v>0</v>
      </c>
      <c r="AB29" s="102">
        <f>SUMIFS(Dez!$J$5:$J$605,Dez!$C$5:$C$605,'Resumo (2)'!E29,Dez!$V$5:$V$605,"Receita",Dez!$L$5:$L$605,"Não Pago")</f>
        <v>0</v>
      </c>
      <c r="AD29" s="102">
        <f t="shared" si="4"/>
        <v>23</v>
      </c>
      <c r="AE29" s="102">
        <f>SUMIFS(Jan!$K$5:$K$586,Jan!$C$5:$C$586,'Resumo (2)'!E29,Jan!$V$5:$V$586,"Despesa",Jan!$L$5:$L$586,"Não Pago")</f>
        <v>0</v>
      </c>
      <c r="AF29" s="102">
        <f>SUMIFS(Fev!$K$5:$K$605,Fev!$C$5:$C$605,'Resumo (2)'!E29,Fev!$V$5:$V$605,"Despesa",Fev!$L$5:$L$605,"Não Pago")</f>
        <v>0</v>
      </c>
      <c r="AG29" s="102">
        <f>SUMIFS(Mar!$K$5:$K$605,Mar!$C$5:$C$605,'Resumo (2)'!E29,Mar!$V$5:$V$605,"Despesa",Mar!$L$5:$L$605,"Não Pago")</f>
        <v>0</v>
      </c>
      <c r="AH29" s="102">
        <f>SUMIFS(Abr!$K$5:$K$605,Abr!$C$5:$C$605,'Resumo (2)'!E29,Abr!$V$5:$V$605,"Despesa",Abr!$L$5:$L$605,"Não Pago")</f>
        <v>0</v>
      </c>
      <c r="AI29" s="102">
        <f>SUMIFS(Mai!$K$5:$K$605,Mai!$C$5:$C$605,'Resumo (2)'!E29,Mai!$V$5:$V$605,"Despesa",Mai!$L$5:$L$605,"Não Pago")</f>
        <v>0</v>
      </c>
      <c r="AJ29" s="102">
        <f>SUMIFS(Jun!$K$5:$K$605,Jun!$C$5:$C$605,'Resumo (2)'!E29,Jun!$V$5:$V$605,"Despesa",Jun!$L$5:$L$605,"Não Pago")</f>
        <v>0</v>
      </c>
      <c r="AK29" s="102">
        <f>SUMIFS(Jul!$K$5:$K$605,Jul!$C$5:$C$605,'Resumo (2)'!E29,Jul!$V$5:$V$605,"Despesa",Jul!$L$5:$L$605,"Não Pago")</f>
        <v>0</v>
      </c>
      <c r="AL29" s="102">
        <f>SUMIFS(Ago!$K$5:$K$596,Ago!$C$5:$C$596,'Resumo (2)'!E29,Ago!$V$5:$V$596,"Despesa",Ago!$L$5:$L$596,"Não Pago")</f>
        <v>0</v>
      </c>
      <c r="AM29" s="102">
        <f>SUMIFS(Set!$K$5:$K$605,Set!$C$5:$C$605,'Resumo (2)'!E29,Set!$V$5:$V$605,"Despesa",Set!$L$5:$L$605,"Não Pago")</f>
        <v>0</v>
      </c>
      <c r="AN29" s="102">
        <f>SUMIFS(Out!$K$5:$K$605,Out!$C$5:$C$605,'Resumo (2)'!E29,Out!$V$5:$V$605,"Despesa",Out!$L$5:$L$605,"Não Pago")</f>
        <v>0</v>
      </c>
      <c r="AO29" s="102">
        <f>SUMIFS(Nov!$K$5:$K$605,Nov!$C$5:$C$605,'Resumo (2)'!E29,Nov!$V$5:$V$605,"Despesa",Nov!$L$5:$L$605,"Não Pago")</f>
        <v>0</v>
      </c>
      <c r="AP29" s="102">
        <f>SUMIFS(Dez!$K$5:$K$605,Dez!$C$5:$C$605,'Resumo (2)'!E29,Dez!$V$5:$V$605,"Despesa",Dez!$L$5:$L$605,"Não Pago")</f>
        <v>0</v>
      </c>
    </row>
    <row r="30" spans="1:42" s="102" customFormat="1" ht="25.5" customHeight="1" thickTop="1" thickBot="1" x14ac:dyDescent="0.3">
      <c r="A30" s="214"/>
      <c r="B30"/>
      <c r="C30"/>
      <c r="D30"/>
      <c r="E30" s="30">
        <v>24</v>
      </c>
      <c r="F30" s="27">
        <f t="shared" si="0"/>
        <v>0</v>
      </c>
      <c r="G30" s="27">
        <f t="shared" si="1"/>
        <v>0</v>
      </c>
      <c r="H30" s="27">
        <f t="shared" si="2"/>
        <v>0</v>
      </c>
      <c r="I30"/>
      <c r="J30"/>
      <c r="K30"/>
      <c r="L30"/>
      <c r="M30" s="60"/>
      <c r="O30" s="61"/>
      <c r="P30" s="61">
        <f t="shared" si="3"/>
        <v>24</v>
      </c>
      <c r="Q30" s="102">
        <f>SUMIFS(Jan!$J$5:$J$586,Jan!$C$5:$C$586,'Resumo (2)'!E30,Jan!$V$5:$V$586,"Receita",Jan!$L$5:$L$586,"Não Pago")</f>
        <v>0</v>
      </c>
      <c r="R30" s="102">
        <f>SUMIFS(Fev!$J$5:$J$605,Fev!$C$5:$C$605,'Resumo (2)'!E30,Fev!$V$5:$V$605,"Receita",Fev!$L$5:$L$605,"Não Pago")</f>
        <v>0</v>
      </c>
      <c r="S30" s="102">
        <f>SUMIFS(Mar!$J$5:$J$605,Mar!$C$5:$C$605,'Resumo (2)'!E30,Mar!$V$5:$V$605,"Receita",Mar!$L$5:$L$605,"Não Pago")</f>
        <v>0</v>
      </c>
      <c r="T30" s="102">
        <f>SUMIFS(Abr!$J$5:$J$605,Abr!$C$5:$C$605,'Resumo (2)'!E30,Abr!$V$5:$V$605,"Receita",Abr!$L$5:$L$605,"Não Pago")</f>
        <v>0</v>
      </c>
      <c r="U30" s="102">
        <f>SUMIFS(Mai!$J$5:$J$605,Mai!$C$5:$C$605,'Resumo (2)'!E30,Mai!$V$5:$V$605,"Receita",Mai!$L$5:$L$605,"Não Pago")</f>
        <v>0</v>
      </c>
      <c r="V30" s="102">
        <f>SUMIFS(Jun!$J$5:$J$605,Jun!$C$5:$C$605,'Resumo (2)'!E30,Jun!$V$5:$V$605,"Receita",Jun!$L$5:$L$605,"Não Pago")</f>
        <v>0</v>
      </c>
      <c r="W30" s="102">
        <f>SUMIFS(Jul!$J$5:$J$605,Jul!$C$5:$C$605,'Resumo (2)'!E30,Jul!$V$5:$V$605,"Receita",Jul!$L$5:$L$605,"Não Pago")</f>
        <v>0</v>
      </c>
      <c r="X30" s="102">
        <f>SUMIFS(Ago!$J$5:$J$596,Ago!$C$5:$C$596,'Resumo (2)'!E30,Ago!$V$5:$V$596,"Receita",Ago!$L$5:$L$596,"Não Pago")</f>
        <v>0</v>
      </c>
      <c r="Y30" s="102">
        <f>SUMIFS(Set!$J$5:$J$605,Set!$C$5:$C$605,'Resumo (2)'!E30,Set!$V$5:$V$605,"Receita",Set!$L$5:$L$605,"Não Pago")</f>
        <v>0</v>
      </c>
      <c r="Z30" s="102">
        <f>SUMIFS(Out!$J$5:$J$605,Out!$C$5:$C$605,'Resumo (2)'!E30,Out!$V$5:$V$605,"Receita",Out!$L$5:$L$605,"Não Pago")</f>
        <v>0</v>
      </c>
      <c r="AA30" s="102">
        <f>SUMIFS(Nov!$J$5:$J$605,Nov!$C$5:$C$605,'Resumo (2)'!E30,Nov!$V$5:$V$605,"Receita",Nov!$L$5:$L$605,"Não Pago")</f>
        <v>0</v>
      </c>
      <c r="AB30" s="102">
        <f>SUMIFS(Dez!$J$5:$J$605,Dez!$C$5:$C$605,'Resumo (2)'!E30,Dez!$V$5:$V$605,"Receita",Dez!$L$5:$L$605,"Não Pago")</f>
        <v>0</v>
      </c>
      <c r="AD30" s="102">
        <f t="shared" si="4"/>
        <v>24</v>
      </c>
      <c r="AE30" s="102">
        <f>SUMIFS(Jan!$K$5:$K$586,Jan!$C$5:$C$586,'Resumo (2)'!E30,Jan!$V$5:$V$586,"Despesa",Jan!$L$5:$L$586,"Não Pago")</f>
        <v>0</v>
      </c>
      <c r="AF30" s="102">
        <f>SUMIFS(Fev!$K$5:$K$605,Fev!$C$5:$C$605,'Resumo (2)'!E30,Fev!$V$5:$V$605,"Despesa",Fev!$L$5:$L$605,"Não Pago")</f>
        <v>0</v>
      </c>
      <c r="AG30" s="102">
        <f>SUMIFS(Mar!$K$5:$K$605,Mar!$C$5:$C$605,'Resumo (2)'!E30,Mar!$V$5:$V$605,"Despesa",Mar!$L$5:$L$605,"Não Pago")</f>
        <v>0</v>
      </c>
      <c r="AH30" s="102">
        <f>SUMIFS(Abr!$K$5:$K$605,Abr!$C$5:$C$605,'Resumo (2)'!E30,Abr!$V$5:$V$605,"Despesa",Abr!$L$5:$L$605,"Não Pago")</f>
        <v>0</v>
      </c>
      <c r="AI30" s="102">
        <f>SUMIFS(Mai!$K$5:$K$605,Mai!$C$5:$C$605,'Resumo (2)'!E30,Mai!$V$5:$V$605,"Despesa",Mai!$L$5:$L$605,"Não Pago")</f>
        <v>0</v>
      </c>
      <c r="AJ30" s="102">
        <f>SUMIFS(Jun!$K$5:$K$605,Jun!$C$5:$C$605,'Resumo (2)'!E30,Jun!$V$5:$V$605,"Despesa",Jun!$L$5:$L$605,"Não Pago")</f>
        <v>0</v>
      </c>
      <c r="AK30" s="102">
        <f>SUMIFS(Jul!$K$5:$K$605,Jul!$C$5:$C$605,'Resumo (2)'!E30,Jul!$V$5:$V$605,"Despesa",Jul!$L$5:$L$605,"Não Pago")</f>
        <v>0</v>
      </c>
      <c r="AL30" s="102">
        <f>SUMIFS(Ago!$K$5:$K$596,Ago!$C$5:$C$596,'Resumo (2)'!E30,Ago!$V$5:$V$596,"Despesa",Ago!$L$5:$L$596,"Não Pago")</f>
        <v>0</v>
      </c>
      <c r="AM30" s="102">
        <f>SUMIFS(Set!$K$5:$K$605,Set!$C$5:$C$605,'Resumo (2)'!E30,Set!$V$5:$V$605,"Despesa",Set!$L$5:$L$605,"Não Pago")</f>
        <v>0</v>
      </c>
      <c r="AN30" s="102">
        <f>SUMIFS(Out!$K$5:$K$605,Out!$C$5:$C$605,'Resumo (2)'!E30,Out!$V$5:$V$605,"Despesa",Out!$L$5:$L$605,"Não Pago")</f>
        <v>0</v>
      </c>
      <c r="AO30" s="102">
        <f>SUMIFS(Nov!$K$5:$K$605,Nov!$C$5:$C$605,'Resumo (2)'!E30,Nov!$V$5:$V$605,"Despesa",Nov!$L$5:$L$605,"Não Pago")</f>
        <v>0</v>
      </c>
      <c r="AP30" s="102">
        <f>SUMIFS(Dez!$K$5:$K$605,Dez!$C$5:$C$605,'Resumo (2)'!E30,Dez!$V$5:$V$605,"Despesa",Dez!$L$5:$L$605,"Não Pago")</f>
        <v>0</v>
      </c>
    </row>
    <row r="31" spans="1:42" s="102" customFormat="1" ht="25.5" customHeight="1" thickTop="1" thickBot="1" x14ac:dyDescent="0.3">
      <c r="A31" s="214"/>
      <c r="B31"/>
      <c r="C31"/>
      <c r="D31"/>
      <c r="E31" s="30">
        <v>25</v>
      </c>
      <c r="F31" s="27">
        <f t="shared" si="0"/>
        <v>0</v>
      </c>
      <c r="G31" s="27">
        <f t="shared" si="1"/>
        <v>0</v>
      </c>
      <c r="H31" s="27">
        <f t="shared" si="2"/>
        <v>0</v>
      </c>
      <c r="I31"/>
      <c r="J31"/>
      <c r="K31"/>
      <c r="L31"/>
      <c r="M31" s="60"/>
      <c r="O31" s="61"/>
      <c r="P31" s="61">
        <f t="shared" si="3"/>
        <v>25</v>
      </c>
      <c r="Q31" s="102">
        <f>SUMIFS(Jan!$J$5:$J$586,Jan!$C$5:$C$586,'Resumo (2)'!E31,Jan!$V$5:$V$586,"Receita",Jan!$L$5:$L$586,"Não Pago")</f>
        <v>0</v>
      </c>
      <c r="R31" s="102">
        <f>SUMIFS(Fev!$J$5:$J$605,Fev!$C$5:$C$605,'Resumo (2)'!E31,Fev!$V$5:$V$605,"Receita",Fev!$L$5:$L$605,"Não Pago")</f>
        <v>0</v>
      </c>
      <c r="S31" s="102">
        <f>SUMIFS(Mar!$J$5:$J$605,Mar!$C$5:$C$605,'Resumo (2)'!E31,Mar!$V$5:$V$605,"Receita",Mar!$L$5:$L$605,"Não Pago")</f>
        <v>0</v>
      </c>
      <c r="T31" s="102">
        <f>SUMIFS(Abr!$J$5:$J$605,Abr!$C$5:$C$605,'Resumo (2)'!E31,Abr!$V$5:$V$605,"Receita",Abr!$L$5:$L$605,"Não Pago")</f>
        <v>0</v>
      </c>
      <c r="U31" s="102">
        <f>SUMIFS(Mai!$J$5:$J$605,Mai!$C$5:$C$605,'Resumo (2)'!E31,Mai!$V$5:$V$605,"Receita",Mai!$L$5:$L$605,"Não Pago")</f>
        <v>0</v>
      </c>
      <c r="V31" s="102">
        <f>SUMIFS(Jun!$J$5:$J$605,Jun!$C$5:$C$605,'Resumo (2)'!E31,Jun!$V$5:$V$605,"Receita",Jun!$L$5:$L$605,"Não Pago")</f>
        <v>0</v>
      </c>
      <c r="W31" s="102">
        <f>SUMIFS(Jul!$J$5:$J$605,Jul!$C$5:$C$605,'Resumo (2)'!E31,Jul!$V$5:$V$605,"Receita",Jul!$L$5:$L$605,"Não Pago")</f>
        <v>0</v>
      </c>
      <c r="X31" s="102">
        <f>SUMIFS(Ago!$J$5:$J$596,Ago!$C$5:$C$596,'Resumo (2)'!E31,Ago!$V$5:$V$596,"Receita",Ago!$L$5:$L$596,"Não Pago")</f>
        <v>0</v>
      </c>
      <c r="Y31" s="102">
        <f>SUMIFS(Set!$J$5:$J$605,Set!$C$5:$C$605,'Resumo (2)'!E31,Set!$V$5:$V$605,"Receita",Set!$L$5:$L$605,"Não Pago")</f>
        <v>0</v>
      </c>
      <c r="Z31" s="102">
        <f>SUMIFS(Out!$J$5:$J$605,Out!$C$5:$C$605,'Resumo (2)'!E31,Out!$V$5:$V$605,"Receita",Out!$L$5:$L$605,"Não Pago")</f>
        <v>0</v>
      </c>
      <c r="AA31" s="102">
        <f>SUMIFS(Nov!$J$5:$J$605,Nov!$C$5:$C$605,'Resumo (2)'!E31,Nov!$V$5:$V$605,"Receita",Nov!$L$5:$L$605,"Não Pago")</f>
        <v>0</v>
      </c>
      <c r="AB31" s="102">
        <f>SUMIFS(Dez!$J$5:$J$605,Dez!$C$5:$C$605,'Resumo (2)'!E31,Dez!$V$5:$V$605,"Receita",Dez!$L$5:$L$605,"Não Pago")</f>
        <v>0</v>
      </c>
      <c r="AD31" s="102">
        <f t="shared" si="4"/>
        <v>25</v>
      </c>
      <c r="AE31" s="102">
        <f>SUMIFS(Jan!$K$5:$K$586,Jan!$C$5:$C$586,'Resumo (2)'!E31,Jan!$V$5:$V$586,"Despesa",Jan!$L$5:$L$586,"Não Pago")</f>
        <v>0</v>
      </c>
      <c r="AF31" s="102">
        <f>SUMIFS(Fev!$K$5:$K$605,Fev!$C$5:$C$605,'Resumo (2)'!E31,Fev!$V$5:$V$605,"Despesa",Fev!$L$5:$L$605,"Não Pago")</f>
        <v>0</v>
      </c>
      <c r="AG31" s="102">
        <f>SUMIFS(Mar!$K$5:$K$605,Mar!$C$5:$C$605,'Resumo (2)'!E31,Mar!$V$5:$V$605,"Despesa",Mar!$L$5:$L$605,"Não Pago")</f>
        <v>0</v>
      </c>
      <c r="AH31" s="102">
        <f>SUMIFS(Abr!$K$5:$K$605,Abr!$C$5:$C$605,'Resumo (2)'!E31,Abr!$V$5:$V$605,"Despesa",Abr!$L$5:$L$605,"Não Pago")</f>
        <v>0</v>
      </c>
      <c r="AI31" s="102">
        <f>SUMIFS(Mai!$K$5:$K$605,Mai!$C$5:$C$605,'Resumo (2)'!E31,Mai!$V$5:$V$605,"Despesa",Mai!$L$5:$L$605,"Não Pago")</f>
        <v>0</v>
      </c>
      <c r="AJ31" s="102">
        <f>SUMIFS(Jun!$K$5:$K$605,Jun!$C$5:$C$605,'Resumo (2)'!E31,Jun!$V$5:$V$605,"Despesa",Jun!$L$5:$L$605,"Não Pago")</f>
        <v>0</v>
      </c>
      <c r="AK31" s="102">
        <f>SUMIFS(Jul!$K$5:$K$605,Jul!$C$5:$C$605,'Resumo (2)'!E31,Jul!$V$5:$V$605,"Despesa",Jul!$L$5:$L$605,"Não Pago")</f>
        <v>0</v>
      </c>
      <c r="AL31" s="102">
        <f>SUMIFS(Ago!$K$5:$K$596,Ago!$C$5:$C$596,'Resumo (2)'!E31,Ago!$V$5:$V$596,"Despesa",Ago!$L$5:$L$596,"Não Pago")</f>
        <v>0</v>
      </c>
      <c r="AM31" s="102">
        <f>SUMIFS(Set!$K$5:$K$605,Set!$C$5:$C$605,'Resumo (2)'!E31,Set!$V$5:$V$605,"Despesa",Set!$L$5:$L$605,"Não Pago")</f>
        <v>0</v>
      </c>
      <c r="AN31" s="102">
        <f>SUMIFS(Out!$K$5:$K$605,Out!$C$5:$C$605,'Resumo (2)'!E31,Out!$V$5:$V$605,"Despesa",Out!$L$5:$L$605,"Não Pago")</f>
        <v>0</v>
      </c>
      <c r="AO31" s="102">
        <f>SUMIFS(Nov!$K$5:$K$605,Nov!$C$5:$C$605,'Resumo (2)'!E31,Nov!$V$5:$V$605,"Despesa",Nov!$L$5:$L$605,"Não Pago")</f>
        <v>0</v>
      </c>
      <c r="AP31" s="102">
        <f>SUMIFS(Dez!$K$5:$K$605,Dez!$C$5:$C$605,'Resumo (2)'!E31,Dez!$V$5:$V$605,"Despesa",Dez!$L$5:$L$605,"Não Pago")</f>
        <v>0</v>
      </c>
    </row>
    <row r="32" spans="1:42" s="102" customFormat="1" ht="25.5" customHeight="1" thickTop="1" thickBot="1" x14ac:dyDescent="0.3">
      <c r="A32" s="214"/>
      <c r="B32"/>
      <c r="C32"/>
      <c r="D32"/>
      <c r="E32" s="30">
        <v>26</v>
      </c>
      <c r="F32" s="27">
        <f t="shared" si="0"/>
        <v>0</v>
      </c>
      <c r="G32" s="27">
        <f t="shared" si="1"/>
        <v>0</v>
      </c>
      <c r="H32" s="27">
        <f t="shared" si="2"/>
        <v>0</v>
      </c>
      <c r="I32"/>
      <c r="J32"/>
      <c r="K32"/>
      <c r="L32"/>
      <c r="M32" s="60"/>
      <c r="O32" s="61"/>
      <c r="P32" s="61">
        <f t="shared" si="3"/>
        <v>26</v>
      </c>
      <c r="Q32" s="102">
        <f>SUMIFS(Jan!$J$5:$J$586,Jan!$C$5:$C$586,'Resumo (2)'!E32,Jan!$V$5:$V$586,"Receita",Jan!$L$5:$L$586,"Não Pago")</f>
        <v>0</v>
      </c>
      <c r="R32" s="102">
        <f>SUMIFS(Fev!$J$5:$J$605,Fev!$C$5:$C$605,'Resumo (2)'!E32,Fev!$V$5:$V$605,"Receita",Fev!$L$5:$L$605,"Não Pago")</f>
        <v>0</v>
      </c>
      <c r="S32" s="102">
        <f>SUMIFS(Mar!$J$5:$J$605,Mar!$C$5:$C$605,'Resumo (2)'!E32,Mar!$V$5:$V$605,"Receita",Mar!$L$5:$L$605,"Não Pago")</f>
        <v>0</v>
      </c>
      <c r="T32" s="102">
        <f>SUMIFS(Abr!$J$5:$J$605,Abr!$C$5:$C$605,'Resumo (2)'!E32,Abr!$V$5:$V$605,"Receita",Abr!$L$5:$L$605,"Não Pago")</f>
        <v>0</v>
      </c>
      <c r="U32" s="102">
        <f>SUMIFS(Mai!$J$5:$J$605,Mai!$C$5:$C$605,'Resumo (2)'!E32,Mai!$V$5:$V$605,"Receita",Mai!$L$5:$L$605,"Não Pago")</f>
        <v>0</v>
      </c>
      <c r="V32" s="102">
        <f>SUMIFS(Jun!$J$5:$J$605,Jun!$C$5:$C$605,'Resumo (2)'!E32,Jun!$V$5:$V$605,"Receita",Jun!$L$5:$L$605,"Não Pago")</f>
        <v>0</v>
      </c>
      <c r="W32" s="102">
        <f>SUMIFS(Jul!$J$5:$J$605,Jul!$C$5:$C$605,'Resumo (2)'!E32,Jul!$V$5:$V$605,"Receita",Jul!$L$5:$L$605,"Não Pago")</f>
        <v>0</v>
      </c>
      <c r="X32" s="102">
        <f>SUMIFS(Ago!$J$5:$J$596,Ago!$C$5:$C$596,'Resumo (2)'!E32,Ago!$V$5:$V$596,"Receita",Ago!$L$5:$L$596,"Não Pago")</f>
        <v>0</v>
      </c>
      <c r="Y32" s="102">
        <f>SUMIFS(Set!$J$5:$J$605,Set!$C$5:$C$605,'Resumo (2)'!E32,Set!$V$5:$V$605,"Receita",Set!$L$5:$L$605,"Não Pago")</f>
        <v>0</v>
      </c>
      <c r="Z32" s="102">
        <f>SUMIFS(Out!$J$5:$J$605,Out!$C$5:$C$605,'Resumo (2)'!E32,Out!$V$5:$V$605,"Receita",Out!$L$5:$L$605,"Não Pago")</f>
        <v>0</v>
      </c>
      <c r="AA32" s="102">
        <f>SUMIFS(Nov!$J$5:$J$605,Nov!$C$5:$C$605,'Resumo (2)'!E32,Nov!$V$5:$V$605,"Receita",Nov!$L$5:$L$605,"Não Pago")</f>
        <v>0</v>
      </c>
      <c r="AB32" s="102">
        <f>SUMIFS(Dez!$J$5:$J$605,Dez!$C$5:$C$605,'Resumo (2)'!E32,Dez!$V$5:$V$605,"Receita",Dez!$L$5:$L$605,"Não Pago")</f>
        <v>0</v>
      </c>
      <c r="AD32" s="102">
        <f t="shared" si="4"/>
        <v>26</v>
      </c>
      <c r="AE32" s="102">
        <f>SUMIFS(Jan!$K$5:$K$586,Jan!$C$5:$C$586,'Resumo (2)'!E32,Jan!$V$5:$V$586,"Despesa",Jan!$L$5:$L$586,"Não Pago")</f>
        <v>0</v>
      </c>
      <c r="AF32" s="102">
        <f>SUMIFS(Fev!$K$5:$K$605,Fev!$C$5:$C$605,'Resumo (2)'!E32,Fev!$V$5:$V$605,"Despesa",Fev!$L$5:$L$605,"Não Pago")</f>
        <v>0</v>
      </c>
      <c r="AG32" s="102">
        <f>SUMIFS(Mar!$K$5:$K$605,Mar!$C$5:$C$605,'Resumo (2)'!E32,Mar!$V$5:$V$605,"Despesa",Mar!$L$5:$L$605,"Não Pago")</f>
        <v>0</v>
      </c>
      <c r="AH32" s="102">
        <f>SUMIFS(Abr!$K$5:$K$605,Abr!$C$5:$C$605,'Resumo (2)'!E32,Abr!$V$5:$V$605,"Despesa",Abr!$L$5:$L$605,"Não Pago")</f>
        <v>0</v>
      </c>
      <c r="AI32" s="102">
        <f>SUMIFS(Mai!$K$5:$K$605,Mai!$C$5:$C$605,'Resumo (2)'!E32,Mai!$V$5:$V$605,"Despesa",Mai!$L$5:$L$605,"Não Pago")</f>
        <v>0</v>
      </c>
      <c r="AJ32" s="102">
        <f>SUMIFS(Jun!$K$5:$K$605,Jun!$C$5:$C$605,'Resumo (2)'!E32,Jun!$V$5:$V$605,"Despesa",Jun!$L$5:$L$605,"Não Pago")</f>
        <v>0</v>
      </c>
      <c r="AK32" s="102">
        <f>SUMIFS(Jul!$K$5:$K$605,Jul!$C$5:$C$605,'Resumo (2)'!E32,Jul!$V$5:$V$605,"Despesa",Jul!$L$5:$L$605,"Não Pago")</f>
        <v>0</v>
      </c>
      <c r="AL32" s="102">
        <f>SUMIFS(Ago!$K$5:$K$596,Ago!$C$5:$C$596,'Resumo (2)'!E32,Ago!$V$5:$V$596,"Despesa",Ago!$L$5:$L$596,"Não Pago")</f>
        <v>0</v>
      </c>
      <c r="AM32" s="102">
        <f>SUMIFS(Set!$K$5:$K$605,Set!$C$5:$C$605,'Resumo (2)'!E32,Set!$V$5:$V$605,"Despesa",Set!$L$5:$L$605,"Não Pago")</f>
        <v>0</v>
      </c>
      <c r="AN32" s="102">
        <f>SUMIFS(Out!$K$5:$K$605,Out!$C$5:$C$605,'Resumo (2)'!E32,Out!$V$5:$V$605,"Despesa",Out!$L$5:$L$605,"Não Pago")</f>
        <v>0</v>
      </c>
      <c r="AO32" s="102">
        <f>SUMIFS(Nov!$K$5:$K$605,Nov!$C$5:$C$605,'Resumo (2)'!E32,Nov!$V$5:$V$605,"Despesa",Nov!$L$5:$L$605,"Não Pago")</f>
        <v>0</v>
      </c>
      <c r="AP32" s="102">
        <f>SUMIFS(Dez!$K$5:$K$605,Dez!$C$5:$C$605,'Resumo (2)'!E32,Dez!$V$5:$V$605,"Despesa",Dez!$L$5:$L$605,"Não Pago")</f>
        <v>0</v>
      </c>
    </row>
    <row r="33" spans="1:42" s="102" customFormat="1" ht="25.5" customHeight="1" thickTop="1" thickBot="1" x14ac:dyDescent="0.3">
      <c r="A33" s="214"/>
      <c r="B33"/>
      <c r="C33"/>
      <c r="D33"/>
      <c r="E33" s="30">
        <v>27</v>
      </c>
      <c r="F33" s="27">
        <f t="shared" si="0"/>
        <v>0</v>
      </c>
      <c r="G33" s="27">
        <f t="shared" si="1"/>
        <v>0</v>
      </c>
      <c r="H33" s="27">
        <f t="shared" si="2"/>
        <v>0</v>
      </c>
      <c r="I33"/>
      <c r="J33"/>
      <c r="K33"/>
      <c r="L33"/>
      <c r="M33" s="60"/>
      <c r="O33" s="61"/>
      <c r="P33" s="61">
        <f t="shared" si="3"/>
        <v>27</v>
      </c>
      <c r="Q33" s="102">
        <f>SUMIFS(Jan!$J$5:$J$586,Jan!$C$5:$C$586,'Resumo (2)'!E33,Jan!$V$5:$V$586,"Receita",Jan!$L$5:$L$586,"Não Pago")</f>
        <v>0</v>
      </c>
      <c r="R33" s="102">
        <f>SUMIFS(Fev!$J$5:$J$605,Fev!$C$5:$C$605,'Resumo (2)'!E33,Fev!$V$5:$V$605,"Receita",Fev!$L$5:$L$605,"Não Pago")</f>
        <v>0</v>
      </c>
      <c r="S33" s="102">
        <f>SUMIFS(Mar!$J$5:$J$605,Mar!$C$5:$C$605,'Resumo (2)'!E33,Mar!$V$5:$V$605,"Receita",Mar!$L$5:$L$605,"Não Pago")</f>
        <v>0</v>
      </c>
      <c r="T33" s="102">
        <f>SUMIFS(Abr!$J$5:$J$605,Abr!$C$5:$C$605,'Resumo (2)'!E33,Abr!$V$5:$V$605,"Receita",Abr!$L$5:$L$605,"Não Pago")</f>
        <v>0</v>
      </c>
      <c r="U33" s="102">
        <f>SUMIFS(Mai!$J$5:$J$605,Mai!$C$5:$C$605,'Resumo (2)'!E33,Mai!$V$5:$V$605,"Receita",Mai!$L$5:$L$605,"Não Pago")</f>
        <v>0</v>
      </c>
      <c r="V33" s="102">
        <f>SUMIFS(Jun!$J$5:$J$605,Jun!$C$5:$C$605,'Resumo (2)'!E33,Jun!$V$5:$V$605,"Receita",Jun!$L$5:$L$605,"Não Pago")</f>
        <v>0</v>
      </c>
      <c r="W33" s="102">
        <f>SUMIFS(Jul!$J$5:$J$605,Jul!$C$5:$C$605,'Resumo (2)'!E33,Jul!$V$5:$V$605,"Receita",Jul!$L$5:$L$605,"Não Pago")</f>
        <v>0</v>
      </c>
      <c r="X33" s="102">
        <f>SUMIFS(Ago!$J$5:$J$596,Ago!$C$5:$C$596,'Resumo (2)'!E33,Ago!$V$5:$V$596,"Receita",Ago!$L$5:$L$596,"Não Pago")</f>
        <v>0</v>
      </c>
      <c r="Y33" s="102">
        <f>SUMIFS(Set!$J$5:$J$605,Set!$C$5:$C$605,'Resumo (2)'!E33,Set!$V$5:$V$605,"Receita",Set!$L$5:$L$605,"Não Pago")</f>
        <v>0</v>
      </c>
      <c r="Z33" s="102">
        <f>SUMIFS(Out!$J$5:$J$605,Out!$C$5:$C$605,'Resumo (2)'!E33,Out!$V$5:$V$605,"Receita",Out!$L$5:$L$605,"Não Pago")</f>
        <v>0</v>
      </c>
      <c r="AA33" s="102">
        <f>SUMIFS(Nov!$J$5:$J$605,Nov!$C$5:$C$605,'Resumo (2)'!E33,Nov!$V$5:$V$605,"Receita",Nov!$L$5:$L$605,"Não Pago")</f>
        <v>0</v>
      </c>
      <c r="AB33" s="102">
        <f>SUMIFS(Dez!$J$5:$J$605,Dez!$C$5:$C$605,'Resumo (2)'!E33,Dez!$V$5:$V$605,"Receita",Dez!$L$5:$L$605,"Não Pago")</f>
        <v>0</v>
      </c>
      <c r="AD33" s="102">
        <f t="shared" si="4"/>
        <v>27</v>
      </c>
      <c r="AE33" s="102">
        <f>SUMIFS(Jan!$K$5:$K$586,Jan!$C$5:$C$586,'Resumo (2)'!E33,Jan!$V$5:$V$586,"Despesa",Jan!$L$5:$L$586,"Não Pago")</f>
        <v>0</v>
      </c>
      <c r="AF33" s="102">
        <f>SUMIFS(Fev!$K$5:$K$605,Fev!$C$5:$C$605,'Resumo (2)'!E33,Fev!$V$5:$V$605,"Despesa",Fev!$L$5:$L$605,"Não Pago")</f>
        <v>0</v>
      </c>
      <c r="AG33" s="102">
        <f>SUMIFS(Mar!$K$5:$K$605,Mar!$C$5:$C$605,'Resumo (2)'!E33,Mar!$V$5:$V$605,"Despesa",Mar!$L$5:$L$605,"Não Pago")</f>
        <v>0</v>
      </c>
      <c r="AH33" s="102">
        <f>SUMIFS(Abr!$K$5:$K$605,Abr!$C$5:$C$605,'Resumo (2)'!E33,Abr!$V$5:$V$605,"Despesa",Abr!$L$5:$L$605,"Não Pago")</f>
        <v>0</v>
      </c>
      <c r="AI33" s="102">
        <f>SUMIFS(Mai!$K$5:$K$605,Mai!$C$5:$C$605,'Resumo (2)'!E33,Mai!$V$5:$V$605,"Despesa",Mai!$L$5:$L$605,"Não Pago")</f>
        <v>0</v>
      </c>
      <c r="AJ33" s="102">
        <f>SUMIFS(Jun!$K$5:$K$605,Jun!$C$5:$C$605,'Resumo (2)'!E33,Jun!$V$5:$V$605,"Despesa",Jun!$L$5:$L$605,"Não Pago")</f>
        <v>0</v>
      </c>
      <c r="AK33" s="102">
        <f>SUMIFS(Jul!$K$5:$K$605,Jul!$C$5:$C$605,'Resumo (2)'!E33,Jul!$V$5:$V$605,"Despesa",Jul!$L$5:$L$605,"Não Pago")</f>
        <v>0</v>
      </c>
      <c r="AL33" s="102">
        <f>SUMIFS(Ago!$K$5:$K$596,Ago!$C$5:$C$596,'Resumo (2)'!E33,Ago!$V$5:$V$596,"Despesa",Ago!$L$5:$L$596,"Não Pago")</f>
        <v>0</v>
      </c>
      <c r="AM33" s="102">
        <f>SUMIFS(Set!$K$5:$K$605,Set!$C$5:$C$605,'Resumo (2)'!E33,Set!$V$5:$V$605,"Despesa",Set!$L$5:$L$605,"Não Pago")</f>
        <v>0</v>
      </c>
      <c r="AN33" s="102">
        <f>SUMIFS(Out!$K$5:$K$605,Out!$C$5:$C$605,'Resumo (2)'!E33,Out!$V$5:$V$605,"Despesa",Out!$L$5:$L$605,"Não Pago")</f>
        <v>0</v>
      </c>
      <c r="AO33" s="102">
        <f>SUMIFS(Nov!$K$5:$K$605,Nov!$C$5:$C$605,'Resumo (2)'!E33,Nov!$V$5:$V$605,"Despesa",Nov!$L$5:$L$605,"Não Pago")</f>
        <v>0</v>
      </c>
      <c r="AP33" s="102">
        <f>SUMIFS(Dez!$K$5:$K$605,Dez!$C$5:$C$605,'Resumo (2)'!E33,Dez!$V$5:$V$605,"Despesa",Dez!$L$5:$L$605,"Não Pago")</f>
        <v>0</v>
      </c>
    </row>
    <row r="34" spans="1:42" s="102" customFormat="1" ht="25.5" customHeight="1" thickTop="1" thickBot="1" x14ac:dyDescent="0.3">
      <c r="A34" s="214"/>
      <c r="B34"/>
      <c r="C34"/>
      <c r="D34"/>
      <c r="E34" s="30">
        <v>28</v>
      </c>
      <c r="F34" s="27">
        <f t="shared" si="0"/>
        <v>0</v>
      </c>
      <c r="G34" s="27">
        <f t="shared" si="1"/>
        <v>0</v>
      </c>
      <c r="H34" s="27">
        <f t="shared" si="2"/>
        <v>0</v>
      </c>
      <c r="I34"/>
      <c r="J34"/>
      <c r="K34"/>
      <c r="L34"/>
      <c r="M34" s="60"/>
      <c r="O34" s="61"/>
      <c r="P34" s="61">
        <f t="shared" si="3"/>
        <v>28</v>
      </c>
      <c r="Q34" s="102">
        <f>SUMIFS(Jan!$J$5:$J$586,Jan!$C$5:$C$586,'Resumo (2)'!E34,Jan!$V$5:$V$586,"Receita",Jan!$L$5:$L$586,"Não Pago")</f>
        <v>0</v>
      </c>
      <c r="R34" s="102">
        <f>SUMIFS(Fev!$J$5:$J$605,Fev!$C$5:$C$605,'Resumo (2)'!E34,Fev!$V$5:$V$605,"Receita",Fev!$L$5:$L$605,"Não Pago")</f>
        <v>0</v>
      </c>
      <c r="S34" s="102">
        <f>SUMIFS(Mar!$J$5:$J$605,Mar!$C$5:$C$605,'Resumo (2)'!E34,Mar!$V$5:$V$605,"Receita",Mar!$L$5:$L$605,"Não Pago")</f>
        <v>0</v>
      </c>
      <c r="T34" s="102">
        <f>SUMIFS(Abr!$J$5:$J$605,Abr!$C$5:$C$605,'Resumo (2)'!E34,Abr!$V$5:$V$605,"Receita",Abr!$L$5:$L$605,"Não Pago")</f>
        <v>0</v>
      </c>
      <c r="U34" s="102">
        <f>SUMIFS(Mai!$J$5:$J$605,Mai!$C$5:$C$605,'Resumo (2)'!E34,Mai!$V$5:$V$605,"Receita",Mai!$L$5:$L$605,"Não Pago")</f>
        <v>0</v>
      </c>
      <c r="V34" s="102">
        <f>SUMIFS(Jun!$J$5:$J$605,Jun!$C$5:$C$605,'Resumo (2)'!E34,Jun!$V$5:$V$605,"Receita",Jun!$L$5:$L$605,"Não Pago")</f>
        <v>0</v>
      </c>
      <c r="W34" s="102">
        <f>SUMIFS(Jul!$J$5:$J$605,Jul!$C$5:$C$605,'Resumo (2)'!E34,Jul!$V$5:$V$605,"Receita",Jul!$L$5:$L$605,"Não Pago")</f>
        <v>0</v>
      </c>
      <c r="X34" s="102">
        <f>SUMIFS(Ago!$J$5:$J$596,Ago!$C$5:$C$596,'Resumo (2)'!E34,Ago!$V$5:$V$596,"Receita",Ago!$L$5:$L$596,"Não Pago")</f>
        <v>0</v>
      </c>
      <c r="Y34" s="102">
        <f>SUMIFS(Set!$J$5:$J$605,Set!$C$5:$C$605,'Resumo (2)'!E34,Set!$V$5:$V$605,"Receita",Set!$L$5:$L$605,"Não Pago")</f>
        <v>0</v>
      </c>
      <c r="Z34" s="102">
        <f>SUMIFS(Out!$J$5:$J$605,Out!$C$5:$C$605,'Resumo (2)'!E34,Out!$V$5:$V$605,"Receita",Out!$L$5:$L$605,"Não Pago")</f>
        <v>0</v>
      </c>
      <c r="AA34" s="102">
        <f>SUMIFS(Nov!$J$5:$J$605,Nov!$C$5:$C$605,'Resumo (2)'!E34,Nov!$V$5:$V$605,"Receita",Nov!$L$5:$L$605,"Não Pago")</f>
        <v>0</v>
      </c>
      <c r="AB34" s="102">
        <f>SUMIFS(Dez!$J$5:$J$605,Dez!$C$5:$C$605,'Resumo (2)'!E34,Dez!$V$5:$V$605,"Receita",Dez!$L$5:$L$605,"Não Pago")</f>
        <v>0</v>
      </c>
      <c r="AD34" s="102">
        <f t="shared" si="4"/>
        <v>28</v>
      </c>
      <c r="AE34" s="102">
        <f>SUMIFS(Jan!$K$5:$K$586,Jan!$C$5:$C$586,'Resumo (2)'!E34,Jan!$V$5:$V$586,"Despesa",Jan!$L$5:$L$586,"Não Pago")</f>
        <v>0</v>
      </c>
      <c r="AF34" s="102">
        <f>SUMIFS(Fev!$K$5:$K$605,Fev!$C$5:$C$605,'Resumo (2)'!E34,Fev!$V$5:$V$605,"Despesa",Fev!$L$5:$L$605,"Não Pago")</f>
        <v>0</v>
      </c>
      <c r="AG34" s="102">
        <f>SUMIFS(Mar!$K$5:$K$605,Mar!$C$5:$C$605,'Resumo (2)'!E34,Mar!$V$5:$V$605,"Despesa",Mar!$L$5:$L$605,"Não Pago")</f>
        <v>0</v>
      </c>
      <c r="AH34" s="102">
        <f>SUMIFS(Abr!$K$5:$K$605,Abr!$C$5:$C$605,'Resumo (2)'!E34,Abr!$V$5:$V$605,"Despesa",Abr!$L$5:$L$605,"Não Pago")</f>
        <v>0</v>
      </c>
      <c r="AI34" s="102">
        <f>SUMIFS(Mai!$K$5:$K$605,Mai!$C$5:$C$605,'Resumo (2)'!E34,Mai!$V$5:$V$605,"Despesa",Mai!$L$5:$L$605,"Não Pago")</f>
        <v>0</v>
      </c>
      <c r="AJ34" s="102">
        <f>SUMIFS(Jun!$K$5:$K$605,Jun!$C$5:$C$605,'Resumo (2)'!E34,Jun!$V$5:$V$605,"Despesa",Jun!$L$5:$L$605,"Não Pago")</f>
        <v>0</v>
      </c>
      <c r="AK34" s="102">
        <f>SUMIFS(Jul!$K$5:$K$605,Jul!$C$5:$C$605,'Resumo (2)'!E34,Jul!$V$5:$V$605,"Despesa",Jul!$L$5:$L$605,"Não Pago")</f>
        <v>0</v>
      </c>
      <c r="AL34" s="102">
        <f>SUMIFS(Ago!$K$5:$K$596,Ago!$C$5:$C$596,'Resumo (2)'!E34,Ago!$V$5:$V$596,"Despesa",Ago!$L$5:$L$596,"Não Pago")</f>
        <v>0</v>
      </c>
      <c r="AM34" s="102">
        <f>SUMIFS(Set!$K$5:$K$605,Set!$C$5:$C$605,'Resumo (2)'!E34,Set!$V$5:$V$605,"Despesa",Set!$L$5:$L$605,"Não Pago")</f>
        <v>0</v>
      </c>
      <c r="AN34" s="102">
        <f>SUMIFS(Out!$K$5:$K$605,Out!$C$5:$C$605,'Resumo (2)'!E34,Out!$V$5:$V$605,"Despesa",Out!$L$5:$L$605,"Não Pago")</f>
        <v>0</v>
      </c>
      <c r="AO34" s="102">
        <f>SUMIFS(Nov!$K$5:$K$605,Nov!$C$5:$C$605,'Resumo (2)'!E34,Nov!$V$5:$V$605,"Despesa",Nov!$L$5:$L$605,"Não Pago")</f>
        <v>0</v>
      </c>
      <c r="AP34" s="102">
        <f>SUMIFS(Dez!$K$5:$K$605,Dez!$C$5:$C$605,'Resumo (2)'!E34,Dez!$V$5:$V$605,"Despesa",Dez!$L$5:$L$605,"Não Pago")</f>
        <v>0</v>
      </c>
    </row>
    <row r="35" spans="1:42" s="102" customFormat="1" ht="25.5" customHeight="1" thickTop="1" thickBot="1" x14ac:dyDescent="0.3">
      <c r="A35" s="214"/>
      <c r="B35"/>
      <c r="C35"/>
      <c r="D35"/>
      <c r="E35" s="30">
        <v>29</v>
      </c>
      <c r="F35" s="27">
        <f t="shared" si="0"/>
        <v>0</v>
      </c>
      <c r="G35" s="27">
        <f t="shared" si="1"/>
        <v>0</v>
      </c>
      <c r="H35" s="27">
        <f t="shared" si="2"/>
        <v>0</v>
      </c>
      <c r="I35"/>
      <c r="J35"/>
      <c r="K35"/>
      <c r="L35"/>
      <c r="M35" s="60"/>
      <c r="O35" s="61"/>
      <c r="P35" s="61">
        <f t="shared" si="3"/>
        <v>29</v>
      </c>
      <c r="Q35" s="102">
        <f>SUMIFS(Jan!$J$5:$J$586,Jan!$C$5:$C$586,'Resumo (2)'!E35,Jan!$V$5:$V$586,"Receita",Jan!$L$5:$L$586,"Não Pago")</f>
        <v>0</v>
      </c>
      <c r="R35" s="102">
        <f>SUMIFS(Fev!$J$5:$J$605,Fev!$C$5:$C$605,'Resumo (2)'!E35,Fev!$V$5:$V$605,"Receita",Fev!$L$5:$L$605,"Não Pago")</f>
        <v>0</v>
      </c>
      <c r="S35" s="102">
        <f>SUMIFS(Mar!$J$5:$J$605,Mar!$C$5:$C$605,'Resumo (2)'!E35,Mar!$V$5:$V$605,"Receita",Mar!$L$5:$L$605,"Não Pago")</f>
        <v>0</v>
      </c>
      <c r="T35" s="102">
        <f>SUMIFS(Abr!$J$5:$J$605,Abr!$C$5:$C$605,'Resumo (2)'!E35,Abr!$V$5:$V$605,"Receita",Abr!$L$5:$L$605,"Não Pago")</f>
        <v>0</v>
      </c>
      <c r="U35" s="102">
        <f>SUMIFS(Mai!$J$5:$J$605,Mai!$C$5:$C$605,'Resumo (2)'!E35,Mai!$V$5:$V$605,"Receita",Mai!$L$5:$L$605,"Não Pago")</f>
        <v>0</v>
      </c>
      <c r="V35" s="102">
        <f>SUMIFS(Jun!$J$5:$J$605,Jun!$C$5:$C$605,'Resumo (2)'!E35,Jun!$V$5:$V$605,"Receita",Jun!$L$5:$L$605,"Não Pago")</f>
        <v>0</v>
      </c>
      <c r="W35" s="102">
        <f>SUMIFS(Jul!$J$5:$J$605,Jul!$C$5:$C$605,'Resumo (2)'!E35,Jul!$V$5:$V$605,"Receita",Jul!$L$5:$L$605,"Não Pago")</f>
        <v>0</v>
      </c>
      <c r="X35" s="102">
        <f>SUMIFS(Ago!$J$5:$J$596,Ago!$C$5:$C$596,'Resumo (2)'!E35,Ago!$V$5:$V$596,"Receita",Ago!$L$5:$L$596,"Não Pago")</f>
        <v>0</v>
      </c>
      <c r="Y35" s="102">
        <f>SUMIFS(Set!$J$5:$J$605,Set!$C$5:$C$605,'Resumo (2)'!E35,Set!$V$5:$V$605,"Receita",Set!$L$5:$L$605,"Não Pago")</f>
        <v>0</v>
      </c>
      <c r="Z35" s="102">
        <f>SUMIFS(Out!$J$5:$J$605,Out!$C$5:$C$605,'Resumo (2)'!E35,Out!$V$5:$V$605,"Receita",Out!$L$5:$L$605,"Não Pago")</f>
        <v>0</v>
      </c>
      <c r="AA35" s="102">
        <f>SUMIFS(Nov!$J$5:$J$605,Nov!$C$5:$C$605,'Resumo (2)'!E35,Nov!$V$5:$V$605,"Receita",Nov!$L$5:$L$605,"Não Pago")</f>
        <v>0</v>
      </c>
      <c r="AB35" s="102">
        <f>SUMIFS(Dez!$J$5:$J$605,Dez!$C$5:$C$605,'Resumo (2)'!E35,Dez!$V$5:$V$605,"Receita",Dez!$L$5:$L$605,"Não Pago")</f>
        <v>0</v>
      </c>
      <c r="AD35" s="102">
        <f t="shared" si="4"/>
        <v>29</v>
      </c>
      <c r="AE35" s="102">
        <f>SUMIFS(Jan!$K$5:$K$586,Jan!$C$5:$C$586,'Resumo (2)'!E35,Jan!$V$5:$V$586,"Despesa",Jan!$L$5:$L$586,"Não Pago")</f>
        <v>0</v>
      </c>
      <c r="AF35" s="102">
        <f>SUMIFS(Fev!$K$5:$K$605,Fev!$C$5:$C$605,'Resumo (2)'!E35,Fev!$V$5:$V$605,"Despesa",Fev!$L$5:$L$605,"Não Pago")</f>
        <v>0</v>
      </c>
      <c r="AG35" s="102">
        <f>SUMIFS(Mar!$K$5:$K$605,Mar!$C$5:$C$605,'Resumo (2)'!E35,Mar!$V$5:$V$605,"Despesa",Mar!$L$5:$L$605,"Não Pago")</f>
        <v>0</v>
      </c>
      <c r="AH35" s="102">
        <f>SUMIFS(Abr!$K$5:$K$605,Abr!$C$5:$C$605,'Resumo (2)'!E35,Abr!$V$5:$V$605,"Despesa",Abr!$L$5:$L$605,"Não Pago")</f>
        <v>0</v>
      </c>
      <c r="AI35" s="102">
        <f>SUMIFS(Mai!$K$5:$K$605,Mai!$C$5:$C$605,'Resumo (2)'!E35,Mai!$V$5:$V$605,"Despesa",Mai!$L$5:$L$605,"Não Pago")</f>
        <v>0</v>
      </c>
      <c r="AJ35" s="102">
        <f>SUMIFS(Jun!$K$5:$K$605,Jun!$C$5:$C$605,'Resumo (2)'!E35,Jun!$V$5:$V$605,"Despesa",Jun!$L$5:$L$605,"Não Pago")</f>
        <v>0</v>
      </c>
      <c r="AK35" s="102">
        <f>SUMIFS(Jul!$K$5:$K$605,Jul!$C$5:$C$605,'Resumo (2)'!E35,Jul!$V$5:$V$605,"Despesa",Jul!$L$5:$L$605,"Não Pago")</f>
        <v>0</v>
      </c>
      <c r="AL35" s="102">
        <f>SUMIFS(Ago!$K$5:$K$596,Ago!$C$5:$C$596,'Resumo (2)'!E35,Ago!$V$5:$V$596,"Despesa",Ago!$L$5:$L$596,"Não Pago")</f>
        <v>0</v>
      </c>
      <c r="AM35" s="102">
        <f>SUMIFS(Set!$K$5:$K$605,Set!$C$5:$C$605,'Resumo (2)'!E35,Set!$V$5:$V$605,"Despesa",Set!$L$5:$L$605,"Não Pago")</f>
        <v>0</v>
      </c>
      <c r="AN35" s="102">
        <f>SUMIFS(Out!$K$5:$K$605,Out!$C$5:$C$605,'Resumo (2)'!E35,Out!$V$5:$V$605,"Despesa",Out!$L$5:$L$605,"Não Pago")</f>
        <v>0</v>
      </c>
      <c r="AO35" s="102">
        <f>SUMIFS(Nov!$K$5:$K$605,Nov!$C$5:$C$605,'Resumo (2)'!E35,Nov!$V$5:$V$605,"Despesa",Nov!$L$5:$L$605,"Não Pago")</f>
        <v>0</v>
      </c>
      <c r="AP35" s="102">
        <f>SUMIFS(Dez!$K$5:$K$605,Dez!$C$5:$C$605,'Resumo (2)'!E35,Dez!$V$5:$V$605,"Despesa",Dez!$L$5:$L$605,"Não Pago")</f>
        <v>0</v>
      </c>
    </row>
    <row r="36" spans="1:42" s="102" customFormat="1" ht="25.5" customHeight="1" thickTop="1" thickBot="1" x14ac:dyDescent="0.3">
      <c r="A36" s="214"/>
      <c r="B36"/>
      <c r="C36"/>
      <c r="D36"/>
      <c r="E36" s="30">
        <v>30</v>
      </c>
      <c r="F36" s="27">
        <f t="shared" si="0"/>
        <v>0</v>
      </c>
      <c r="G36" s="27">
        <f t="shared" si="1"/>
        <v>0</v>
      </c>
      <c r="H36" s="27">
        <f t="shared" si="2"/>
        <v>0</v>
      </c>
      <c r="I36"/>
      <c r="J36"/>
      <c r="K36"/>
      <c r="L36"/>
      <c r="M36" s="60"/>
      <c r="O36" s="61"/>
      <c r="P36" s="61">
        <f t="shared" si="3"/>
        <v>30</v>
      </c>
      <c r="Q36" s="102">
        <f>SUMIFS(Jan!$J$5:$J$586,Jan!$C$5:$C$586,'Resumo (2)'!E36,Jan!$V$5:$V$586,"Receita",Jan!$L$5:$L$586,"Não Pago")</f>
        <v>0</v>
      </c>
      <c r="R36" s="102">
        <f>SUMIFS(Fev!$J$5:$J$605,Fev!$C$5:$C$605,'Resumo (2)'!E36,Fev!$V$5:$V$605,"Receita",Fev!$L$5:$L$605,"Não Pago")</f>
        <v>0</v>
      </c>
      <c r="S36" s="102">
        <f>SUMIFS(Mar!$J$5:$J$605,Mar!$C$5:$C$605,'Resumo (2)'!E36,Mar!$V$5:$V$605,"Receita",Mar!$L$5:$L$605,"Não Pago")</f>
        <v>0</v>
      </c>
      <c r="T36" s="102">
        <f>SUMIFS(Abr!$J$5:$J$605,Abr!$C$5:$C$605,'Resumo (2)'!E36,Abr!$V$5:$V$605,"Receita",Abr!$L$5:$L$605,"Não Pago")</f>
        <v>0</v>
      </c>
      <c r="U36" s="102">
        <f>SUMIFS(Mai!$J$5:$J$605,Mai!$C$5:$C$605,'Resumo (2)'!E36,Mai!$V$5:$V$605,"Receita",Mai!$L$5:$L$605,"Não Pago")</f>
        <v>0</v>
      </c>
      <c r="V36" s="102">
        <f>SUMIFS(Jun!$J$5:$J$605,Jun!$C$5:$C$605,'Resumo (2)'!E36,Jun!$V$5:$V$605,"Receita",Jun!$L$5:$L$605,"Não Pago")</f>
        <v>0</v>
      </c>
      <c r="W36" s="102">
        <f>SUMIFS(Jul!$J$5:$J$605,Jul!$C$5:$C$605,'Resumo (2)'!E36,Jul!$V$5:$V$605,"Receita",Jul!$L$5:$L$605,"Não Pago")</f>
        <v>0</v>
      </c>
      <c r="X36" s="102">
        <f>SUMIFS(Ago!$J$5:$J$596,Ago!$C$5:$C$596,'Resumo (2)'!E36,Ago!$V$5:$V$596,"Receita",Ago!$L$5:$L$596,"Não Pago")</f>
        <v>0</v>
      </c>
      <c r="Y36" s="102">
        <f>SUMIFS(Set!$J$5:$J$605,Set!$C$5:$C$605,'Resumo (2)'!E36,Set!$V$5:$V$605,"Receita",Set!$L$5:$L$605,"Não Pago")</f>
        <v>0</v>
      </c>
      <c r="Z36" s="102">
        <f>SUMIFS(Out!$J$5:$J$605,Out!$C$5:$C$605,'Resumo (2)'!E36,Out!$V$5:$V$605,"Receita",Out!$L$5:$L$605,"Não Pago")</f>
        <v>0</v>
      </c>
      <c r="AA36" s="102">
        <f>SUMIFS(Nov!$J$5:$J$605,Nov!$C$5:$C$605,'Resumo (2)'!E36,Nov!$V$5:$V$605,"Receita",Nov!$L$5:$L$605,"Não Pago")</f>
        <v>0</v>
      </c>
      <c r="AB36" s="102">
        <f>SUMIFS(Dez!$J$5:$J$605,Dez!$C$5:$C$605,'Resumo (2)'!E36,Dez!$V$5:$V$605,"Receita",Dez!$L$5:$L$605,"Não Pago")</f>
        <v>0</v>
      </c>
      <c r="AD36" s="102">
        <f t="shared" si="4"/>
        <v>30</v>
      </c>
      <c r="AE36" s="102">
        <f>SUMIFS(Jan!$K$5:$K$586,Jan!$C$5:$C$586,'Resumo (2)'!E36,Jan!$V$5:$V$586,"Despesa",Jan!$L$5:$L$586,"Não Pago")</f>
        <v>0</v>
      </c>
      <c r="AF36" s="102">
        <f>SUMIFS(Fev!$K$5:$K$605,Fev!$C$5:$C$605,'Resumo (2)'!E36,Fev!$V$5:$V$605,"Despesa",Fev!$L$5:$L$605,"Não Pago")</f>
        <v>0</v>
      </c>
      <c r="AG36" s="102">
        <f>SUMIFS(Mar!$K$5:$K$605,Mar!$C$5:$C$605,'Resumo (2)'!E36,Mar!$V$5:$V$605,"Despesa",Mar!$L$5:$L$605,"Não Pago")</f>
        <v>0</v>
      </c>
      <c r="AH36" s="102">
        <f>SUMIFS(Abr!$K$5:$K$605,Abr!$C$5:$C$605,'Resumo (2)'!E36,Abr!$V$5:$V$605,"Despesa",Abr!$L$5:$L$605,"Não Pago")</f>
        <v>0</v>
      </c>
      <c r="AI36" s="102">
        <f>SUMIFS(Mai!$K$5:$K$605,Mai!$C$5:$C$605,'Resumo (2)'!E36,Mai!$V$5:$V$605,"Despesa",Mai!$L$5:$L$605,"Não Pago")</f>
        <v>0</v>
      </c>
      <c r="AJ36" s="102">
        <f>SUMIFS(Jun!$K$5:$K$605,Jun!$C$5:$C$605,'Resumo (2)'!E36,Jun!$V$5:$V$605,"Despesa",Jun!$L$5:$L$605,"Não Pago")</f>
        <v>0</v>
      </c>
      <c r="AK36" s="102">
        <f>SUMIFS(Jul!$K$5:$K$605,Jul!$C$5:$C$605,'Resumo (2)'!E36,Jul!$V$5:$V$605,"Despesa",Jul!$L$5:$L$605,"Não Pago")</f>
        <v>0</v>
      </c>
      <c r="AL36" s="102">
        <f>SUMIFS(Ago!$K$5:$K$596,Ago!$C$5:$C$596,'Resumo (2)'!E36,Ago!$V$5:$V$596,"Despesa",Ago!$L$5:$L$596,"Não Pago")</f>
        <v>0</v>
      </c>
      <c r="AM36" s="102">
        <f>SUMIFS(Set!$K$5:$K$605,Set!$C$5:$C$605,'Resumo (2)'!E36,Set!$V$5:$V$605,"Despesa",Set!$L$5:$L$605,"Não Pago")</f>
        <v>0</v>
      </c>
      <c r="AN36" s="102">
        <f>SUMIFS(Out!$K$5:$K$605,Out!$C$5:$C$605,'Resumo (2)'!E36,Out!$V$5:$V$605,"Despesa",Out!$L$5:$L$605,"Não Pago")</f>
        <v>0</v>
      </c>
      <c r="AO36" s="102">
        <f>SUMIFS(Nov!$K$5:$K$605,Nov!$C$5:$C$605,'Resumo (2)'!E36,Nov!$V$5:$V$605,"Despesa",Nov!$L$5:$L$605,"Não Pago")</f>
        <v>0</v>
      </c>
      <c r="AP36" s="102">
        <f>SUMIFS(Dez!$K$5:$K$605,Dez!$C$5:$C$605,'Resumo (2)'!E36,Dez!$V$5:$V$605,"Despesa",Dez!$L$5:$L$605,"Não Pago")</f>
        <v>0</v>
      </c>
    </row>
    <row r="37" spans="1:42" s="102" customFormat="1" ht="25.5" customHeight="1" thickTop="1" x14ac:dyDescent="0.25">
      <c r="A37" s="214"/>
      <c r="B37"/>
      <c r="C37"/>
      <c r="D37"/>
      <c r="E37" s="30">
        <v>31</v>
      </c>
      <c r="F37" s="27">
        <f t="shared" si="0"/>
        <v>0</v>
      </c>
      <c r="G37" s="27">
        <f t="shared" si="1"/>
        <v>0</v>
      </c>
      <c r="H37" s="27">
        <f t="shared" si="2"/>
        <v>0</v>
      </c>
      <c r="I37"/>
      <c r="J37"/>
      <c r="K37"/>
      <c r="L37"/>
      <c r="M37" s="60"/>
      <c r="O37" s="61"/>
      <c r="P37" s="61">
        <f t="shared" si="3"/>
        <v>31</v>
      </c>
      <c r="Q37" s="102">
        <f>SUMIFS(Jan!$J$5:$J$586,Jan!$C$5:$C$586,'Resumo (2)'!E37,Jan!$V$5:$V$586,"Receita",Jan!$L$5:$L$586,"Não Pago")</f>
        <v>0</v>
      </c>
      <c r="R37" s="102">
        <f>SUMIFS(Fev!$J$5:$J$605,Fev!$C$5:$C$605,'Resumo (2)'!E37,Fev!$V$5:$V$605,"Receita",Fev!$L$5:$L$605,"Não Pago")</f>
        <v>0</v>
      </c>
      <c r="S37" s="102">
        <f>SUMIFS(Mar!$J$5:$J$605,Mar!$C$5:$C$605,'Resumo (2)'!E37,Mar!$V$5:$V$605,"Receita",Mar!$L$5:$L$605,"Não Pago")</f>
        <v>0</v>
      </c>
      <c r="T37" s="102">
        <f>SUMIFS(Abr!$J$5:$J$605,Abr!$C$5:$C$605,'Resumo (2)'!E37,Abr!$V$5:$V$605,"Receita",Abr!$L$5:$L$605,"Não Pago")</f>
        <v>0</v>
      </c>
      <c r="U37" s="102">
        <f>SUMIFS(Mai!$J$5:$J$605,Mai!$C$5:$C$605,'Resumo (2)'!E37,Mai!$V$5:$V$605,"Receita",Mai!$L$5:$L$605,"Não Pago")</f>
        <v>0</v>
      </c>
      <c r="V37" s="102">
        <f>SUMIFS(Jun!$J$5:$J$605,Jun!$C$5:$C$605,'Resumo (2)'!E37,Jun!$V$5:$V$605,"Receita",Jun!$L$5:$L$605,"Não Pago")</f>
        <v>0</v>
      </c>
      <c r="W37" s="102">
        <f>SUMIFS(Jul!$J$5:$J$605,Jul!$C$5:$C$605,'Resumo (2)'!E37,Jul!$V$5:$V$605,"Receita",Jul!$L$5:$L$605,"Não Pago")</f>
        <v>0</v>
      </c>
      <c r="X37" s="102">
        <f>SUMIFS(Ago!$J$5:$J$596,Ago!$C$5:$C$596,'Resumo (2)'!E37,Ago!$V$5:$V$596,"Receita",Ago!$L$5:$L$596,"Não Pago")</f>
        <v>0</v>
      </c>
      <c r="Y37" s="102">
        <f>SUMIFS(Set!$J$5:$J$605,Set!$C$5:$C$605,'Resumo (2)'!E37,Set!$V$5:$V$605,"Receita",Set!$L$5:$L$605,"Não Pago")</f>
        <v>0</v>
      </c>
      <c r="Z37" s="102">
        <f>SUMIFS(Out!$J$5:$J$605,Out!$C$5:$C$605,'Resumo (2)'!E37,Out!$V$5:$V$605,"Receita",Out!$L$5:$L$605,"Não Pago")</f>
        <v>0</v>
      </c>
      <c r="AA37" s="102">
        <f>SUMIFS(Nov!$J$5:$J$605,Nov!$C$5:$C$605,'Resumo (2)'!E37,Nov!$V$5:$V$605,"Receita",Nov!$L$5:$L$605,"Não Pago")</f>
        <v>0</v>
      </c>
      <c r="AB37" s="102">
        <f>SUMIFS(Dez!$J$5:$J$605,Dez!$C$5:$C$605,'Resumo (2)'!E37,Dez!$V$5:$V$605,"Receita",Dez!$L$5:$L$605,"Não Pago")</f>
        <v>0</v>
      </c>
      <c r="AD37" s="102">
        <f t="shared" si="4"/>
        <v>31</v>
      </c>
      <c r="AE37" s="102">
        <f>SUMIFS(Jan!$K$5:$K$586,Jan!$C$5:$C$586,'Resumo (2)'!E37,Jan!$V$5:$V$586,"Despesa",Jan!$L$5:$L$586,"Não Pago")</f>
        <v>0</v>
      </c>
      <c r="AF37" s="102">
        <f>SUMIFS(Fev!$K$5:$K$605,Fev!$C$5:$C$605,'Resumo (2)'!E37,Fev!$V$5:$V$605,"Despesa",Fev!$L$5:$L$605,"Não Pago")</f>
        <v>0</v>
      </c>
      <c r="AG37" s="102">
        <f>SUMIFS(Mar!$K$5:$K$605,Mar!$C$5:$C$605,'Resumo (2)'!E37,Mar!$V$5:$V$605,"Despesa",Mar!$L$5:$L$605,"Não Pago")</f>
        <v>0</v>
      </c>
      <c r="AH37" s="102">
        <f>SUMIFS(Abr!$K$5:$K$605,Abr!$C$5:$C$605,'Resumo (2)'!E37,Abr!$V$5:$V$605,"Despesa",Abr!$L$5:$L$605,"Não Pago")</f>
        <v>0</v>
      </c>
      <c r="AI37" s="102">
        <f>SUMIFS(Mai!$K$5:$K$605,Mai!$C$5:$C$605,'Resumo (2)'!E37,Mai!$V$5:$V$605,"Despesa",Mai!$L$5:$L$605,"Não Pago")</f>
        <v>0</v>
      </c>
      <c r="AJ37" s="102">
        <f>SUMIFS(Jun!$K$5:$K$605,Jun!$C$5:$C$605,'Resumo (2)'!E37,Jun!$V$5:$V$605,"Despesa",Jun!$L$5:$L$605,"Não Pago")</f>
        <v>0</v>
      </c>
      <c r="AK37" s="102">
        <f>SUMIFS(Jul!$K$5:$K$605,Jul!$C$5:$C$605,'Resumo (2)'!E37,Jul!$V$5:$V$605,"Despesa",Jul!$L$5:$L$605,"Não Pago")</f>
        <v>0</v>
      </c>
      <c r="AL37" s="102">
        <f>SUMIFS(Ago!$K$5:$K$596,Ago!$C$5:$C$596,'Resumo (2)'!E37,Ago!$V$5:$V$596,"Despesa",Ago!$L$5:$L$596,"Não Pago")</f>
        <v>0</v>
      </c>
      <c r="AM37" s="102">
        <f>SUMIFS(Set!$K$5:$K$605,Set!$C$5:$C$605,'Resumo (2)'!E37,Set!$V$5:$V$605,"Despesa",Set!$L$5:$L$605,"Não Pago")</f>
        <v>0</v>
      </c>
      <c r="AN37" s="102">
        <f>SUMIFS(Out!$K$5:$K$605,Out!$C$5:$C$605,'Resumo (2)'!E37,Out!$V$5:$V$605,"Despesa",Out!$L$5:$L$605,"Não Pago")</f>
        <v>0</v>
      </c>
      <c r="AO37" s="102">
        <f>SUMIFS(Nov!$K$5:$K$605,Nov!$C$5:$C$605,'Resumo (2)'!E37,Nov!$V$5:$V$605,"Despesa",Nov!$L$5:$L$605,"Não Pago")</f>
        <v>0</v>
      </c>
      <c r="AP37" s="102">
        <f>SUMIFS(Dez!$K$5:$K$605,Dez!$C$5:$C$605,'Resumo (2)'!E37,Dez!$V$5:$V$605,"Despesa",Dez!$L$5:$L$605,"Não Pago")</f>
        <v>0</v>
      </c>
    </row>
    <row r="38" spans="1:42" s="102" customFormat="1" x14ac:dyDescent="0.25">
      <c r="A38" s="219"/>
      <c r="B38"/>
      <c r="C38"/>
      <c r="D38"/>
      <c r="E38"/>
      <c r="F38"/>
      <c r="G38"/>
      <c r="H38"/>
      <c r="I38"/>
      <c r="J38"/>
      <c r="K38"/>
      <c r="L38"/>
      <c r="M38" s="60"/>
      <c r="O38" s="61"/>
      <c r="P38" s="61"/>
      <c r="Q38" s="61"/>
      <c r="R38" s="61"/>
      <c r="S38" s="61"/>
      <c r="T38" s="61"/>
      <c r="U38" s="61"/>
      <c r="V38" s="61"/>
      <c r="W38" s="61"/>
      <c r="X38" s="61"/>
      <c r="Y38" s="61"/>
      <c r="Z38" s="61"/>
      <c r="AA38" s="61"/>
      <c r="AB38" s="61"/>
      <c r="AC38" s="61"/>
    </row>
    <row r="39" spans="1:42" s="102" customFormat="1" x14ac:dyDescent="0.25">
      <c r="A39" s="219"/>
      <c r="B39"/>
      <c r="C39"/>
      <c r="D39"/>
      <c r="E39"/>
      <c r="F39"/>
      <c r="G39"/>
      <c r="H39"/>
      <c r="I39"/>
      <c r="J39"/>
      <c r="K39"/>
      <c r="L39"/>
      <c r="M39" s="60"/>
      <c r="O39" s="61"/>
      <c r="P39" s="61"/>
      <c r="Q39" s="61"/>
      <c r="R39" s="61"/>
      <c r="S39" s="61"/>
      <c r="T39" s="61"/>
      <c r="U39" s="61"/>
      <c r="V39" s="61"/>
      <c r="W39" s="61"/>
      <c r="X39" s="61"/>
      <c r="Y39" s="61"/>
      <c r="Z39" s="61"/>
      <c r="AA39" s="61"/>
      <c r="AB39" s="61"/>
      <c r="AC39" s="61"/>
    </row>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19"/>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19"/>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zoomScale="90" zoomScaleNormal="90" zoomScalePageLayoutView="90" workbookViewId="0">
      <pane xSplit="1" ySplit="4" topLeftCell="C5" activePane="bottomRight" state="frozen"/>
      <selection pane="topRight"/>
      <selection pane="bottomLeft"/>
      <selection pane="bottomRight" activeCell="C6" sqref="C6"/>
    </sheetView>
  </sheetViews>
  <sheetFormatPr defaultColWidth="0" defaultRowHeight="15" zeroHeight="1" x14ac:dyDescent="0.25"/>
  <cols>
    <col min="1" max="1" width="27.42578125" style="219"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6" s="18" customFormat="1" ht="110.25" customHeight="1" x14ac:dyDescent="0.35">
      <c r="A1" s="214"/>
      <c r="C1" s="258"/>
      <c r="D1" s="258"/>
      <c r="E1" s="258"/>
      <c r="F1" s="258"/>
      <c r="G1" s="258"/>
      <c r="H1" s="258"/>
      <c r="I1" s="258"/>
      <c r="J1" s="258"/>
      <c r="K1" s="258"/>
    </row>
    <row r="2" spans="1:16" s="18" customFormat="1" ht="37.5" hidden="1" customHeight="1" x14ac:dyDescent="0.25">
      <c r="A2" s="214"/>
      <c r="C2" s="19"/>
      <c r="D2" s="19"/>
      <c r="E2" s="19"/>
      <c r="F2" s="19"/>
      <c r="G2" s="19"/>
      <c r="H2" s="19"/>
      <c r="I2" s="19"/>
      <c r="J2" s="19"/>
      <c r="K2" s="19"/>
      <c r="L2" s="19"/>
      <c r="M2" s="19"/>
      <c r="N2" s="19"/>
      <c r="O2" s="19"/>
      <c r="P2" s="19"/>
    </row>
    <row r="3" spans="1:16" ht="39" customHeight="1" thickBot="1" x14ac:dyDescent="0.3">
      <c r="A3" s="214"/>
      <c r="F3" s="12"/>
    </row>
    <row r="4" spans="1:16" ht="25.5" customHeight="1" thickTop="1" thickBot="1" x14ac:dyDescent="0.3">
      <c r="A4" s="214"/>
      <c r="C4" s="172" t="s">
        <v>183</v>
      </c>
      <c r="D4" s="173" t="s">
        <v>48</v>
      </c>
      <c r="E4" s="173" t="s">
        <v>49</v>
      </c>
      <c r="F4" s="173" t="s">
        <v>50</v>
      </c>
      <c r="G4" s="173" t="s">
        <v>51</v>
      </c>
      <c r="H4" s="173" t="s">
        <v>52</v>
      </c>
      <c r="I4" s="173" t="s">
        <v>53</v>
      </c>
      <c r="J4" s="173" t="s">
        <v>54</v>
      </c>
      <c r="K4" s="173" t="s">
        <v>55</v>
      </c>
      <c r="L4" s="173" t="s">
        <v>56</v>
      </c>
      <c r="M4" s="173" t="s">
        <v>57</v>
      </c>
      <c r="N4" s="173" t="s">
        <v>58</v>
      </c>
      <c r="O4" s="173" t="s">
        <v>59</v>
      </c>
      <c r="P4" s="173" t="s">
        <v>60</v>
      </c>
    </row>
    <row r="5" spans="1:16" ht="6" customHeight="1" thickTop="1" thickBot="1" x14ac:dyDescent="0.3">
      <c r="A5" s="214"/>
      <c r="C5" s="9"/>
      <c r="D5" s="10"/>
      <c r="E5" s="9"/>
      <c r="F5" s="9"/>
      <c r="G5" s="9"/>
      <c r="H5" s="9"/>
      <c r="I5" s="10"/>
      <c r="J5" s="10"/>
      <c r="K5" s="10"/>
      <c r="L5" s="10"/>
      <c r="M5" s="10"/>
      <c r="N5" s="10"/>
      <c r="O5" s="10"/>
      <c r="P5" s="10"/>
    </row>
    <row r="6" spans="1:16" ht="36.75" customHeight="1" thickTop="1" thickBot="1" x14ac:dyDescent="0.3">
      <c r="A6" s="214"/>
      <c r="C6" s="174" t="s">
        <v>61</v>
      </c>
      <c r="D6" s="45">
        <f>Jan!Q5</f>
        <v>310000</v>
      </c>
      <c r="E6" s="45">
        <f>D10</f>
        <v>287590.16000000003</v>
      </c>
      <c r="F6" s="45">
        <f>E10</f>
        <v>252733.60000000006</v>
      </c>
      <c r="G6" s="45">
        <f t="shared" ref="G6:O6" si="0">F10</f>
        <v>252733.60000000006</v>
      </c>
      <c r="H6" s="45">
        <f t="shared" si="0"/>
        <v>229093.99000000008</v>
      </c>
      <c r="I6" s="45">
        <f t="shared" si="0"/>
        <v>200184.7000000001</v>
      </c>
      <c r="J6" s="45">
        <f t="shared" si="0"/>
        <v>189588.65000000011</v>
      </c>
      <c r="K6" s="45">
        <f t="shared" si="0"/>
        <v>178992.60000000012</v>
      </c>
      <c r="L6" s="45">
        <f t="shared" si="0"/>
        <v>178992.60000000012</v>
      </c>
      <c r="M6" s="45">
        <f t="shared" si="0"/>
        <v>178992.60000000012</v>
      </c>
      <c r="N6" s="45">
        <f t="shared" si="0"/>
        <v>178992.60000000012</v>
      </c>
      <c r="O6" s="45">
        <f t="shared" si="0"/>
        <v>178992.60000000012</v>
      </c>
      <c r="P6" s="77"/>
    </row>
    <row r="7" spans="1:16" ht="36.75" customHeight="1" thickTop="1" thickBot="1" x14ac:dyDescent="0.3">
      <c r="A7" s="214"/>
      <c r="C7" s="174" t="s">
        <v>62</v>
      </c>
      <c r="D7" s="45">
        <f>SUMIFS(Jan!$J$5:$J$586,Jan!$V$5:$V$586,"Receita",Jan!$L$5:$L$586,"Pago")</f>
        <v>2000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2000</v>
      </c>
    </row>
    <row r="8" spans="1:16" ht="36.75" customHeight="1" thickTop="1" thickBot="1" x14ac:dyDescent="0.3">
      <c r="A8" s="214"/>
      <c r="C8" s="174" t="s">
        <v>63</v>
      </c>
      <c r="D8" s="45">
        <f>SUMIFS(Jan!$K$5:$K$586,Jan!$V$5:$V$586,"Despesa",Jan!$L$5:$L$586,"Pago")</f>
        <v>24409.839999999993</v>
      </c>
      <c r="E8" s="45">
        <f>SUMIFS(Fev!$K$5:$K$605,Fev!$V$5:$V$605,"Despesa",Fev!$L$5:$L$605,"Pago")</f>
        <v>34856.559999999976</v>
      </c>
      <c r="F8" s="45">
        <f>SUMIFS(Mar!$K$5:$K$605,Mar!$V$5:$V$605,"Receita",Mar!$L$5:$L$605,"Pago")</f>
        <v>0</v>
      </c>
      <c r="G8" s="45">
        <f>SUMIFS(Abr!$K$5:$K$605,Abr!$V$5:$V$605,"Despesa",Abr!$L$5:$L$605,"Pago")</f>
        <v>23639.60999999999</v>
      </c>
      <c r="H8" s="45">
        <f>SUMIFS(Mai!$K$5:$K$605,Mai!$V$5:$V$605,"Despesa",Mai!$L$5:$L$605,"Pago")</f>
        <v>28909.28999999999</v>
      </c>
      <c r="I8" s="45">
        <f>SUMIFS(Jun!$K$5:$K$605,Jun!$V$5:$V$605,"Despesa",Jun!$L$5:$L$605,"Pago")</f>
        <v>10596.050000000001</v>
      </c>
      <c r="J8" s="45">
        <f>SUMIFS(Jul!$K$5:$K$605,Jul!$V$5:$V$605,"Despesa",Jun!$L$5:$L$605,"Pago")</f>
        <v>10596.050000000001</v>
      </c>
      <c r="K8" s="45">
        <f>SUMIFS(Ago!$K$5:$K$596,Ago!$V$5:$V$596,"Despesa",Ago!$L$5:$L$596,"Pago")</f>
        <v>0</v>
      </c>
      <c r="L8" s="45">
        <f>SUMIFS(Set!$K$5:$K$605,Set!$V$5:$V$605,"Despesa",Set!$L$5:$L$605,"Pago")</f>
        <v>0</v>
      </c>
      <c r="M8" s="45">
        <f>SUMIFS(Out!$K$5:$K$605,Out!$V$5:$V$605,"Despesa",Out!$L$5:$L$605,"Pago")</f>
        <v>0</v>
      </c>
      <c r="N8" s="45">
        <f>SUMIFS(Nov!$K$5:$K$605,Nov!$V$5:$V$605,"Despesa",Nov!$L$5:$L$605,"Pago")</f>
        <v>0</v>
      </c>
      <c r="O8" s="45">
        <f>SUMIFS(Dez!$K$5:$K$605,Dez!$V$5:$V$605,"Despesa",Dez!$L$5:$L$605,"Pago")</f>
        <v>0</v>
      </c>
      <c r="P8" s="45">
        <f>SUM(D8:O8)</f>
        <v>133007.39999999994</v>
      </c>
    </row>
    <row r="9" spans="1:16" ht="36.75" customHeight="1" thickTop="1" thickBot="1" x14ac:dyDescent="0.3">
      <c r="A9" s="214"/>
      <c r="C9" s="174" t="s">
        <v>64</v>
      </c>
      <c r="D9" s="45">
        <f t="shared" ref="D9:P9" si="1">D7-D8</f>
        <v>-22409.839999999993</v>
      </c>
      <c r="E9" s="45">
        <f t="shared" si="1"/>
        <v>-34856.559999999976</v>
      </c>
      <c r="F9" s="45">
        <f t="shared" si="1"/>
        <v>0</v>
      </c>
      <c r="G9" s="45">
        <f t="shared" si="1"/>
        <v>-23639.60999999999</v>
      </c>
      <c r="H9" s="45">
        <f t="shared" si="1"/>
        <v>-28909.28999999999</v>
      </c>
      <c r="I9" s="45">
        <f t="shared" si="1"/>
        <v>-10596.050000000001</v>
      </c>
      <c r="J9" s="45">
        <f t="shared" si="1"/>
        <v>-10596.050000000001</v>
      </c>
      <c r="K9" s="45">
        <f t="shared" si="1"/>
        <v>0</v>
      </c>
      <c r="L9" s="45">
        <f t="shared" si="1"/>
        <v>0</v>
      </c>
      <c r="M9" s="45">
        <f t="shared" si="1"/>
        <v>0</v>
      </c>
      <c r="N9" s="45">
        <f t="shared" si="1"/>
        <v>0</v>
      </c>
      <c r="O9" s="45">
        <f t="shared" si="1"/>
        <v>0</v>
      </c>
      <c r="P9" s="45">
        <f t="shared" si="1"/>
        <v>-131007.39999999994</v>
      </c>
    </row>
    <row r="10" spans="1:16" ht="36.75" customHeight="1" thickTop="1" thickBot="1" x14ac:dyDescent="0.3">
      <c r="A10" s="214"/>
      <c r="C10" s="174" t="s">
        <v>46</v>
      </c>
      <c r="D10" s="45">
        <f t="shared" ref="D10:N10" si="2">D9+D6</f>
        <v>287590.16000000003</v>
      </c>
      <c r="E10" s="45">
        <f t="shared" si="2"/>
        <v>252733.60000000006</v>
      </c>
      <c r="F10" s="45">
        <f t="shared" si="2"/>
        <v>252733.60000000006</v>
      </c>
      <c r="G10" s="45">
        <f t="shared" si="2"/>
        <v>229093.99000000008</v>
      </c>
      <c r="H10" s="45">
        <f t="shared" si="2"/>
        <v>200184.7000000001</v>
      </c>
      <c r="I10" s="45">
        <f t="shared" si="2"/>
        <v>189588.65000000011</v>
      </c>
      <c r="J10" s="45">
        <f t="shared" si="2"/>
        <v>178992.60000000012</v>
      </c>
      <c r="K10" s="45">
        <f t="shared" si="2"/>
        <v>178992.60000000012</v>
      </c>
      <c r="L10" s="45">
        <f t="shared" si="2"/>
        <v>178992.60000000012</v>
      </c>
      <c r="M10" s="45">
        <f t="shared" si="2"/>
        <v>178992.60000000012</v>
      </c>
      <c r="N10" s="45">
        <f t="shared" si="2"/>
        <v>178992.60000000012</v>
      </c>
      <c r="O10" s="45">
        <f>O9+O6</f>
        <v>178992.60000000012</v>
      </c>
      <c r="P10" s="45">
        <f>O10</f>
        <v>178992.60000000012</v>
      </c>
    </row>
    <row r="11" spans="1:16" ht="36.75" customHeight="1" thickTop="1" thickBot="1" x14ac:dyDescent="0.3">
      <c r="A11" s="214"/>
      <c r="C11" s="174" t="s">
        <v>65</v>
      </c>
      <c r="D11" s="50">
        <f>IF(ISERR(D9/D7),0,D9/D7)</f>
        <v>-11.204919999999996</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-65.503699999999967</v>
      </c>
    </row>
    <row r="12" spans="1:16" s="1" customFormat="1" ht="9" customHeight="1" thickTop="1" x14ac:dyDescent="0.25">
      <c r="A12" s="214"/>
      <c r="B12"/>
      <c r="C12" s="9"/>
      <c r="E12" s="11"/>
      <c r="F12" s="11"/>
      <c r="G12" s="11"/>
      <c r="H12" s="11"/>
    </row>
    <row r="13" spans="1:16" s="1" customFormat="1" ht="36" customHeight="1" x14ac:dyDescent="0.35">
      <c r="A13" s="214"/>
      <c r="B13"/>
      <c r="C13" s="33" t="s">
        <v>66</v>
      </c>
      <c r="E13" s="11"/>
      <c r="F13" s="11"/>
      <c r="G13" s="11"/>
      <c r="H13" s="11"/>
    </row>
    <row r="14" spans="1:16" ht="39.75" customHeight="1" thickBot="1" x14ac:dyDescent="0.3">
      <c r="A14" s="214"/>
      <c r="C14" s="253" t="s">
        <v>141</v>
      </c>
      <c r="D14" s="253"/>
      <c r="E14" s="253"/>
      <c r="F14" s="253"/>
      <c r="G14" s="253"/>
      <c r="H14" s="253"/>
      <c r="I14" s="253"/>
      <c r="J14" s="253"/>
      <c r="K14" s="253"/>
      <c r="L14" s="253"/>
      <c r="M14" s="253"/>
    </row>
    <row r="15" spans="1:16" ht="33" customHeight="1" thickTop="1" thickBot="1" x14ac:dyDescent="0.3">
      <c r="A15" s="214"/>
      <c r="C15" s="31" t="s">
        <v>67</v>
      </c>
      <c r="D15" s="46">
        <f>SUMIFS(Jan!$J$5:$J$586,Jan!$V$5:$V$586,"Receita",Jan!$L$5:$L$586,"Não Pago")</f>
        <v>1000</v>
      </c>
      <c r="E15" s="46">
        <f>SUMIFS(Fev!$J$5:$J$605,Fev!$V$5:$V$605,"Receita",Fev!$L$5:$L$605,"Não Pago")</f>
        <v>0</v>
      </c>
      <c r="F15" s="46">
        <f>SUMIFS(Mar!$J$5:$J$605,Mar!$V$5:$V$605,"Receita",Mar!$L$5:$L$605,"Não Pago")</f>
        <v>100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1100</v>
      </c>
    </row>
    <row r="16" spans="1:16" ht="33" customHeight="1" thickTop="1" thickBot="1" x14ac:dyDescent="0.3">
      <c r="A16" s="214"/>
      <c r="C16" s="32" t="s">
        <v>68</v>
      </c>
      <c r="D16" s="46">
        <f>SUMIFS(Jan!$K$5:$K$586,Jan!$V$5:$V$586,"Despesa",Jan!$L$5:$L$586,"Não Pago")</f>
        <v>1000</v>
      </c>
      <c r="E16" s="46">
        <f>SUMIFS(Fev!$K$5:$K$605,Fev!$V$5:$V$605,"Despesa",Fev!$L$5:$L$605,"Não Pago")</f>
        <v>0</v>
      </c>
      <c r="F16" s="46">
        <f>SUMIFS(Mar!$K$5:$K$605,Mar!$V$5:$V$605,"Despesa",Mar!$L$5:$L$605,"Não Pago")</f>
        <v>0</v>
      </c>
      <c r="G16" s="46">
        <f>SUMIFS(Abr!$K$5:$K$605,Abr!$V$5:$V$605,"Despesa",Abr!$L$5:$L$605,"Não Pago")</f>
        <v>0</v>
      </c>
      <c r="H16" s="46">
        <f>SUMIFS(Mai!$K$5:$K$605,Mai!$V$5:$V$605,"Despesa",Mai!$L$5:$L$605,"Não Pago")</f>
        <v>0</v>
      </c>
      <c r="I16" s="46">
        <f>SUMIFS(Jun!$K$5:$K$605,Jun!$V$5:$V$605,"Despesa",Jun!$L$5:$L$605,"Não Pago")</f>
        <v>0</v>
      </c>
      <c r="J16" s="46">
        <f>SUMIFS(Jul!$K$5:$K$605,Jul!$V$5:$V$605,"Despesa",Jul!$L$5:$L$605,"Não Pago")</f>
        <v>2.1</v>
      </c>
      <c r="K16" s="46">
        <f>SUMIFS(Ago!$K$5:$K$605,Ago!$V$5:$V$605,"Despesa",Ago!$L$5:$L$605,"Não Pago")</f>
        <v>0</v>
      </c>
      <c r="L16" s="46">
        <f>SUMIFS(Set!$K$5:$K$605,Set!$V$5:$V$605,"Despesa",Set!$L$5:$L$605,"Não Pago")</f>
        <v>0</v>
      </c>
      <c r="M16" s="46">
        <f>SUMIFS(Out!$K$5:$K$605,Out!$V$5:$V$605,"Despesa",Out!$L$5:$L$605,"Não Pago")</f>
        <v>0</v>
      </c>
      <c r="N16" s="46">
        <f>SUMIFS(Nov!$K$5:$K$605,Nov!$V$5:$V$605,"Despesa",Nov!$L$5:$L$605,"Não Pago")</f>
        <v>0</v>
      </c>
      <c r="O16" s="46">
        <f>SUMIFS(Dez!$K$5:$K$605,Dez!$V$5:$V$605,"Despesa",Dez!$L$5:$L$605,"Não Pago")</f>
        <v>0</v>
      </c>
      <c r="P16" s="46">
        <f>SUM(D16:O16)</f>
        <v>1002.1</v>
      </c>
    </row>
    <row r="17" spans="1:16" ht="33" customHeight="1" thickTop="1" thickBot="1" x14ac:dyDescent="0.3">
      <c r="A17" s="214"/>
      <c r="C17" s="16" t="s">
        <v>69</v>
      </c>
      <c r="D17" s="51" t="str">
        <f>IF((D16-D15)&lt;=0,"-",D16-D15)</f>
        <v>-</v>
      </c>
      <c r="E17" s="51" t="str">
        <f t="shared" ref="E17:P17" si="4">IF((E16-E15)&lt;=0,"-",E16-E15)</f>
        <v>-</v>
      </c>
      <c r="F17" s="51" t="str">
        <f t="shared" si="4"/>
        <v>-</v>
      </c>
      <c r="G17" s="51" t="str">
        <f t="shared" si="4"/>
        <v>-</v>
      </c>
      <c r="H17" s="51" t="str">
        <f t="shared" si="4"/>
        <v>-</v>
      </c>
      <c r="I17" s="51" t="str">
        <f t="shared" si="4"/>
        <v>-</v>
      </c>
      <c r="J17" s="51">
        <f t="shared" si="4"/>
        <v>2.1</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election activeCell="C6" sqref="C6:D6"/>
    </sheetView>
  </sheetViews>
  <sheetFormatPr defaultColWidth="0" defaultRowHeight="15" zeroHeight="1" x14ac:dyDescent="0.25"/>
  <cols>
    <col min="1" max="1" width="27.42578125" style="219"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7" s="18" customFormat="1" ht="110.25" customHeight="1" x14ac:dyDescent="0.35">
      <c r="A1" s="214"/>
      <c r="B1" s="89"/>
      <c r="C1" s="258"/>
      <c r="D1" s="258"/>
      <c r="E1" s="258"/>
      <c r="F1" s="258"/>
      <c r="G1" s="258"/>
      <c r="H1" s="258"/>
      <c r="I1" s="258"/>
      <c r="J1" s="258"/>
      <c r="K1" s="258"/>
    </row>
    <row r="2" spans="1:17" s="18" customFormat="1" ht="37.5" hidden="1" customHeight="1" x14ac:dyDescent="0.25">
      <c r="A2" s="214"/>
      <c r="B2" s="89"/>
      <c r="C2" s="19"/>
      <c r="D2" s="19"/>
      <c r="E2" s="19"/>
      <c r="F2" s="19"/>
      <c r="G2" s="19"/>
      <c r="H2" s="19"/>
      <c r="I2" s="19"/>
      <c r="J2" s="19"/>
      <c r="K2" s="19"/>
      <c r="L2" s="19"/>
      <c r="M2" s="19"/>
      <c r="N2" s="19"/>
      <c r="O2" s="19"/>
      <c r="P2" s="19"/>
    </row>
    <row r="3" spans="1:17" ht="39" customHeight="1" thickBot="1" x14ac:dyDescent="0.3">
      <c r="A3" s="214"/>
      <c r="G3" s="12"/>
    </row>
    <row r="4" spans="1:17" ht="25.5" customHeight="1" thickTop="1" thickBot="1" x14ac:dyDescent="0.3">
      <c r="A4" s="214"/>
      <c r="B4" s="61">
        <v>1</v>
      </c>
      <c r="C4" s="290" t="s">
        <v>182</v>
      </c>
      <c r="D4" s="290"/>
      <c r="E4" s="173" t="s">
        <v>143</v>
      </c>
      <c r="F4" s="173" t="s">
        <v>47</v>
      </c>
      <c r="G4" s="173" t="s">
        <v>144</v>
      </c>
      <c r="H4" s="173" t="s">
        <v>139</v>
      </c>
      <c r="I4" s="173" t="s">
        <v>145</v>
      </c>
      <c r="J4" s="173" t="s">
        <v>140</v>
      </c>
      <c r="K4" s="173" t="s">
        <v>146</v>
      </c>
      <c r="L4" s="173" t="s">
        <v>147</v>
      </c>
      <c r="M4" s="173" t="s">
        <v>148</v>
      </c>
      <c r="N4" s="173" t="s">
        <v>149</v>
      </c>
      <c r="O4" s="173" t="s">
        <v>150</v>
      </c>
      <c r="P4" s="173" t="s">
        <v>151</v>
      </c>
      <c r="Q4" s="173" t="s">
        <v>60</v>
      </c>
    </row>
    <row r="5" spans="1:17" ht="6" customHeight="1" thickTop="1" thickBot="1" x14ac:dyDescent="0.3">
      <c r="A5" s="214"/>
      <c r="B5" s="61">
        <v>2</v>
      </c>
      <c r="C5" s="14"/>
      <c r="D5" s="9"/>
      <c r="E5" s="10"/>
      <c r="F5" s="9"/>
      <c r="G5" s="9"/>
      <c r="H5" s="9"/>
      <c r="I5" s="9"/>
      <c r="J5" s="10"/>
      <c r="K5" s="10"/>
      <c r="L5" s="10"/>
      <c r="M5" s="10"/>
      <c r="N5" s="10"/>
      <c r="O5" s="10"/>
      <c r="P5" s="10"/>
      <c r="Q5" s="10"/>
    </row>
    <row r="6" spans="1:17" ht="30" customHeight="1" thickTop="1" thickBot="1" x14ac:dyDescent="0.3">
      <c r="A6" s="214"/>
      <c r="B6" s="61">
        <v>3</v>
      </c>
      <c r="C6" s="292" t="s">
        <v>74</v>
      </c>
      <c r="D6" s="292"/>
      <c r="E6" s="45">
        <f>E16</f>
        <v>0</v>
      </c>
      <c r="F6" s="45">
        <f t="shared" ref="F6:P6" si="0">F16</f>
        <v>0</v>
      </c>
      <c r="G6" s="45">
        <f t="shared" si="0"/>
        <v>0</v>
      </c>
      <c r="H6" s="45">
        <f t="shared" si="0"/>
        <v>0</v>
      </c>
      <c r="I6" s="45">
        <f t="shared" si="0"/>
        <v>0</v>
      </c>
      <c r="J6" s="45">
        <f t="shared" si="0"/>
        <v>0</v>
      </c>
      <c r="K6" s="45" t="e">
        <f t="shared" si="0"/>
        <v>#REF!</v>
      </c>
      <c r="L6" s="45">
        <f t="shared" si="0"/>
        <v>0</v>
      </c>
      <c r="M6" s="45">
        <f t="shared" si="0"/>
        <v>0</v>
      </c>
      <c r="N6" s="45">
        <f t="shared" si="0"/>
        <v>0</v>
      </c>
      <c r="O6" s="45">
        <f t="shared" si="0"/>
        <v>0</v>
      </c>
      <c r="P6" s="45">
        <f t="shared" si="0"/>
        <v>0</v>
      </c>
      <c r="Q6" s="45" t="e">
        <f>SUM(E6:P6)</f>
        <v>#REF!</v>
      </c>
    </row>
    <row r="7" spans="1:17" ht="30" customHeight="1" thickTop="1" thickBot="1" x14ac:dyDescent="0.3">
      <c r="A7" s="214"/>
      <c r="B7" s="61">
        <v>4</v>
      </c>
      <c r="C7" s="292" t="s">
        <v>70</v>
      </c>
      <c r="D7" s="292"/>
      <c r="E7" s="47">
        <f>E219</f>
        <v>0</v>
      </c>
      <c r="F7" s="47">
        <f t="shared" ref="F7:P7" si="1">F219</f>
        <v>0</v>
      </c>
      <c r="G7" s="47" t="e">
        <f t="shared" si="1"/>
        <v>#REF!</v>
      </c>
      <c r="H7" s="47">
        <f t="shared" si="1"/>
        <v>0</v>
      </c>
      <c r="I7" s="47">
        <f t="shared" si="1"/>
        <v>0</v>
      </c>
      <c r="J7" s="47">
        <f t="shared" si="1"/>
        <v>0</v>
      </c>
      <c r="K7" s="47" t="e">
        <f t="shared" si="1"/>
        <v>#REF!</v>
      </c>
      <c r="L7" s="47">
        <f t="shared" si="1"/>
        <v>0</v>
      </c>
      <c r="M7" s="47">
        <f t="shared" si="1"/>
        <v>0</v>
      </c>
      <c r="N7" s="47">
        <f t="shared" si="1"/>
        <v>0</v>
      </c>
      <c r="O7" s="47">
        <f t="shared" si="1"/>
        <v>0</v>
      </c>
      <c r="P7" s="47">
        <f t="shared" si="1"/>
        <v>0</v>
      </c>
      <c r="Q7" s="45" t="e">
        <f>SUM(E7:P7)</f>
        <v>#REF!</v>
      </c>
    </row>
    <row r="8" spans="1:17" ht="30" customHeight="1" thickTop="1" thickBot="1" x14ac:dyDescent="0.3">
      <c r="A8" s="214"/>
      <c r="B8" s="61">
        <v>5</v>
      </c>
      <c r="C8" s="292" t="s">
        <v>71</v>
      </c>
      <c r="D8" s="292"/>
      <c r="E8" s="47">
        <f>E6-E7</f>
        <v>0</v>
      </c>
      <c r="F8" s="47">
        <f t="shared" ref="F8:Q8" si="2">F6-F7</f>
        <v>0</v>
      </c>
      <c r="G8" s="47" t="e">
        <f t="shared" si="2"/>
        <v>#REF!</v>
      </c>
      <c r="H8" s="47">
        <f t="shared" si="2"/>
        <v>0</v>
      </c>
      <c r="I8" s="47">
        <f t="shared" si="2"/>
        <v>0</v>
      </c>
      <c r="J8" s="47">
        <f t="shared" si="2"/>
        <v>0</v>
      </c>
      <c r="K8" s="47" t="e">
        <f t="shared" si="2"/>
        <v>#REF!</v>
      </c>
      <c r="L8" s="47">
        <f t="shared" si="2"/>
        <v>0</v>
      </c>
      <c r="M8" s="47">
        <f t="shared" si="2"/>
        <v>0</v>
      </c>
      <c r="N8" s="47">
        <f t="shared" si="2"/>
        <v>0</v>
      </c>
      <c r="O8" s="47">
        <f t="shared" si="2"/>
        <v>0</v>
      </c>
      <c r="P8" s="47">
        <f t="shared" si="2"/>
        <v>0</v>
      </c>
      <c r="Q8" s="47" t="e">
        <f t="shared" si="2"/>
        <v>#REF!</v>
      </c>
    </row>
    <row r="9" spans="1:17" ht="30" customHeight="1" thickTop="1" thickBot="1" x14ac:dyDescent="0.3">
      <c r="A9" s="214"/>
      <c r="B9" s="61">
        <v>6</v>
      </c>
      <c r="C9" s="292" t="s">
        <v>72</v>
      </c>
      <c r="D9" s="292"/>
      <c r="E9" s="47">
        <f>E424</f>
        <v>0</v>
      </c>
      <c r="F9" s="47">
        <f t="shared" ref="F9:P9" si="3">F424</f>
        <v>0</v>
      </c>
      <c r="G9" s="47" t="e">
        <f t="shared" si="3"/>
        <v>#REF!</v>
      </c>
      <c r="H9" s="47">
        <f t="shared" si="3"/>
        <v>0</v>
      </c>
      <c r="I9" s="47">
        <f t="shared" si="3"/>
        <v>0</v>
      </c>
      <c r="J9" s="47">
        <f t="shared" si="3"/>
        <v>0</v>
      </c>
      <c r="K9" s="47" t="e">
        <f t="shared" si="3"/>
        <v>#REF!</v>
      </c>
      <c r="L9" s="47">
        <f t="shared" si="3"/>
        <v>0</v>
      </c>
      <c r="M9" s="47">
        <f t="shared" si="3"/>
        <v>0</v>
      </c>
      <c r="N9" s="47">
        <f t="shared" si="3"/>
        <v>0</v>
      </c>
      <c r="O9" s="47">
        <f t="shared" si="3"/>
        <v>0</v>
      </c>
      <c r="P9" s="47">
        <f t="shared" si="3"/>
        <v>0</v>
      </c>
      <c r="Q9" s="45" t="e">
        <f>SUM(E9:P9)</f>
        <v>#REF!</v>
      </c>
    </row>
    <row r="10" spans="1:17" ht="30" customHeight="1" thickTop="1" thickBot="1" x14ac:dyDescent="0.3">
      <c r="A10" s="214"/>
      <c r="B10" s="61">
        <v>7</v>
      </c>
      <c r="C10" s="292" t="s">
        <v>184</v>
      </c>
      <c r="D10" s="292"/>
      <c r="E10" s="47">
        <f>E727</f>
        <v>0</v>
      </c>
      <c r="F10" s="47">
        <f t="shared" ref="F10:P10" si="4">F727</f>
        <v>0</v>
      </c>
      <c r="G10" s="47" t="e">
        <f t="shared" si="4"/>
        <v>#REF!</v>
      </c>
      <c r="H10" s="47">
        <f t="shared" si="4"/>
        <v>0</v>
      </c>
      <c r="I10" s="47">
        <f t="shared" si="4"/>
        <v>0</v>
      </c>
      <c r="J10" s="47">
        <f t="shared" si="4"/>
        <v>0</v>
      </c>
      <c r="K10" s="47" t="e">
        <f t="shared" si="4"/>
        <v>#REF!</v>
      </c>
      <c r="L10" s="47">
        <f t="shared" si="4"/>
        <v>0</v>
      </c>
      <c r="M10" s="47">
        <f t="shared" si="4"/>
        <v>0</v>
      </c>
      <c r="N10" s="47">
        <f t="shared" si="4"/>
        <v>0</v>
      </c>
      <c r="O10" s="47">
        <f t="shared" si="4"/>
        <v>0</v>
      </c>
      <c r="P10" s="47">
        <f t="shared" si="4"/>
        <v>0</v>
      </c>
      <c r="Q10" s="45" t="e">
        <f>SUM(E10:P10)</f>
        <v>#REF!</v>
      </c>
    </row>
    <row r="11" spans="1:17" ht="30" customHeight="1" thickTop="1" thickBot="1" x14ac:dyDescent="0.3">
      <c r="A11" s="214"/>
      <c r="B11" s="61">
        <v>8</v>
      </c>
      <c r="C11" s="292" t="s">
        <v>45</v>
      </c>
      <c r="D11" s="292"/>
      <c r="E11" s="48">
        <f>E930</f>
        <v>0</v>
      </c>
      <c r="F11" s="48">
        <f t="shared" ref="F11:P11" si="5">F930</f>
        <v>0</v>
      </c>
      <c r="G11" s="48" t="e">
        <f t="shared" si="5"/>
        <v>#REF!</v>
      </c>
      <c r="H11" s="48">
        <f t="shared" si="5"/>
        <v>0</v>
      </c>
      <c r="I11" s="48">
        <f t="shared" si="5"/>
        <v>0</v>
      </c>
      <c r="J11" s="48">
        <f t="shared" si="5"/>
        <v>0</v>
      </c>
      <c r="K11" s="48" t="e">
        <f t="shared" si="5"/>
        <v>#REF!</v>
      </c>
      <c r="L11" s="48">
        <f t="shared" si="5"/>
        <v>0</v>
      </c>
      <c r="M11" s="48">
        <f t="shared" si="5"/>
        <v>0</v>
      </c>
      <c r="N11" s="48">
        <f t="shared" si="5"/>
        <v>0</v>
      </c>
      <c r="O11" s="48">
        <f t="shared" si="5"/>
        <v>0</v>
      </c>
      <c r="P11" s="48">
        <f t="shared" si="5"/>
        <v>0</v>
      </c>
      <c r="Q11" s="45" t="e">
        <f>SUM(E11:P11)</f>
        <v>#REF!</v>
      </c>
    </row>
    <row r="12" spans="1:17" ht="30" customHeight="1" thickTop="1" thickBot="1" x14ac:dyDescent="0.3">
      <c r="A12" s="214"/>
      <c r="B12" s="61">
        <v>9</v>
      </c>
      <c r="C12" s="293" t="s">
        <v>75</v>
      </c>
      <c r="D12" s="294"/>
      <c r="E12" s="48">
        <f>E8-E9+E10-E11</f>
        <v>0</v>
      </c>
      <c r="F12" s="48">
        <f t="shared" ref="F12:Q12" si="6">F8-F9+F10-F11</f>
        <v>0</v>
      </c>
      <c r="G12" s="48" t="e">
        <f t="shared" si="6"/>
        <v>#REF!</v>
      </c>
      <c r="H12" s="48">
        <f t="shared" si="6"/>
        <v>0</v>
      </c>
      <c r="I12" s="48">
        <f t="shared" si="6"/>
        <v>0</v>
      </c>
      <c r="J12" s="48">
        <f t="shared" si="6"/>
        <v>0</v>
      </c>
      <c r="K12" s="48" t="e">
        <f t="shared" si="6"/>
        <v>#REF!</v>
      </c>
      <c r="L12" s="48">
        <f t="shared" si="6"/>
        <v>0</v>
      </c>
      <c r="M12" s="48">
        <f t="shared" si="6"/>
        <v>0</v>
      </c>
      <c r="N12" s="48">
        <f t="shared" si="6"/>
        <v>0</v>
      </c>
      <c r="O12" s="48">
        <f t="shared" si="6"/>
        <v>0</v>
      </c>
      <c r="P12" s="48">
        <f t="shared" si="6"/>
        <v>0</v>
      </c>
      <c r="Q12" s="48" t="e">
        <f t="shared" si="6"/>
        <v>#REF!</v>
      </c>
    </row>
    <row r="13" spans="1:17" ht="30" customHeight="1" thickTop="1" thickBot="1" x14ac:dyDescent="0.3">
      <c r="A13" s="214"/>
      <c r="B13" s="61">
        <v>10</v>
      </c>
      <c r="C13" s="292" t="s">
        <v>188</v>
      </c>
      <c r="D13" s="292"/>
      <c r="E13" s="45">
        <f>E1033</f>
        <v>0</v>
      </c>
      <c r="F13" s="45">
        <f t="shared" ref="F13:P13" si="7">F1033</f>
        <v>0</v>
      </c>
      <c r="G13" s="45" t="e">
        <f t="shared" si="7"/>
        <v>#REF!</v>
      </c>
      <c r="H13" s="45">
        <f t="shared" si="7"/>
        <v>0</v>
      </c>
      <c r="I13" s="45">
        <f t="shared" si="7"/>
        <v>0</v>
      </c>
      <c r="J13" s="45">
        <f t="shared" si="7"/>
        <v>0</v>
      </c>
      <c r="K13" s="45" t="e">
        <f t="shared" si="7"/>
        <v>#REF!</v>
      </c>
      <c r="L13" s="45">
        <f t="shared" si="7"/>
        <v>0</v>
      </c>
      <c r="M13" s="45">
        <f t="shared" si="7"/>
        <v>0</v>
      </c>
      <c r="N13" s="45">
        <f t="shared" si="7"/>
        <v>0</v>
      </c>
      <c r="O13" s="45">
        <f t="shared" si="7"/>
        <v>0</v>
      </c>
      <c r="P13" s="45">
        <f t="shared" si="7"/>
        <v>0</v>
      </c>
      <c r="Q13" s="45" t="e">
        <f>SUM(E13:P13)</f>
        <v>#REF!</v>
      </c>
    </row>
    <row r="14" spans="1:17" ht="30" customHeight="1" thickTop="1" thickBot="1" x14ac:dyDescent="0.3">
      <c r="A14" s="214"/>
      <c r="B14" s="61">
        <v>11</v>
      </c>
      <c r="C14" s="292" t="s">
        <v>315</v>
      </c>
      <c r="D14" s="292"/>
      <c r="E14" s="45">
        <f>E6-E9</f>
        <v>0</v>
      </c>
      <c r="F14" s="45">
        <f t="shared" ref="F14:Q14" si="8">F6-F9</f>
        <v>0</v>
      </c>
      <c r="G14" s="45" t="e">
        <f t="shared" si="8"/>
        <v>#REF!</v>
      </c>
      <c r="H14" s="45">
        <f t="shared" si="8"/>
        <v>0</v>
      </c>
      <c r="I14" s="45">
        <f t="shared" si="8"/>
        <v>0</v>
      </c>
      <c r="J14" s="45">
        <f t="shared" si="8"/>
        <v>0</v>
      </c>
      <c r="K14" s="45" t="e">
        <f t="shared" si="8"/>
        <v>#REF!</v>
      </c>
      <c r="L14" s="45">
        <f t="shared" si="8"/>
        <v>0</v>
      </c>
      <c r="M14" s="45">
        <f t="shared" si="8"/>
        <v>0</v>
      </c>
      <c r="N14" s="45">
        <f t="shared" si="8"/>
        <v>0</v>
      </c>
      <c r="O14" s="45">
        <f t="shared" si="8"/>
        <v>0</v>
      </c>
      <c r="P14" s="45">
        <f t="shared" si="8"/>
        <v>0</v>
      </c>
      <c r="Q14" s="45" t="e">
        <f t="shared" si="8"/>
        <v>#REF!</v>
      </c>
    </row>
    <row r="15" spans="1:17" ht="43.5" customHeight="1" thickTop="1" thickBot="1" x14ac:dyDescent="0.3">
      <c r="A15" s="214"/>
      <c r="B15" s="61">
        <v>12</v>
      </c>
      <c r="C15" s="291" t="s">
        <v>76</v>
      </c>
      <c r="D15" s="291"/>
      <c r="E15" s="291"/>
      <c r="F15" s="291"/>
      <c r="G15" s="291"/>
      <c r="H15" s="291"/>
      <c r="I15" s="67"/>
      <c r="J15" s="67"/>
      <c r="K15" s="67"/>
      <c r="L15" s="67"/>
      <c r="M15" s="67"/>
      <c r="N15" s="67"/>
      <c r="O15" s="67"/>
      <c r="P15" s="67"/>
      <c r="Q15" s="68"/>
    </row>
    <row r="16" spans="1:17" ht="33.75" customHeight="1" thickTop="1" thickBot="1" x14ac:dyDescent="0.3">
      <c r="A16" s="214"/>
      <c r="B16" s="61">
        <v>13</v>
      </c>
      <c r="C16" s="290" t="s">
        <v>74</v>
      </c>
      <c r="D16" s="290"/>
      <c r="E16" s="175">
        <f>E18+E118</f>
        <v>0</v>
      </c>
      <c r="F16" s="175">
        <f t="shared" ref="F16:Q16" si="9">F18+F118</f>
        <v>0</v>
      </c>
      <c r="G16" s="175">
        <f t="shared" si="9"/>
        <v>0</v>
      </c>
      <c r="H16" s="175">
        <f t="shared" si="9"/>
        <v>0</v>
      </c>
      <c r="I16" s="175">
        <f t="shared" si="9"/>
        <v>0</v>
      </c>
      <c r="J16" s="175">
        <f t="shared" si="9"/>
        <v>0</v>
      </c>
      <c r="K16" s="175" t="e">
        <f t="shared" si="9"/>
        <v>#REF!</v>
      </c>
      <c r="L16" s="175">
        <f t="shared" si="9"/>
        <v>0</v>
      </c>
      <c r="M16" s="175">
        <f t="shared" si="9"/>
        <v>0</v>
      </c>
      <c r="N16" s="175">
        <f t="shared" si="9"/>
        <v>0</v>
      </c>
      <c r="O16" s="175">
        <f t="shared" si="9"/>
        <v>0</v>
      </c>
      <c r="P16" s="175">
        <f t="shared" si="9"/>
        <v>0</v>
      </c>
      <c r="Q16" s="175" t="e">
        <f t="shared" si="9"/>
        <v>#REF!</v>
      </c>
    </row>
    <row r="17" spans="1:17" ht="12.75" customHeight="1" thickTop="1" thickBot="1" x14ac:dyDescent="0.3">
      <c r="A17" s="214"/>
      <c r="B17" s="61">
        <v>14</v>
      </c>
      <c r="C17" s="36"/>
      <c r="D17" s="36"/>
      <c r="E17" s="69"/>
      <c r="F17" s="69"/>
      <c r="G17" s="69"/>
      <c r="H17" s="69"/>
      <c r="I17" s="70"/>
      <c r="J17" s="70"/>
      <c r="K17" s="70"/>
      <c r="L17" s="70"/>
      <c r="M17" s="70"/>
      <c r="N17" s="70"/>
      <c r="O17" s="70"/>
      <c r="P17" s="70"/>
      <c r="Q17" s="70"/>
    </row>
    <row r="18" spans="1:17" ht="33.75" customHeight="1" thickTop="1" thickBot="1" x14ac:dyDescent="0.3">
      <c r="A18" s="214"/>
      <c r="B18" s="61">
        <v>15</v>
      </c>
      <c r="C18" s="176" t="str">
        <f>'PC Receitas'!C4</f>
        <v>4.1</v>
      </c>
      <c r="D18" s="177" t="str">
        <f>VLOOKUP(C18,'PC Receitas'!C4:D103,2,FALSE)</f>
        <v>RECEITAS COM PRODUTO</v>
      </c>
      <c r="E18" s="178">
        <f t="shared" ref="E18:Q18" si="10">SUM(E19:E117)</f>
        <v>0</v>
      </c>
      <c r="F18" s="178">
        <f t="shared" si="10"/>
        <v>0</v>
      </c>
      <c r="G18" s="178">
        <f t="shared" si="10"/>
        <v>0</v>
      </c>
      <c r="H18" s="178">
        <f t="shared" si="10"/>
        <v>0</v>
      </c>
      <c r="I18" s="178">
        <f t="shared" si="10"/>
        <v>0</v>
      </c>
      <c r="J18" s="178">
        <f t="shared" si="10"/>
        <v>0</v>
      </c>
      <c r="K18" s="178" t="e">
        <f t="shared" si="10"/>
        <v>#REF!</v>
      </c>
      <c r="L18" s="178">
        <f t="shared" si="10"/>
        <v>0</v>
      </c>
      <c r="M18" s="178">
        <f t="shared" si="10"/>
        <v>0</v>
      </c>
      <c r="N18" s="178">
        <f t="shared" si="10"/>
        <v>0</v>
      </c>
      <c r="O18" s="178">
        <f t="shared" si="10"/>
        <v>0</v>
      </c>
      <c r="P18" s="178">
        <f t="shared" si="10"/>
        <v>0</v>
      </c>
      <c r="Q18" s="178" t="e">
        <f t="shared" si="10"/>
        <v>#REF!</v>
      </c>
    </row>
    <row r="19" spans="1:17" ht="28.5" customHeight="1" thickTop="1" thickBot="1" x14ac:dyDescent="0.3">
      <c r="A19" s="214"/>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t="e">
        <f>SUMIFS(#REF!,#REF!,"Receita",#REF!,DRE!$D19)</f>
        <v>#REF!</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t="e">
        <f>SUM(E19:P19)</f>
        <v>#REF!</v>
      </c>
    </row>
    <row r="20" spans="1:17" ht="28.5" customHeight="1" thickTop="1" thickBot="1" x14ac:dyDescent="0.3">
      <c r="A20" s="214"/>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t="e">
        <f>SUMIFS(#REF!,#REF!,"Receita",#REF!,DRE!$D20)</f>
        <v>#REF!</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t="e">
        <f t="shared" ref="Q20:Q83" si="11">SUM(E20:P20)</f>
        <v>#REF!</v>
      </c>
    </row>
    <row r="21" spans="1:17" ht="28.5" customHeight="1" thickTop="1" thickBot="1" x14ac:dyDescent="0.3">
      <c r="A21" s="214"/>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t="e">
        <f>SUMIFS(#REF!,#REF!,"Receita",#REF!,DRE!$D21)</f>
        <v>#REF!</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t="e">
        <f t="shared" si="11"/>
        <v>#REF!</v>
      </c>
    </row>
    <row r="22" spans="1:17" ht="28.5" customHeight="1" thickTop="1" thickBot="1" x14ac:dyDescent="0.3">
      <c r="A22" s="214"/>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t="e">
        <f>SUMIFS(#REF!,#REF!,"Receita",#REF!,DRE!$D22)</f>
        <v>#REF!</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t="e">
        <f t="shared" si="11"/>
        <v>#REF!</v>
      </c>
    </row>
    <row r="23" spans="1:17" ht="28.5" customHeight="1" thickTop="1" thickBot="1" x14ac:dyDescent="0.3">
      <c r="A23" s="214"/>
      <c r="B23" s="61">
        <v>20</v>
      </c>
      <c r="C23" s="34" t="str">
        <f>'PC Receitas'!C9</f>
        <v>4.1.5</v>
      </c>
      <c r="D23" s="35" t="str">
        <f>IFERROR(VLOOKUP(C23,'PC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t="e">
        <f>SUMIFS(#REF!,#REF!,"Receita",#REF!,DRE!$D23)</f>
        <v>#REF!</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t="e">
        <f t="shared" si="11"/>
        <v>#REF!</v>
      </c>
    </row>
    <row r="24" spans="1:17" ht="28.5" customHeight="1" thickTop="1" thickBot="1" x14ac:dyDescent="0.3">
      <c r="A24" s="214"/>
      <c r="B24" s="61">
        <v>21</v>
      </c>
      <c r="C24" s="34">
        <f>'PC Receitas'!C10</f>
        <v>0</v>
      </c>
      <c r="D24" s="35" t="str">
        <f>IFERROR(VLOOKUP(C24,'PC Receitas'!$C$4:$D$103,2,FALSE),"")</f>
        <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t="e">
        <f>SUMIFS(#REF!,#REF!,"Receita",#REF!,DRE!$D24)</f>
        <v>#REF!</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t="e">
        <f t="shared" si="11"/>
        <v>#REF!</v>
      </c>
    </row>
    <row r="25" spans="1:17" ht="28.5" customHeight="1" thickTop="1" thickBot="1" x14ac:dyDescent="0.3">
      <c r="A25" s="214"/>
      <c r="B25" s="61">
        <v>22</v>
      </c>
      <c r="C25" s="34">
        <f>'PC Receitas'!C11</f>
        <v>0</v>
      </c>
      <c r="D25" s="35" t="str">
        <f>IFERROR(VLOOKUP(C25,'PC Receitas'!$C$4:$D$103,2,FALSE),"")</f>
        <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t="e">
        <f>SUMIFS(#REF!,#REF!,"Receita",#REF!,DRE!$D25)</f>
        <v>#REF!</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t="e">
        <f t="shared" si="11"/>
        <v>#REF!</v>
      </c>
    </row>
    <row r="26" spans="1:17" ht="28.5" customHeight="1" thickTop="1" thickBot="1" x14ac:dyDescent="0.3">
      <c r="A26" s="214"/>
      <c r="B26" s="61">
        <v>23</v>
      </c>
      <c r="C26" s="34">
        <f>'PC Receitas'!C12</f>
        <v>0</v>
      </c>
      <c r="D26" s="35" t="str">
        <f>IFERROR(VLOOKUP(C26,'PC Receitas'!$C$4:$D$103,2,FALSE),"")</f>
        <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t="e">
        <f>SUMIFS(#REF!,#REF!,"Receita",#REF!,DRE!$D26)</f>
        <v>#REF!</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t="e">
        <f t="shared" si="11"/>
        <v>#REF!</v>
      </c>
    </row>
    <row r="27" spans="1:17" ht="28.5" customHeight="1" thickTop="1" thickBot="1" x14ac:dyDescent="0.3">
      <c r="A27" s="214"/>
      <c r="B27" s="61">
        <v>24</v>
      </c>
      <c r="C27" s="34">
        <f>'PC Receitas'!C13</f>
        <v>0</v>
      </c>
      <c r="D27" s="35" t="str">
        <f>IFERROR(VLOOKUP(C27,'PC Receitas'!$C$4:$D$103,2,FALSE),"")</f>
        <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t="e">
        <f>SUMIFS(#REF!,#REF!,"Receita",#REF!,DRE!$D27)</f>
        <v>#REF!</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t="e">
        <f t="shared" si="11"/>
        <v>#REF!</v>
      </c>
    </row>
    <row r="28" spans="1:17" ht="28.5" customHeight="1" thickTop="1" thickBot="1" x14ac:dyDescent="0.3">
      <c r="A28" s="214"/>
      <c r="B28" s="61">
        <v>25</v>
      </c>
      <c r="C28" s="34">
        <f>'PC Receitas'!C14</f>
        <v>0</v>
      </c>
      <c r="D28" s="35" t="str">
        <f>IFERROR(VLOOKUP(C28,'PC Receitas'!$C$4:$D$103,2,FALSE),"")</f>
        <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t="e">
        <f>SUMIFS(#REF!,#REF!,"Receita",#REF!,DRE!$D28)</f>
        <v>#REF!</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t="e">
        <f t="shared" si="11"/>
        <v>#REF!</v>
      </c>
    </row>
    <row r="29" spans="1:17" ht="28.5" customHeight="1" thickTop="1" thickBot="1" x14ac:dyDescent="0.3">
      <c r="A29" s="214"/>
      <c r="B29" s="61">
        <v>26</v>
      </c>
      <c r="C29" s="34">
        <f>'PC Receitas'!C15</f>
        <v>0</v>
      </c>
      <c r="D29" s="35" t="str">
        <f>IFERROR(VLOOKUP(C29,'PC Receitas'!$C$4:$D$103,2,FALSE),"")</f>
        <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t="e">
        <f>SUMIFS(#REF!,#REF!,"Receita",#REF!,DRE!$D29)</f>
        <v>#REF!</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t="e">
        <f t="shared" si="11"/>
        <v>#REF!</v>
      </c>
    </row>
    <row r="30" spans="1:17" ht="28.5" customHeight="1" thickTop="1" thickBot="1" x14ac:dyDescent="0.3">
      <c r="A30" s="214"/>
      <c r="B30" s="61">
        <v>27</v>
      </c>
      <c r="C30" s="34">
        <f>'PC Receitas'!C16</f>
        <v>0</v>
      </c>
      <c r="D30" s="35" t="str">
        <f>IFERROR(VLOOKUP(C30,'PC Receitas'!$C$4:$D$103,2,FALSE),"")</f>
        <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t="e">
        <f>SUMIFS(#REF!,#REF!,"Receita",#REF!,DRE!$D30)</f>
        <v>#REF!</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t="e">
        <f t="shared" si="11"/>
        <v>#REF!</v>
      </c>
    </row>
    <row r="31" spans="1:17" ht="28.5" customHeight="1" thickTop="1" thickBot="1" x14ac:dyDescent="0.3">
      <c r="A31" s="214"/>
      <c r="B31" s="61">
        <v>28</v>
      </c>
      <c r="C31" s="34">
        <f>'PC Receitas'!C17</f>
        <v>0</v>
      </c>
      <c r="D31" s="35" t="str">
        <f>IFERROR(VLOOKUP(C31,'PC Receitas'!$C$4:$D$103,2,FALSE),"")</f>
        <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t="e">
        <f>SUMIFS(#REF!,#REF!,"Receita",#REF!,DRE!$D31)</f>
        <v>#REF!</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t="e">
        <f t="shared" si="11"/>
        <v>#REF!</v>
      </c>
    </row>
    <row r="32" spans="1:17" ht="28.5" customHeight="1" thickTop="1" thickBot="1" x14ac:dyDescent="0.3">
      <c r="A32" s="214"/>
      <c r="B32" s="61">
        <v>29</v>
      </c>
      <c r="C32" s="34">
        <f>'PC Receitas'!C18</f>
        <v>0</v>
      </c>
      <c r="D32" s="35" t="str">
        <f>IFERROR(VLOOKUP(C32,'PC Receitas'!$C$4:$D$103,2,FALSE),"")</f>
        <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t="e">
        <f>SUMIFS(#REF!,#REF!,"Receita",#REF!,DRE!$D32)</f>
        <v>#REF!</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t="e">
        <f t="shared" si="11"/>
        <v>#REF!</v>
      </c>
    </row>
    <row r="33" spans="1:17" ht="28.5" customHeight="1" thickTop="1" thickBot="1" x14ac:dyDescent="0.3">
      <c r="A33" s="214"/>
      <c r="B33" s="61">
        <v>30</v>
      </c>
      <c r="C33" s="34">
        <f>'PC Receitas'!C19</f>
        <v>0</v>
      </c>
      <c r="D33" s="35" t="str">
        <f>IFERROR(VLOOKUP(C33,'PC Receitas'!$C$4:$D$103,2,FALSE),"")</f>
        <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t="e">
        <f>SUMIFS(#REF!,#REF!,"Receita",#REF!,DRE!$D33)</f>
        <v>#REF!</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t="e">
        <f t="shared" si="11"/>
        <v>#REF!</v>
      </c>
    </row>
    <row r="34" spans="1:17" ht="28.5" customHeight="1" thickTop="1" thickBot="1" x14ac:dyDescent="0.3">
      <c r="A34" s="214"/>
      <c r="B34" s="61">
        <v>31</v>
      </c>
      <c r="C34" s="34">
        <f>'PC Receitas'!C20</f>
        <v>0</v>
      </c>
      <c r="D34" s="35" t="str">
        <f>IFERROR(VLOOKUP(C34,'PC Receitas'!$C$4:$D$103,2,FALSE),"")</f>
        <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t="e">
        <f>SUMIFS(#REF!,#REF!,"Receita",#REF!,DRE!$D34)</f>
        <v>#REF!</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t="e">
        <f t="shared" si="11"/>
        <v>#REF!</v>
      </c>
    </row>
    <row r="35" spans="1:17" ht="28.5" customHeight="1" thickTop="1" thickBot="1" x14ac:dyDescent="0.3">
      <c r="A35" s="214"/>
      <c r="B35" s="61">
        <v>32</v>
      </c>
      <c r="C35" s="34">
        <f>'PC Receitas'!C21</f>
        <v>0</v>
      </c>
      <c r="D35" s="35" t="str">
        <f>IFERROR(VLOOKUP(C35,'PC Receitas'!$C$4:$D$103,2,FALSE),"")</f>
        <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t="e">
        <f>SUMIFS(#REF!,#REF!,"Receita",#REF!,DRE!$D35)</f>
        <v>#REF!</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t="e">
        <f t="shared" si="11"/>
        <v>#REF!</v>
      </c>
    </row>
    <row r="36" spans="1:17" ht="28.5" customHeight="1" thickTop="1" thickBot="1" x14ac:dyDescent="0.3">
      <c r="A36" s="214"/>
      <c r="B36" s="61">
        <v>33</v>
      </c>
      <c r="C36" s="34">
        <f>'PC Receitas'!C22</f>
        <v>0</v>
      </c>
      <c r="D36" s="35" t="str">
        <f>IFERROR(VLOOKUP(C36,'PC Receitas'!$C$4:$D$103,2,FALSE),"")</f>
        <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t="e">
        <f>SUMIFS(#REF!,#REF!,"Receita",#REF!,DRE!$D36)</f>
        <v>#REF!</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t="e">
        <f t="shared" si="11"/>
        <v>#REF!</v>
      </c>
    </row>
    <row r="37" spans="1:17" ht="28.5" customHeight="1" thickTop="1" thickBot="1" x14ac:dyDescent="0.3">
      <c r="A37" s="214"/>
      <c r="B37" s="61">
        <v>34</v>
      </c>
      <c r="C37" s="34">
        <f>'PC Receitas'!C23</f>
        <v>0</v>
      </c>
      <c r="D37" s="35" t="str">
        <f>IFERROR(VLOOKUP(C37,'PC Receitas'!$C$4:$D$103,2,FALSE),"")</f>
        <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t="e">
        <f>SUMIFS(#REF!,#REF!,"Receita",#REF!,DRE!$D37)</f>
        <v>#REF!</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t="e">
        <f t="shared" si="11"/>
        <v>#REF!</v>
      </c>
    </row>
    <row r="38" spans="1:17" ht="28.5" customHeight="1" thickTop="1" thickBot="1" x14ac:dyDescent="0.3">
      <c r="A38" s="214"/>
      <c r="B38" s="61">
        <v>35</v>
      </c>
      <c r="C38" s="34">
        <f>'PC Receitas'!C24</f>
        <v>0</v>
      </c>
      <c r="D38" s="35" t="str">
        <f>IFERROR(VLOOKUP(C38,'PC Receitas'!$C$4:$D$103,2,FALSE),"")</f>
        <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t="e">
        <f>SUMIFS(#REF!,#REF!,"Receita",#REF!,DRE!$D38)</f>
        <v>#REF!</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t="e">
        <f t="shared" si="11"/>
        <v>#REF!</v>
      </c>
    </row>
    <row r="39" spans="1:17" ht="28.5" customHeight="1" thickTop="1" thickBot="1" x14ac:dyDescent="0.3">
      <c r="A39" s="214"/>
      <c r="B39" s="61">
        <v>36</v>
      </c>
      <c r="C39" s="34">
        <f>'PC Receitas'!C25</f>
        <v>0</v>
      </c>
      <c r="D39" s="35" t="str">
        <f>IFERROR(VLOOKUP(C39,'PC Receitas'!$C$4:$D$103,2,FALSE),"")</f>
        <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t="e">
        <f>SUMIFS(#REF!,#REF!,"Receita",#REF!,DRE!$D39)</f>
        <v>#REF!</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t="e">
        <f t="shared" si="11"/>
        <v>#REF!</v>
      </c>
    </row>
    <row r="40" spans="1:17" ht="28.5" customHeight="1" thickTop="1" thickBot="1" x14ac:dyDescent="0.3">
      <c r="A40" s="214"/>
      <c r="B40" s="61">
        <v>37</v>
      </c>
      <c r="C40" s="34">
        <f>'PC Receitas'!C26</f>
        <v>0</v>
      </c>
      <c r="D40" s="35" t="str">
        <f>IFERROR(VLOOKUP(C40,'PC Receitas'!$C$4:$D$103,2,FALSE),"")</f>
        <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t="e">
        <f>SUMIFS(#REF!,#REF!,"Receita",#REF!,DRE!$D40)</f>
        <v>#REF!</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t="e">
        <f t="shared" si="11"/>
        <v>#REF!</v>
      </c>
    </row>
    <row r="41" spans="1:17" ht="28.5" customHeight="1" thickTop="1" thickBot="1" x14ac:dyDescent="0.3">
      <c r="A41" s="214"/>
      <c r="B41" s="61">
        <v>38</v>
      </c>
      <c r="C41" s="34">
        <f>'PC Receitas'!C27</f>
        <v>0</v>
      </c>
      <c r="D41" s="35" t="str">
        <f>IFERROR(VLOOKUP(C41,'PC Receitas'!$C$4:$D$103,2,FALSE),"")</f>
        <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t="e">
        <f>SUMIFS(#REF!,#REF!,"Receita",#REF!,DRE!$D41)</f>
        <v>#REF!</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t="e">
        <f t="shared" si="11"/>
        <v>#REF!</v>
      </c>
    </row>
    <row r="42" spans="1:17" ht="28.5" customHeight="1" thickTop="1" thickBot="1" x14ac:dyDescent="0.3">
      <c r="A42" s="214"/>
      <c r="B42" s="61">
        <v>39</v>
      </c>
      <c r="C42" s="34">
        <f>'PC Receitas'!C28</f>
        <v>0</v>
      </c>
      <c r="D42" s="35" t="str">
        <f>IFERROR(VLOOKUP(C42,'PC Receitas'!$C$4:$D$103,2,FALSE),"")</f>
        <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t="e">
        <f>SUMIFS(#REF!,#REF!,"Receita",#REF!,DRE!$D42)</f>
        <v>#REF!</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t="e">
        <f t="shared" si="11"/>
        <v>#REF!</v>
      </c>
    </row>
    <row r="43" spans="1:17" ht="28.5" customHeight="1" thickTop="1" thickBot="1" x14ac:dyDescent="0.3">
      <c r="A43" s="214"/>
      <c r="B43" s="61">
        <v>40</v>
      </c>
      <c r="C43" s="34">
        <f>'PC Receitas'!C29</f>
        <v>0</v>
      </c>
      <c r="D43" s="35" t="str">
        <f>IFERROR(VLOOKUP(C43,'PC Receitas'!$C$4:$D$103,2,FALSE),"")</f>
        <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t="e">
        <f>SUMIFS(#REF!,#REF!,"Receita",#REF!,DRE!$D43)</f>
        <v>#REF!</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t="e">
        <f t="shared" si="11"/>
        <v>#REF!</v>
      </c>
    </row>
    <row r="44" spans="1:17" ht="28.5" customHeight="1" thickTop="1" thickBot="1" x14ac:dyDescent="0.3">
      <c r="A44" s="214"/>
      <c r="B44" s="61">
        <v>41</v>
      </c>
      <c r="C44" s="34">
        <f>'PC Receitas'!C30</f>
        <v>0</v>
      </c>
      <c r="D44" s="35" t="str">
        <f>IFERROR(VLOOKUP(C44,'PC Receitas'!$C$4:$D$103,2,FALSE),"")</f>
        <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t="e">
        <f>SUMIFS(#REF!,#REF!,"Receita",#REF!,DRE!$D44)</f>
        <v>#REF!</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t="e">
        <f t="shared" si="11"/>
        <v>#REF!</v>
      </c>
    </row>
    <row r="45" spans="1:17" ht="28.5" customHeight="1" thickTop="1" thickBot="1" x14ac:dyDescent="0.3">
      <c r="A45" s="214"/>
      <c r="B45" s="61">
        <v>42</v>
      </c>
      <c r="C45" s="34">
        <f>'PC Receitas'!C31</f>
        <v>0</v>
      </c>
      <c r="D45" s="35" t="str">
        <f>IFERROR(VLOOKUP(C45,'PC Receitas'!$C$4:$D$103,2,FALSE),"")</f>
        <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t="e">
        <f>SUMIFS(#REF!,#REF!,"Receita",#REF!,DRE!$D45)</f>
        <v>#REF!</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t="e">
        <f t="shared" si="11"/>
        <v>#REF!</v>
      </c>
    </row>
    <row r="46" spans="1:17" ht="28.5" customHeight="1" thickTop="1" thickBot="1" x14ac:dyDescent="0.3">
      <c r="A46" s="214"/>
      <c r="B46" s="61">
        <v>43</v>
      </c>
      <c r="C46" s="34">
        <f>'PC Receitas'!C32</f>
        <v>0</v>
      </c>
      <c r="D46" s="35" t="str">
        <f>IFERROR(VLOOKUP(C46,'PC Receitas'!$C$4:$D$103,2,FALSE),"")</f>
        <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t="e">
        <f>SUMIFS(#REF!,#REF!,"Receita",#REF!,DRE!$D46)</f>
        <v>#REF!</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t="e">
        <f t="shared" si="11"/>
        <v>#REF!</v>
      </c>
    </row>
    <row r="47" spans="1:17" ht="28.5" customHeight="1" thickTop="1" thickBot="1" x14ac:dyDescent="0.3">
      <c r="A47" s="214"/>
      <c r="B47" s="61">
        <v>44</v>
      </c>
      <c r="C47" s="34">
        <f>'PC Receitas'!C33</f>
        <v>0</v>
      </c>
      <c r="D47" s="35" t="str">
        <f>IFERROR(VLOOKUP(C47,'PC Receitas'!$C$4:$D$103,2,FALSE),"")</f>
        <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t="e">
        <f>SUMIFS(#REF!,#REF!,"Receita",#REF!,DRE!$D47)</f>
        <v>#REF!</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t="e">
        <f t="shared" si="11"/>
        <v>#REF!</v>
      </c>
    </row>
    <row r="48" spans="1:17" ht="28.5" customHeight="1" thickTop="1" thickBot="1" x14ac:dyDescent="0.3">
      <c r="A48" s="214"/>
      <c r="B48" s="61">
        <v>45</v>
      </c>
      <c r="C48" s="34">
        <f>'PC Receitas'!C34</f>
        <v>0</v>
      </c>
      <c r="D48" s="35" t="str">
        <f>IFERROR(VLOOKUP(C48,'PC Receitas'!$C$4:$D$103,2,FALSE),"")</f>
        <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t="e">
        <f>SUMIFS(#REF!,#REF!,"Receita",#REF!,DRE!$D48)</f>
        <v>#REF!</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t="e">
        <f t="shared" si="11"/>
        <v>#REF!</v>
      </c>
    </row>
    <row r="49" spans="1:17" ht="28.5" customHeight="1" thickTop="1" thickBot="1" x14ac:dyDescent="0.3">
      <c r="A49" s="214"/>
      <c r="B49" s="61">
        <v>46</v>
      </c>
      <c r="C49" s="34">
        <f>'PC Receitas'!C35</f>
        <v>0</v>
      </c>
      <c r="D49" s="35" t="str">
        <f>IFERROR(VLOOKUP(C49,'PC Receitas'!$C$4:$D$103,2,FALSE),"")</f>
        <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t="e">
        <f>SUMIFS(#REF!,#REF!,"Receita",#REF!,DRE!$D49)</f>
        <v>#REF!</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t="e">
        <f t="shared" si="11"/>
        <v>#REF!</v>
      </c>
    </row>
    <row r="50" spans="1:17" ht="28.5" customHeight="1" thickTop="1" thickBot="1" x14ac:dyDescent="0.3">
      <c r="A50" s="214"/>
      <c r="B50" s="61">
        <v>47</v>
      </c>
      <c r="C50" s="34">
        <f>'PC Receitas'!C36</f>
        <v>0</v>
      </c>
      <c r="D50" s="35" t="str">
        <f>IFERROR(VLOOKUP(C50,'PC Receitas'!$C$4:$D$103,2,FALSE),"")</f>
        <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t="e">
        <f>SUMIFS(#REF!,#REF!,"Receita",#REF!,DRE!$D50)</f>
        <v>#REF!</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t="e">
        <f t="shared" si="11"/>
        <v>#REF!</v>
      </c>
    </row>
    <row r="51" spans="1:17" ht="28.5" customHeight="1" thickTop="1" thickBot="1" x14ac:dyDescent="0.3">
      <c r="A51" s="214"/>
      <c r="B51" s="61">
        <v>48</v>
      </c>
      <c r="C51" s="34">
        <f>'PC Receitas'!C37</f>
        <v>0</v>
      </c>
      <c r="D51" s="35" t="str">
        <f>IFERROR(VLOOKUP(C51,'PC Receitas'!$C$4:$D$103,2,FALSE),"")</f>
        <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t="e">
        <f>SUMIFS(#REF!,#REF!,"Receita",#REF!,DRE!$D51)</f>
        <v>#REF!</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t="e">
        <f t="shared" si="11"/>
        <v>#REF!</v>
      </c>
    </row>
    <row r="52" spans="1:17" ht="28.5" customHeight="1" thickTop="1" thickBot="1" x14ac:dyDescent="0.3">
      <c r="A52" s="214"/>
      <c r="B52" s="61">
        <v>49</v>
      </c>
      <c r="C52" s="34">
        <f>'PC Receitas'!C38</f>
        <v>0</v>
      </c>
      <c r="D52" s="35" t="str">
        <f>IFERROR(VLOOKUP(C52,'PC Receitas'!$C$4:$D$103,2,FALSE),"")</f>
        <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t="e">
        <f>SUMIFS(#REF!,#REF!,"Receita",#REF!,DRE!$D52)</f>
        <v>#REF!</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t="e">
        <f t="shared" si="11"/>
        <v>#REF!</v>
      </c>
    </row>
    <row r="53" spans="1:17" ht="28.5" customHeight="1" thickTop="1" thickBot="1" x14ac:dyDescent="0.3">
      <c r="A53" s="214"/>
      <c r="B53" s="61">
        <v>50</v>
      </c>
      <c r="C53" s="34">
        <f>'PC Receitas'!C39</f>
        <v>0</v>
      </c>
      <c r="D53" s="35" t="str">
        <f>IFERROR(VLOOKUP(C53,'PC Receitas'!$C$4:$D$103,2,FALSE),"")</f>
        <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t="e">
        <f>SUMIFS(#REF!,#REF!,"Receita",#REF!,DRE!$D53)</f>
        <v>#REF!</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t="e">
        <f t="shared" si="11"/>
        <v>#REF!</v>
      </c>
    </row>
    <row r="54" spans="1:17" ht="28.5" customHeight="1" thickTop="1" thickBot="1" x14ac:dyDescent="0.3">
      <c r="A54" s="214"/>
      <c r="B54" s="61">
        <v>51</v>
      </c>
      <c r="C54" s="34">
        <f>'PC Receitas'!C40</f>
        <v>0</v>
      </c>
      <c r="D54" s="35" t="str">
        <f>IFERROR(VLOOKUP(C54,'PC Receitas'!$C$4:$D$103,2,FALSE),"")</f>
        <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t="e">
        <f>SUMIFS(#REF!,#REF!,"Receita",#REF!,DRE!$D54)</f>
        <v>#REF!</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t="e">
        <f t="shared" si="11"/>
        <v>#REF!</v>
      </c>
    </row>
    <row r="55" spans="1:17" ht="28.5" customHeight="1" thickTop="1" thickBot="1" x14ac:dyDescent="0.3">
      <c r="A55" s="214"/>
      <c r="B55" s="61">
        <v>52</v>
      </c>
      <c r="C55" s="34">
        <f>'PC Receitas'!C41</f>
        <v>0</v>
      </c>
      <c r="D55" s="35" t="str">
        <f>IFERROR(VLOOKUP(C55,'PC Receitas'!$C$4:$D$103,2,FALSE),"")</f>
        <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t="e">
        <f>SUMIFS(#REF!,#REF!,"Receita",#REF!,DRE!$D55)</f>
        <v>#REF!</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t="e">
        <f t="shared" si="11"/>
        <v>#REF!</v>
      </c>
    </row>
    <row r="56" spans="1:17" ht="28.5" customHeight="1" thickTop="1" thickBot="1" x14ac:dyDescent="0.3">
      <c r="A56" s="214"/>
      <c r="B56" s="61">
        <v>53</v>
      </c>
      <c r="C56" s="34">
        <f>'PC Receitas'!C42</f>
        <v>0</v>
      </c>
      <c r="D56" s="35" t="str">
        <f>IFERROR(VLOOKUP(C56,'PC Receitas'!$C$4:$D$103,2,FALSE),"")</f>
        <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t="e">
        <f>SUMIFS(#REF!,#REF!,"Receita",#REF!,DRE!$D56)</f>
        <v>#REF!</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t="e">
        <f t="shared" si="11"/>
        <v>#REF!</v>
      </c>
    </row>
    <row r="57" spans="1:17" ht="28.5" customHeight="1" thickTop="1" thickBot="1" x14ac:dyDescent="0.3">
      <c r="A57" s="214"/>
      <c r="B57" s="61">
        <v>54</v>
      </c>
      <c r="C57" s="34">
        <f>'PC Receitas'!C43</f>
        <v>0</v>
      </c>
      <c r="D57" s="35" t="str">
        <f>IFERROR(VLOOKUP(C57,'PC Receitas'!$C$4:$D$103,2,FALSE),"")</f>
        <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t="e">
        <f>SUMIFS(#REF!,#REF!,"Receita",#REF!,DRE!$D57)</f>
        <v>#REF!</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t="e">
        <f t="shared" si="11"/>
        <v>#REF!</v>
      </c>
    </row>
    <row r="58" spans="1:17" ht="28.5" customHeight="1" thickTop="1" thickBot="1" x14ac:dyDescent="0.3">
      <c r="A58" s="214"/>
      <c r="B58" s="61">
        <v>55</v>
      </c>
      <c r="C58" s="34">
        <f>'PC Receitas'!C44</f>
        <v>0</v>
      </c>
      <c r="D58" s="35" t="str">
        <f>IFERROR(VLOOKUP(C58,'PC Receitas'!$C$4:$D$103,2,FALSE),"")</f>
        <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t="e">
        <f>SUMIFS(#REF!,#REF!,"Receita",#REF!,DRE!$D58)</f>
        <v>#REF!</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t="e">
        <f t="shared" si="11"/>
        <v>#REF!</v>
      </c>
    </row>
    <row r="59" spans="1:17" ht="28.5" customHeight="1" thickTop="1" thickBot="1" x14ac:dyDescent="0.3">
      <c r="A59" s="214"/>
      <c r="B59" s="61">
        <v>56</v>
      </c>
      <c r="C59" s="34">
        <f>'PC Receitas'!C45</f>
        <v>0</v>
      </c>
      <c r="D59" s="35" t="str">
        <f>IFERROR(VLOOKUP(C59,'PC Receitas'!$C$4:$D$103,2,FALSE),"")</f>
        <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t="e">
        <f>SUMIFS(#REF!,#REF!,"Receita",#REF!,DRE!$D59)</f>
        <v>#REF!</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t="e">
        <f t="shared" si="11"/>
        <v>#REF!</v>
      </c>
    </row>
    <row r="60" spans="1:17" ht="28.5" customHeight="1" thickTop="1" thickBot="1" x14ac:dyDescent="0.3">
      <c r="A60" s="214"/>
      <c r="B60" s="61">
        <v>57</v>
      </c>
      <c r="C60" s="34">
        <f>'PC Receitas'!C46</f>
        <v>0</v>
      </c>
      <c r="D60" s="35" t="str">
        <f>IFERROR(VLOOKUP(C60,'PC Receitas'!$C$4:$D$103,2,FALSE),"")</f>
        <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t="e">
        <f>SUMIFS(#REF!,#REF!,"Receita",#REF!,DRE!$D60)</f>
        <v>#REF!</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t="e">
        <f t="shared" si="11"/>
        <v>#REF!</v>
      </c>
    </row>
    <row r="61" spans="1:17" ht="28.5" customHeight="1" thickTop="1" thickBot="1" x14ac:dyDescent="0.3">
      <c r="A61" s="214"/>
      <c r="B61" s="61">
        <v>58</v>
      </c>
      <c r="C61" s="34">
        <f>'PC Receitas'!C47</f>
        <v>0</v>
      </c>
      <c r="D61" s="35" t="str">
        <f>IFERROR(VLOOKUP(C61,'PC Receitas'!$C$4:$D$103,2,FALSE),"")</f>
        <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t="e">
        <f>SUMIFS(#REF!,#REF!,"Receita",#REF!,DRE!$D61)</f>
        <v>#REF!</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t="e">
        <f t="shared" si="11"/>
        <v>#REF!</v>
      </c>
    </row>
    <row r="62" spans="1:17" ht="28.5" customHeight="1" thickTop="1" thickBot="1" x14ac:dyDescent="0.3">
      <c r="A62" s="214"/>
      <c r="B62" s="61">
        <v>59</v>
      </c>
      <c r="C62" s="34">
        <f>'PC Receitas'!C48</f>
        <v>0</v>
      </c>
      <c r="D62" s="35" t="str">
        <f>IFERROR(VLOOKUP(C62,'PC Receitas'!$C$4:$D$103,2,FALSE),"")</f>
        <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t="e">
        <f>SUMIFS(#REF!,#REF!,"Receita",#REF!,DRE!$D62)</f>
        <v>#REF!</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t="e">
        <f t="shared" si="11"/>
        <v>#REF!</v>
      </c>
    </row>
    <row r="63" spans="1:17" ht="28.5" customHeight="1" thickTop="1" thickBot="1" x14ac:dyDescent="0.3">
      <c r="A63" s="214"/>
      <c r="B63" s="61">
        <v>60</v>
      </c>
      <c r="C63" s="34">
        <f>'PC Receitas'!C49</f>
        <v>0</v>
      </c>
      <c r="D63" s="35" t="str">
        <f>IFERROR(VLOOKUP(C63,'PC Receitas'!$C$4:$D$103,2,FALSE),"")</f>
        <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t="e">
        <f>SUMIFS(#REF!,#REF!,"Receita",#REF!,DRE!$D63)</f>
        <v>#REF!</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t="e">
        <f t="shared" si="11"/>
        <v>#REF!</v>
      </c>
    </row>
    <row r="64" spans="1:17" ht="28.5" customHeight="1" thickTop="1" thickBot="1" x14ac:dyDescent="0.3">
      <c r="A64" s="214"/>
      <c r="B64" s="61">
        <v>61</v>
      </c>
      <c r="C64" s="34">
        <f>'PC Receitas'!C50</f>
        <v>0</v>
      </c>
      <c r="D64" s="35" t="str">
        <f>IFERROR(VLOOKUP(C64,'PC Receitas'!$C$4:$D$103,2,FALSE),"")</f>
        <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t="e">
        <f>SUMIFS(#REF!,#REF!,"Receita",#REF!,DRE!$D64)</f>
        <v>#REF!</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t="e">
        <f t="shared" si="11"/>
        <v>#REF!</v>
      </c>
    </row>
    <row r="65" spans="1:17" ht="28.5" customHeight="1" thickTop="1" thickBot="1" x14ac:dyDescent="0.3">
      <c r="A65" s="214"/>
      <c r="B65" s="61">
        <v>62</v>
      </c>
      <c r="C65" s="34">
        <f>'PC Receitas'!C51</f>
        <v>0</v>
      </c>
      <c r="D65" s="35" t="str">
        <f>IFERROR(VLOOKUP(C65,'PC Receitas'!$C$4:$D$103,2,FALSE),"")</f>
        <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t="e">
        <f>SUMIFS(#REF!,#REF!,"Receita",#REF!,DRE!$D65)</f>
        <v>#REF!</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t="e">
        <f t="shared" si="11"/>
        <v>#REF!</v>
      </c>
    </row>
    <row r="66" spans="1:17" ht="28.5" customHeight="1" thickTop="1" thickBot="1" x14ac:dyDescent="0.3">
      <c r="A66" s="214"/>
      <c r="B66" s="61">
        <v>63</v>
      </c>
      <c r="C66" s="34">
        <f>'PC Receitas'!C52</f>
        <v>0</v>
      </c>
      <c r="D66" s="35" t="str">
        <f>IFERROR(VLOOKUP(C66,'PC Receitas'!$C$4:$D$103,2,FALSE),"")</f>
        <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t="e">
        <f>SUMIFS(#REF!,#REF!,"Receita",#REF!,DRE!$D66)</f>
        <v>#REF!</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t="e">
        <f t="shared" si="11"/>
        <v>#REF!</v>
      </c>
    </row>
    <row r="67" spans="1:17" ht="28.5" customHeight="1" thickTop="1" thickBot="1" x14ac:dyDescent="0.3">
      <c r="A67" s="214"/>
      <c r="B67" s="61">
        <v>64</v>
      </c>
      <c r="C67" s="34">
        <f>'PC Receitas'!C53</f>
        <v>0</v>
      </c>
      <c r="D67" s="35" t="str">
        <f>IFERROR(VLOOKUP(C67,'PC Receitas'!$C$4:$D$103,2,FALSE),"")</f>
        <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t="e">
        <f>SUMIFS(#REF!,#REF!,"Receita",#REF!,DRE!$D67)</f>
        <v>#REF!</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t="e">
        <f t="shared" si="11"/>
        <v>#REF!</v>
      </c>
    </row>
    <row r="68" spans="1:17" ht="28.5" customHeight="1" thickTop="1" thickBot="1" x14ac:dyDescent="0.3">
      <c r="A68" s="214"/>
      <c r="B68" s="61">
        <v>65</v>
      </c>
      <c r="C68" s="34">
        <f>'PC Receitas'!C54</f>
        <v>0</v>
      </c>
      <c r="D68" s="35" t="str">
        <f>IFERROR(VLOOKUP(C68,'PC Receitas'!$C$4:$D$103,2,FALSE),"")</f>
        <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t="e">
        <f>SUMIFS(#REF!,#REF!,"Receita",#REF!,DRE!$D68)</f>
        <v>#REF!</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t="e">
        <f t="shared" si="11"/>
        <v>#REF!</v>
      </c>
    </row>
    <row r="69" spans="1:17" ht="28.5" customHeight="1" thickTop="1" thickBot="1" x14ac:dyDescent="0.3">
      <c r="A69" s="214"/>
      <c r="B69" s="61">
        <v>66</v>
      </c>
      <c r="C69" s="34">
        <f>'PC Receitas'!C55</f>
        <v>0</v>
      </c>
      <c r="D69" s="35" t="str">
        <f>IFERROR(VLOOKUP(C69,'PC Receitas'!$C$4:$D$103,2,FALSE),"")</f>
        <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t="e">
        <f>SUMIFS(#REF!,#REF!,"Receita",#REF!,DRE!$D69)</f>
        <v>#REF!</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t="e">
        <f t="shared" si="11"/>
        <v>#REF!</v>
      </c>
    </row>
    <row r="70" spans="1:17" ht="28.5" customHeight="1" thickTop="1" thickBot="1" x14ac:dyDescent="0.3">
      <c r="A70" s="214"/>
      <c r="B70" s="61">
        <v>67</v>
      </c>
      <c r="C70" s="34">
        <f>'PC Receitas'!C56</f>
        <v>0</v>
      </c>
      <c r="D70" s="35" t="str">
        <f>IFERROR(VLOOKUP(C70,'PC Receitas'!$C$4:$D$103,2,FALSE),"")</f>
        <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t="e">
        <f>SUMIFS(#REF!,#REF!,"Receita",#REF!,DRE!$D70)</f>
        <v>#REF!</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t="e">
        <f t="shared" si="11"/>
        <v>#REF!</v>
      </c>
    </row>
    <row r="71" spans="1:17" ht="28.5" customHeight="1" thickTop="1" thickBot="1" x14ac:dyDescent="0.3">
      <c r="A71" s="214"/>
      <c r="B71" s="61">
        <v>68</v>
      </c>
      <c r="C71" s="34">
        <f>'PC Receitas'!C57</f>
        <v>0</v>
      </c>
      <c r="D71" s="35" t="str">
        <f>IFERROR(VLOOKUP(C71,'PC Receitas'!$C$4:$D$103,2,FALSE),"")</f>
        <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t="e">
        <f>SUMIFS(#REF!,#REF!,"Receita",#REF!,DRE!$D71)</f>
        <v>#REF!</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t="e">
        <f t="shared" si="11"/>
        <v>#REF!</v>
      </c>
    </row>
    <row r="72" spans="1:17" ht="28.5" customHeight="1" thickTop="1" thickBot="1" x14ac:dyDescent="0.3">
      <c r="A72" s="214"/>
      <c r="B72" s="61">
        <v>69</v>
      </c>
      <c r="C72" s="34">
        <f>'PC Receitas'!C58</f>
        <v>0</v>
      </c>
      <c r="D72" s="35" t="str">
        <f>IFERROR(VLOOKUP(C72,'PC Receitas'!$C$4:$D$103,2,FALSE),"")</f>
        <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t="e">
        <f>SUMIFS(#REF!,#REF!,"Receita",#REF!,DRE!$D72)</f>
        <v>#REF!</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t="e">
        <f t="shared" si="11"/>
        <v>#REF!</v>
      </c>
    </row>
    <row r="73" spans="1:17" ht="28.5" customHeight="1" thickTop="1" thickBot="1" x14ac:dyDescent="0.3">
      <c r="A73" s="214"/>
      <c r="B73" s="61">
        <v>70</v>
      </c>
      <c r="C73" s="34">
        <f>'PC Receitas'!C59</f>
        <v>0</v>
      </c>
      <c r="D73" s="35" t="str">
        <f>IFERROR(VLOOKUP(C73,'PC Receitas'!$C$4:$D$103,2,FALSE),"")</f>
        <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t="e">
        <f>SUMIFS(#REF!,#REF!,"Receita",#REF!,DRE!$D73)</f>
        <v>#REF!</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t="e">
        <f t="shared" si="11"/>
        <v>#REF!</v>
      </c>
    </row>
    <row r="74" spans="1:17" ht="28.5" customHeight="1" thickTop="1" thickBot="1" x14ac:dyDescent="0.3">
      <c r="A74" s="214"/>
      <c r="B74" s="61">
        <v>71</v>
      </c>
      <c r="C74" s="34">
        <f>'PC Receitas'!C60</f>
        <v>0</v>
      </c>
      <c r="D74" s="35" t="str">
        <f>IFERROR(VLOOKUP(C74,'PC Receitas'!$C$4:$D$103,2,FALSE),"")</f>
        <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t="e">
        <f>SUMIFS(#REF!,#REF!,"Receita",#REF!,DRE!$D74)</f>
        <v>#REF!</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t="e">
        <f t="shared" si="11"/>
        <v>#REF!</v>
      </c>
    </row>
    <row r="75" spans="1:17" ht="28.5" customHeight="1" thickTop="1" thickBot="1" x14ac:dyDescent="0.3">
      <c r="A75" s="214"/>
      <c r="B75" s="61">
        <v>72</v>
      </c>
      <c r="C75" s="34">
        <f>'PC Receitas'!C61</f>
        <v>0</v>
      </c>
      <c r="D75" s="35" t="str">
        <f>IFERROR(VLOOKUP(C75,'PC Receitas'!$C$4:$D$103,2,FALSE),"")</f>
        <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t="e">
        <f>SUMIFS(#REF!,#REF!,"Receita",#REF!,DRE!$D75)</f>
        <v>#REF!</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t="e">
        <f t="shared" si="11"/>
        <v>#REF!</v>
      </c>
    </row>
    <row r="76" spans="1:17" ht="28.5" customHeight="1" thickTop="1" thickBot="1" x14ac:dyDescent="0.3">
      <c r="A76" s="214"/>
      <c r="B76" s="61">
        <v>73</v>
      </c>
      <c r="C76" s="34">
        <f>'PC Receitas'!C62</f>
        <v>0</v>
      </c>
      <c r="D76" s="35" t="str">
        <f>IFERROR(VLOOKUP(C76,'PC Receitas'!$C$4:$D$103,2,FALSE),"")</f>
        <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t="e">
        <f>SUMIFS(#REF!,#REF!,"Receita",#REF!,DRE!$D76)</f>
        <v>#REF!</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t="e">
        <f t="shared" si="11"/>
        <v>#REF!</v>
      </c>
    </row>
    <row r="77" spans="1:17" ht="28.5" customHeight="1" thickTop="1" thickBot="1" x14ac:dyDescent="0.3">
      <c r="A77" s="214"/>
      <c r="B77" s="61">
        <v>74</v>
      </c>
      <c r="C77" s="34">
        <f>'PC Receitas'!C63</f>
        <v>0</v>
      </c>
      <c r="D77" s="35" t="str">
        <f>IFERROR(VLOOKUP(C77,'PC Receitas'!$C$4:$D$103,2,FALSE),"")</f>
        <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t="e">
        <f>SUMIFS(#REF!,#REF!,"Receita",#REF!,DRE!$D77)</f>
        <v>#REF!</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t="e">
        <f t="shared" si="11"/>
        <v>#REF!</v>
      </c>
    </row>
    <row r="78" spans="1:17" ht="28.5" customHeight="1" thickTop="1" thickBot="1" x14ac:dyDescent="0.3">
      <c r="A78" s="214"/>
      <c r="B78" s="61">
        <v>75</v>
      </c>
      <c r="C78" s="34">
        <f>'PC Receitas'!C64</f>
        <v>0</v>
      </c>
      <c r="D78" s="35" t="str">
        <f>IFERROR(VLOOKUP(C78,'PC Receitas'!$C$4:$D$103,2,FALSE),"")</f>
        <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t="e">
        <f>SUMIFS(#REF!,#REF!,"Receita",#REF!,DRE!$D78)</f>
        <v>#REF!</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t="e">
        <f t="shared" si="11"/>
        <v>#REF!</v>
      </c>
    </row>
    <row r="79" spans="1:17" ht="28.5" customHeight="1" thickTop="1" thickBot="1" x14ac:dyDescent="0.3">
      <c r="A79" s="214"/>
      <c r="B79" s="61">
        <v>76</v>
      </c>
      <c r="C79" s="34">
        <f>'PC Receitas'!C65</f>
        <v>0</v>
      </c>
      <c r="D79" s="35" t="str">
        <f>IFERROR(VLOOKUP(C79,'PC Receitas'!$C$4:$D$103,2,FALSE),"")</f>
        <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t="e">
        <f>SUMIFS(#REF!,#REF!,"Receita",#REF!,DRE!$D79)</f>
        <v>#REF!</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t="e">
        <f t="shared" si="11"/>
        <v>#REF!</v>
      </c>
    </row>
    <row r="80" spans="1:17" ht="28.5" customHeight="1" thickTop="1" thickBot="1" x14ac:dyDescent="0.3">
      <c r="A80" s="214"/>
      <c r="B80" s="61">
        <v>77</v>
      </c>
      <c r="C80" s="34">
        <f>'PC Receitas'!C66</f>
        <v>0</v>
      </c>
      <c r="D80" s="35" t="str">
        <f>IFERROR(VLOOKUP(C80,'PC Receitas'!$C$4:$D$103,2,FALSE),"")</f>
        <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t="e">
        <f>SUMIFS(#REF!,#REF!,"Receita",#REF!,DRE!$D80)</f>
        <v>#REF!</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t="e">
        <f t="shared" si="11"/>
        <v>#REF!</v>
      </c>
    </row>
    <row r="81" spans="1:17" ht="28.5" customHeight="1" thickTop="1" thickBot="1" x14ac:dyDescent="0.3">
      <c r="A81" s="214"/>
      <c r="B81" s="61">
        <v>78</v>
      </c>
      <c r="C81" s="34">
        <f>'PC Receitas'!C67</f>
        <v>0</v>
      </c>
      <c r="D81" s="35" t="str">
        <f>IFERROR(VLOOKUP(C81,'PC Receitas'!$C$4:$D$103,2,FALSE),"")</f>
        <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t="e">
        <f>SUMIFS(#REF!,#REF!,"Receita",#REF!,DRE!$D81)</f>
        <v>#REF!</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t="e">
        <f t="shared" si="11"/>
        <v>#REF!</v>
      </c>
    </row>
    <row r="82" spans="1:17" ht="28.5" customHeight="1" thickTop="1" thickBot="1" x14ac:dyDescent="0.3">
      <c r="A82" s="214"/>
      <c r="B82" s="61">
        <v>79</v>
      </c>
      <c r="C82" s="34">
        <f>'PC Receitas'!C68</f>
        <v>0</v>
      </c>
      <c r="D82" s="35" t="str">
        <f>IFERROR(VLOOKUP(C82,'PC Receitas'!$C$4:$D$103,2,FALSE),"")</f>
        <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t="e">
        <f>SUMIFS(#REF!,#REF!,"Receita",#REF!,DRE!$D82)</f>
        <v>#REF!</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t="e">
        <f t="shared" si="11"/>
        <v>#REF!</v>
      </c>
    </row>
    <row r="83" spans="1:17" ht="28.5" customHeight="1" thickTop="1" thickBot="1" x14ac:dyDescent="0.3">
      <c r="A83" s="214"/>
      <c r="B83" s="61">
        <v>80</v>
      </c>
      <c r="C83" s="34">
        <f>'PC Receitas'!C69</f>
        <v>0</v>
      </c>
      <c r="D83" s="35" t="str">
        <f>IFERROR(VLOOKUP(C83,'PC Receitas'!$C$4:$D$103,2,FALSE),"")</f>
        <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t="e">
        <f>SUMIFS(#REF!,#REF!,"Receita",#REF!,DRE!$D83)</f>
        <v>#REF!</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t="e">
        <f t="shared" si="11"/>
        <v>#REF!</v>
      </c>
    </row>
    <row r="84" spans="1:17" ht="28.5" customHeight="1" thickTop="1" thickBot="1" x14ac:dyDescent="0.3">
      <c r="A84" s="214"/>
      <c r="B84" s="61">
        <v>81</v>
      </c>
      <c r="C84" s="34">
        <f>'PC Receitas'!C70</f>
        <v>0</v>
      </c>
      <c r="D84" s="35" t="str">
        <f>IFERROR(VLOOKUP(C84,'PC Receitas'!$C$4:$D$103,2,FALSE),"")</f>
        <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t="e">
        <f>SUMIFS(#REF!,#REF!,"Receita",#REF!,DRE!$D84)</f>
        <v>#REF!</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t="e">
        <f t="shared" ref="Q84:Q117" si="12">SUM(E84:P84)</f>
        <v>#REF!</v>
      </c>
    </row>
    <row r="85" spans="1:17" ht="28.5" customHeight="1" thickTop="1" thickBot="1" x14ac:dyDescent="0.3">
      <c r="A85" s="214"/>
      <c r="B85" s="61">
        <v>82</v>
      </c>
      <c r="C85" s="34">
        <f>'PC Receitas'!C71</f>
        <v>0</v>
      </c>
      <c r="D85" s="35" t="str">
        <f>IFERROR(VLOOKUP(C85,'PC Receitas'!$C$4:$D$103,2,FALSE),"")</f>
        <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t="e">
        <f>SUMIFS(#REF!,#REF!,"Receita",#REF!,DRE!$D85)</f>
        <v>#REF!</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t="e">
        <f t="shared" si="12"/>
        <v>#REF!</v>
      </c>
    </row>
    <row r="86" spans="1:17" ht="28.5" customHeight="1" thickTop="1" thickBot="1" x14ac:dyDescent="0.3">
      <c r="A86" s="214"/>
      <c r="B86" s="61">
        <v>83</v>
      </c>
      <c r="C86" s="34">
        <f>'PC Receitas'!C72</f>
        <v>0</v>
      </c>
      <c r="D86" s="35" t="str">
        <f>IFERROR(VLOOKUP(C86,'PC Receitas'!$C$4:$D$103,2,FALSE),"")</f>
        <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t="e">
        <f>SUMIFS(#REF!,#REF!,"Receita",#REF!,DRE!$D86)</f>
        <v>#REF!</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t="e">
        <f t="shared" si="12"/>
        <v>#REF!</v>
      </c>
    </row>
    <row r="87" spans="1:17" ht="28.5" customHeight="1" thickTop="1" thickBot="1" x14ac:dyDescent="0.3">
      <c r="A87" s="214"/>
      <c r="B87" s="61">
        <v>84</v>
      </c>
      <c r="C87" s="34">
        <f>'PC Receitas'!C73</f>
        <v>0</v>
      </c>
      <c r="D87" s="35" t="str">
        <f>IFERROR(VLOOKUP(C87,'PC Receitas'!$C$4:$D$103,2,FALSE),"")</f>
        <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t="e">
        <f>SUMIFS(#REF!,#REF!,"Receita",#REF!,DRE!$D87)</f>
        <v>#REF!</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t="e">
        <f t="shared" si="12"/>
        <v>#REF!</v>
      </c>
    </row>
    <row r="88" spans="1:17" ht="28.5" customHeight="1" thickTop="1" thickBot="1" x14ac:dyDescent="0.3">
      <c r="A88" s="214"/>
      <c r="B88" s="61">
        <v>85</v>
      </c>
      <c r="C88" s="34">
        <f>'PC Receitas'!C74</f>
        <v>0</v>
      </c>
      <c r="D88" s="35" t="str">
        <f>IFERROR(VLOOKUP(C88,'PC Receitas'!$C$4:$D$103,2,FALSE),"")</f>
        <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t="e">
        <f>SUMIFS(#REF!,#REF!,"Receita",#REF!,DRE!$D88)</f>
        <v>#REF!</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t="e">
        <f t="shared" si="12"/>
        <v>#REF!</v>
      </c>
    </row>
    <row r="89" spans="1:17" ht="28.5" customHeight="1" thickTop="1" thickBot="1" x14ac:dyDescent="0.3">
      <c r="A89" s="214"/>
      <c r="B89" s="61">
        <v>86</v>
      </c>
      <c r="C89" s="34">
        <f>'PC Receitas'!C75</f>
        <v>0</v>
      </c>
      <c r="D89" s="35" t="str">
        <f>IFERROR(VLOOKUP(C89,'PC Receitas'!$C$4:$D$103,2,FALSE),"")</f>
        <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t="e">
        <f>SUMIFS(#REF!,#REF!,"Receita",#REF!,DRE!$D89)</f>
        <v>#REF!</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t="e">
        <f t="shared" si="12"/>
        <v>#REF!</v>
      </c>
    </row>
    <row r="90" spans="1:17" ht="28.5" customHeight="1" thickTop="1" thickBot="1" x14ac:dyDescent="0.3">
      <c r="A90" s="214"/>
      <c r="B90" s="61">
        <v>87</v>
      </c>
      <c r="C90" s="34">
        <f>'PC Receitas'!C76</f>
        <v>0</v>
      </c>
      <c r="D90" s="35" t="str">
        <f>IFERROR(VLOOKUP(C90,'PC Receitas'!$C$4:$D$103,2,FALSE),"")</f>
        <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t="e">
        <f>SUMIFS(#REF!,#REF!,"Receita",#REF!,DRE!$D90)</f>
        <v>#REF!</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t="e">
        <f t="shared" si="12"/>
        <v>#REF!</v>
      </c>
    </row>
    <row r="91" spans="1:17" ht="28.5" customHeight="1" thickTop="1" thickBot="1" x14ac:dyDescent="0.3">
      <c r="A91" s="214"/>
      <c r="B91" s="61">
        <v>88</v>
      </c>
      <c r="C91" s="34">
        <f>'PC Receitas'!C77</f>
        <v>0</v>
      </c>
      <c r="D91" s="35" t="str">
        <f>IFERROR(VLOOKUP(C91,'PC Receitas'!$C$4:$D$103,2,FALSE),"")</f>
        <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t="e">
        <f>SUMIFS(#REF!,#REF!,"Receita",#REF!,DRE!$D91)</f>
        <v>#REF!</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t="e">
        <f t="shared" si="12"/>
        <v>#REF!</v>
      </c>
    </row>
    <row r="92" spans="1:17" ht="28.5" customHeight="1" thickTop="1" thickBot="1" x14ac:dyDescent="0.3">
      <c r="A92" s="214"/>
      <c r="B92" s="61">
        <v>89</v>
      </c>
      <c r="C92" s="34">
        <f>'PC Receitas'!C78</f>
        <v>0</v>
      </c>
      <c r="D92" s="35" t="str">
        <f>IFERROR(VLOOKUP(C92,'PC Receitas'!$C$4:$D$103,2,FALSE),"")</f>
        <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t="e">
        <f>SUMIFS(#REF!,#REF!,"Receita",#REF!,DRE!$D92)</f>
        <v>#REF!</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t="e">
        <f t="shared" si="12"/>
        <v>#REF!</v>
      </c>
    </row>
    <row r="93" spans="1:17" ht="28.5" customHeight="1" thickTop="1" thickBot="1" x14ac:dyDescent="0.3">
      <c r="A93" s="214"/>
      <c r="B93" s="61">
        <v>90</v>
      </c>
      <c r="C93" s="34">
        <f>'PC Receitas'!C79</f>
        <v>0</v>
      </c>
      <c r="D93" s="35" t="str">
        <f>IFERROR(VLOOKUP(C93,'PC Receitas'!$C$4:$D$103,2,FALSE),"")</f>
        <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t="e">
        <f>SUMIFS(#REF!,#REF!,"Receita",#REF!,DRE!$D93)</f>
        <v>#REF!</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t="e">
        <f t="shared" si="12"/>
        <v>#REF!</v>
      </c>
    </row>
    <row r="94" spans="1:17" ht="28.5" customHeight="1" thickTop="1" thickBot="1" x14ac:dyDescent="0.3">
      <c r="A94" s="214"/>
      <c r="B94" s="61">
        <v>91</v>
      </c>
      <c r="C94" s="34">
        <f>'PC Receitas'!C80</f>
        <v>0</v>
      </c>
      <c r="D94" s="35" t="str">
        <f>IFERROR(VLOOKUP(C94,'PC Receitas'!$C$4:$D$103,2,FALSE),"")</f>
        <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t="e">
        <f>SUMIFS(#REF!,#REF!,"Receita",#REF!,DRE!$D94)</f>
        <v>#REF!</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t="e">
        <f t="shared" si="12"/>
        <v>#REF!</v>
      </c>
    </row>
    <row r="95" spans="1:17" ht="28.5" customHeight="1" thickTop="1" thickBot="1" x14ac:dyDescent="0.3">
      <c r="A95" s="214"/>
      <c r="B95" s="61">
        <v>92</v>
      </c>
      <c r="C95" s="34">
        <f>'PC Receitas'!C81</f>
        <v>0</v>
      </c>
      <c r="D95" s="35" t="str">
        <f>IFERROR(VLOOKUP(C95,'PC Receitas'!$C$4:$D$103,2,FALSE),"")</f>
        <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t="e">
        <f>SUMIFS(#REF!,#REF!,"Receita",#REF!,DRE!$D95)</f>
        <v>#REF!</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t="e">
        <f t="shared" si="12"/>
        <v>#REF!</v>
      </c>
    </row>
    <row r="96" spans="1:17" ht="28.5" customHeight="1" thickTop="1" thickBot="1" x14ac:dyDescent="0.3">
      <c r="A96" s="214"/>
      <c r="B96" s="61">
        <v>93</v>
      </c>
      <c r="C96" s="34">
        <f>'PC Receitas'!C82</f>
        <v>0</v>
      </c>
      <c r="D96" s="35" t="str">
        <f>IFERROR(VLOOKUP(C96,'PC Receitas'!$C$4:$D$103,2,FALSE),"")</f>
        <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t="e">
        <f>SUMIFS(#REF!,#REF!,"Receita",#REF!,DRE!$D96)</f>
        <v>#REF!</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t="e">
        <f t="shared" si="12"/>
        <v>#REF!</v>
      </c>
    </row>
    <row r="97" spans="1:17" ht="28.5" customHeight="1" thickTop="1" thickBot="1" x14ac:dyDescent="0.3">
      <c r="A97" s="214"/>
      <c r="B97" s="61">
        <v>94</v>
      </c>
      <c r="C97" s="34">
        <f>'PC Receitas'!C83</f>
        <v>0</v>
      </c>
      <c r="D97" s="35" t="str">
        <f>IFERROR(VLOOKUP(C97,'PC Receitas'!$C$4:$D$103,2,FALSE),"")</f>
        <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t="e">
        <f>SUMIFS(#REF!,#REF!,"Receita",#REF!,DRE!$D97)</f>
        <v>#REF!</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t="e">
        <f t="shared" si="12"/>
        <v>#REF!</v>
      </c>
    </row>
    <row r="98" spans="1:17" ht="28.5" customHeight="1" thickTop="1" thickBot="1" x14ac:dyDescent="0.3">
      <c r="A98" s="214"/>
      <c r="B98" s="61">
        <v>95</v>
      </c>
      <c r="C98" s="34">
        <f>'PC Receitas'!C84</f>
        <v>0</v>
      </c>
      <c r="D98" s="35" t="str">
        <f>IFERROR(VLOOKUP(C98,'PC Receitas'!$C$4:$D$103,2,FALSE),"")</f>
        <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t="e">
        <f>SUMIFS(#REF!,#REF!,"Receita",#REF!,DRE!$D98)</f>
        <v>#REF!</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t="e">
        <f t="shared" si="12"/>
        <v>#REF!</v>
      </c>
    </row>
    <row r="99" spans="1:17" ht="28.5" customHeight="1" thickTop="1" thickBot="1" x14ac:dyDescent="0.3">
      <c r="A99" s="214"/>
      <c r="B99" s="61">
        <v>96</v>
      </c>
      <c r="C99" s="34">
        <f>'PC Receitas'!C85</f>
        <v>0</v>
      </c>
      <c r="D99" s="35" t="str">
        <f>IFERROR(VLOOKUP(C99,'PC Receitas'!$C$4:$D$103,2,FALSE),"")</f>
        <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t="e">
        <f>SUMIFS(#REF!,#REF!,"Receita",#REF!,DRE!$D99)</f>
        <v>#REF!</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t="e">
        <f t="shared" si="12"/>
        <v>#REF!</v>
      </c>
    </row>
    <row r="100" spans="1:17" ht="28.5" customHeight="1" thickTop="1" thickBot="1" x14ac:dyDescent="0.3">
      <c r="A100" s="214"/>
      <c r="B100" s="61">
        <v>97</v>
      </c>
      <c r="C100" s="34">
        <f>'PC Receitas'!C86</f>
        <v>0</v>
      </c>
      <c r="D100" s="35" t="str">
        <f>IFERROR(VLOOKUP(C100,'PC Receitas'!$C$4:$D$103,2,FALSE),"")</f>
        <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t="e">
        <f>SUMIFS(#REF!,#REF!,"Receita",#REF!,DRE!$D100)</f>
        <v>#REF!</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t="e">
        <f t="shared" si="12"/>
        <v>#REF!</v>
      </c>
    </row>
    <row r="101" spans="1:17" ht="28.5" customHeight="1" thickTop="1" thickBot="1" x14ac:dyDescent="0.3">
      <c r="A101" s="214"/>
      <c r="B101" s="61">
        <v>98</v>
      </c>
      <c r="C101" s="34">
        <f>'PC Receitas'!C87</f>
        <v>0</v>
      </c>
      <c r="D101" s="35" t="str">
        <f>IFERROR(VLOOKUP(C101,'PC Receitas'!$C$4:$D$103,2,FALSE),"")</f>
        <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t="e">
        <f>SUMIFS(#REF!,#REF!,"Receita",#REF!,DRE!$D101)</f>
        <v>#REF!</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t="e">
        <f t="shared" si="12"/>
        <v>#REF!</v>
      </c>
    </row>
    <row r="102" spans="1:17" ht="28.5" customHeight="1" thickTop="1" thickBot="1" x14ac:dyDescent="0.3">
      <c r="A102" s="214"/>
      <c r="B102" s="61">
        <v>99</v>
      </c>
      <c r="C102" s="34">
        <f>'PC Receitas'!C88</f>
        <v>0</v>
      </c>
      <c r="D102" s="35" t="str">
        <f>IFERROR(VLOOKUP(C102,'PC Receitas'!$C$4:$D$103,2,FALSE),"")</f>
        <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t="e">
        <f>SUMIFS(#REF!,#REF!,"Receita",#REF!,DRE!$D102)</f>
        <v>#REF!</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t="e">
        <f t="shared" si="12"/>
        <v>#REF!</v>
      </c>
    </row>
    <row r="103" spans="1:17" ht="28.5" customHeight="1" thickTop="1" thickBot="1" x14ac:dyDescent="0.3">
      <c r="A103" s="214"/>
      <c r="B103" s="61">
        <v>100</v>
      </c>
      <c r="C103" s="34">
        <f>'PC Receitas'!C89</f>
        <v>0</v>
      </c>
      <c r="D103" s="35" t="str">
        <f>IFERROR(VLOOKUP(C103,'PC Receitas'!$C$4:$D$103,2,FALSE),"")</f>
        <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t="e">
        <f>SUMIFS(#REF!,#REF!,"Receita",#REF!,DRE!$D103)</f>
        <v>#REF!</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t="e">
        <f t="shared" si="12"/>
        <v>#REF!</v>
      </c>
    </row>
    <row r="104" spans="1:17" ht="28.5" customHeight="1" thickTop="1" thickBot="1" x14ac:dyDescent="0.3">
      <c r="A104" s="214"/>
      <c r="B104" s="61">
        <v>101</v>
      </c>
      <c r="C104" s="34">
        <f>'PC Receitas'!C90</f>
        <v>0</v>
      </c>
      <c r="D104" s="35" t="str">
        <f>IFERROR(VLOOKUP(C104,'PC Receitas'!$C$4:$D$103,2,FALSE),"")</f>
        <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t="e">
        <f>SUMIFS(#REF!,#REF!,"Receita",#REF!,DRE!$D104)</f>
        <v>#REF!</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t="e">
        <f t="shared" si="12"/>
        <v>#REF!</v>
      </c>
    </row>
    <row r="105" spans="1:17" ht="28.5" customHeight="1" thickTop="1" thickBot="1" x14ac:dyDescent="0.3">
      <c r="A105" s="214"/>
      <c r="B105" s="61">
        <v>102</v>
      </c>
      <c r="C105" s="34">
        <f>'PC Receitas'!C91</f>
        <v>0</v>
      </c>
      <c r="D105" s="35" t="str">
        <f>IFERROR(VLOOKUP(C105,'PC Receitas'!$C$4:$D$103,2,FALSE),"")</f>
        <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t="e">
        <f>SUMIFS(#REF!,#REF!,"Receita",#REF!,DRE!$D105)</f>
        <v>#REF!</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t="e">
        <f t="shared" si="12"/>
        <v>#REF!</v>
      </c>
    </row>
    <row r="106" spans="1:17" ht="28.5" customHeight="1" thickTop="1" thickBot="1" x14ac:dyDescent="0.3">
      <c r="A106" s="214"/>
      <c r="B106" s="61">
        <v>103</v>
      </c>
      <c r="C106" s="34">
        <f>'PC Receitas'!C92</f>
        <v>0</v>
      </c>
      <c r="D106" s="35" t="str">
        <f>IFERROR(VLOOKUP(C106,'PC Receitas'!$C$4:$D$103,2,FALSE),"")</f>
        <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t="e">
        <f>SUMIFS(#REF!,#REF!,"Receita",#REF!,DRE!$D106)</f>
        <v>#REF!</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t="e">
        <f t="shared" si="12"/>
        <v>#REF!</v>
      </c>
    </row>
    <row r="107" spans="1:17" ht="28.5" customHeight="1" thickTop="1" thickBot="1" x14ac:dyDescent="0.3">
      <c r="A107" s="214"/>
      <c r="B107" s="61">
        <v>104</v>
      </c>
      <c r="C107" s="34">
        <f>'PC Receitas'!C93</f>
        <v>0</v>
      </c>
      <c r="D107" s="35" t="str">
        <f>IFERROR(VLOOKUP(C107,'PC Receitas'!$C$4:$D$103,2,FALSE),"")</f>
        <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t="e">
        <f>SUMIFS(#REF!,#REF!,"Receita",#REF!,DRE!$D107)</f>
        <v>#REF!</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t="e">
        <f t="shared" si="12"/>
        <v>#REF!</v>
      </c>
    </row>
    <row r="108" spans="1:17" ht="28.5" customHeight="1" thickTop="1" thickBot="1" x14ac:dyDescent="0.3">
      <c r="A108" s="214"/>
      <c r="B108" s="61">
        <v>105</v>
      </c>
      <c r="C108" s="34">
        <f>'PC Receitas'!C94</f>
        <v>0</v>
      </c>
      <c r="D108" s="35" t="str">
        <f>IFERROR(VLOOKUP(C108,'PC Receitas'!$C$4:$D$103,2,FALSE),"")</f>
        <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t="e">
        <f>SUMIFS(#REF!,#REF!,"Receita",#REF!,DRE!$D108)</f>
        <v>#REF!</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t="e">
        <f t="shared" si="12"/>
        <v>#REF!</v>
      </c>
    </row>
    <row r="109" spans="1:17" ht="28.5" customHeight="1" thickTop="1" thickBot="1" x14ac:dyDescent="0.3">
      <c r="A109" s="214"/>
      <c r="B109" s="61">
        <v>106</v>
      </c>
      <c r="C109" s="34">
        <f>'PC Receitas'!C95</f>
        <v>0</v>
      </c>
      <c r="D109" s="35" t="str">
        <f>IFERROR(VLOOKUP(C109,'PC Receitas'!$C$4:$D$103,2,FALSE),"")</f>
        <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t="e">
        <f>SUMIFS(#REF!,#REF!,"Receita",#REF!,DRE!$D109)</f>
        <v>#REF!</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t="e">
        <f t="shared" si="12"/>
        <v>#REF!</v>
      </c>
    </row>
    <row r="110" spans="1:17" ht="28.5" customHeight="1" thickTop="1" thickBot="1" x14ac:dyDescent="0.3">
      <c r="A110" s="214"/>
      <c r="B110" s="61">
        <v>107</v>
      </c>
      <c r="C110" s="34">
        <f>'PC Receitas'!C96</f>
        <v>0</v>
      </c>
      <c r="D110" s="35" t="str">
        <f>IFERROR(VLOOKUP(C110,'PC Receitas'!$C$4:$D$103,2,FALSE),"")</f>
        <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t="e">
        <f>SUMIFS(#REF!,#REF!,"Receita",#REF!,DRE!$D110)</f>
        <v>#REF!</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t="e">
        <f t="shared" si="12"/>
        <v>#REF!</v>
      </c>
    </row>
    <row r="111" spans="1:17" ht="28.5" customHeight="1" thickTop="1" thickBot="1" x14ac:dyDescent="0.3">
      <c r="A111" s="214"/>
      <c r="B111" s="61">
        <v>108</v>
      </c>
      <c r="C111" s="34">
        <f>'PC Receitas'!C97</f>
        <v>0</v>
      </c>
      <c r="D111" s="35" t="str">
        <f>IFERROR(VLOOKUP(C111,'PC Receitas'!$C$4:$D$103,2,FALSE),"")</f>
        <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t="e">
        <f>SUMIFS(#REF!,#REF!,"Receita",#REF!,DRE!$D111)</f>
        <v>#REF!</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t="e">
        <f t="shared" si="12"/>
        <v>#REF!</v>
      </c>
    </row>
    <row r="112" spans="1:17" ht="28.5" customHeight="1" thickTop="1" thickBot="1" x14ac:dyDescent="0.3">
      <c r="A112" s="214"/>
      <c r="B112" s="61">
        <v>109</v>
      </c>
      <c r="C112" s="34">
        <f>'PC Receitas'!C98</f>
        <v>0</v>
      </c>
      <c r="D112" s="35" t="str">
        <f>IFERROR(VLOOKUP(C112,'PC Receitas'!$C$4:$D$103,2,FALSE),"")</f>
        <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t="e">
        <f>SUMIFS(#REF!,#REF!,"Receita",#REF!,DRE!$D112)</f>
        <v>#REF!</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t="e">
        <f t="shared" si="12"/>
        <v>#REF!</v>
      </c>
    </row>
    <row r="113" spans="1:17" ht="28.5" customHeight="1" thickTop="1" thickBot="1" x14ac:dyDescent="0.3">
      <c r="A113" s="214"/>
      <c r="B113" s="61">
        <v>110</v>
      </c>
      <c r="C113" s="34">
        <f>'PC Receitas'!C99</f>
        <v>0</v>
      </c>
      <c r="D113" s="35" t="str">
        <f>IFERROR(VLOOKUP(C113,'PC Receitas'!$C$4:$D$103,2,FALSE),"")</f>
        <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t="e">
        <f>SUMIFS(#REF!,#REF!,"Receita",#REF!,DRE!$D113)</f>
        <v>#REF!</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t="e">
        <f t="shared" si="12"/>
        <v>#REF!</v>
      </c>
    </row>
    <row r="114" spans="1:17" ht="28.5" customHeight="1" thickTop="1" thickBot="1" x14ac:dyDescent="0.3">
      <c r="A114" s="214"/>
      <c r="B114" s="61">
        <v>111</v>
      </c>
      <c r="C114" s="34">
        <f>'PC Receitas'!C100</f>
        <v>0</v>
      </c>
      <c r="D114" s="35" t="str">
        <f>IFERROR(VLOOKUP(C114,'PC Receitas'!$C$4:$D$103,2,FALSE),"")</f>
        <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t="e">
        <f>SUMIFS(#REF!,#REF!,"Receita",#REF!,DRE!$D114)</f>
        <v>#REF!</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t="e">
        <f t="shared" si="12"/>
        <v>#REF!</v>
      </c>
    </row>
    <row r="115" spans="1:17" ht="28.5" customHeight="1" thickTop="1" thickBot="1" x14ac:dyDescent="0.3">
      <c r="A115" s="214"/>
      <c r="B115" s="61">
        <v>112</v>
      </c>
      <c r="C115" s="34">
        <f>'PC Receitas'!C101</f>
        <v>0</v>
      </c>
      <c r="D115" s="35" t="str">
        <f>IFERROR(VLOOKUP(C115,'PC Receitas'!$C$4:$D$103,2,FALSE),"")</f>
        <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t="e">
        <f>SUMIFS(#REF!,#REF!,"Receita",#REF!,DRE!$D115)</f>
        <v>#REF!</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t="e">
        <f t="shared" si="12"/>
        <v>#REF!</v>
      </c>
    </row>
    <row r="116" spans="1:17" ht="28.5" customHeight="1" thickTop="1" thickBot="1" x14ac:dyDescent="0.3">
      <c r="A116" s="214"/>
      <c r="B116" s="61">
        <v>113</v>
      </c>
      <c r="C116" s="34">
        <f>'PC Receitas'!C102</f>
        <v>0</v>
      </c>
      <c r="D116" s="35" t="str">
        <f>IFERROR(VLOOKUP(C116,'PC Receitas'!$C$4:$D$103,2,FALSE),"")</f>
        <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t="e">
        <f>SUMIFS(#REF!,#REF!,"Receita",#REF!,DRE!$D116)</f>
        <v>#REF!</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t="e">
        <f t="shared" si="12"/>
        <v>#REF!</v>
      </c>
    </row>
    <row r="117" spans="1:17" ht="28.5" customHeight="1" thickTop="1" thickBot="1" x14ac:dyDescent="0.3">
      <c r="A117" s="214"/>
      <c r="B117" s="61">
        <v>114</v>
      </c>
      <c r="C117" s="34">
        <f>'PC Receitas'!C103</f>
        <v>0</v>
      </c>
      <c r="D117" s="35" t="str">
        <f>IFERROR(VLOOKUP(C117,'PC Receitas'!$C$4:$D$103,2,FALSE),"")</f>
        <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t="e">
        <f>SUMIFS(#REF!,#REF!,"Receita",#REF!,DRE!$D117)</f>
        <v>#REF!</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t="e">
        <f t="shared" si="12"/>
        <v>#REF!</v>
      </c>
    </row>
    <row r="118" spans="1:17" ht="34.5" customHeight="1" thickTop="1" thickBot="1" x14ac:dyDescent="0.3">
      <c r="A118" s="214"/>
      <c r="B118" s="61">
        <v>115</v>
      </c>
      <c r="C118" s="34">
        <f>'PC Receitas'!C104</f>
        <v>0</v>
      </c>
      <c r="D118" s="35" t="str">
        <f>IFERROR(VLOOKUP(C118,'PC Receitas'!$C$4:$D$103,2,FALSE),"")</f>
        <v/>
      </c>
      <c r="E118" s="178">
        <f t="shared" ref="E118:Q118" si="13">SUM(E119:E217)</f>
        <v>0</v>
      </c>
      <c r="F118" s="178">
        <f t="shared" si="13"/>
        <v>0</v>
      </c>
      <c r="G118" s="178">
        <f t="shared" si="13"/>
        <v>0</v>
      </c>
      <c r="H118" s="178">
        <f t="shared" si="13"/>
        <v>0</v>
      </c>
      <c r="I118" s="178">
        <f t="shared" si="13"/>
        <v>0</v>
      </c>
      <c r="J118" s="178">
        <f t="shared" si="13"/>
        <v>0</v>
      </c>
      <c r="K118" s="178" t="e">
        <f t="shared" si="13"/>
        <v>#REF!</v>
      </c>
      <c r="L118" s="178">
        <f t="shared" si="13"/>
        <v>0</v>
      </c>
      <c r="M118" s="178">
        <f t="shared" si="13"/>
        <v>0</v>
      </c>
      <c r="N118" s="178">
        <f t="shared" si="13"/>
        <v>0</v>
      </c>
      <c r="O118" s="178">
        <f t="shared" si="13"/>
        <v>0</v>
      </c>
      <c r="P118" s="178">
        <f t="shared" si="13"/>
        <v>0</v>
      </c>
      <c r="Q118" s="178" t="e">
        <f t="shared" si="13"/>
        <v>#REF!</v>
      </c>
    </row>
    <row r="119" spans="1:17" ht="28.5" customHeight="1" thickTop="1" thickBot="1" x14ac:dyDescent="0.3">
      <c r="A119" s="214"/>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t="e">
        <f>SUMIFS(#REF!,#REF!,"Receita",#REF!,DRE!$D119)</f>
        <v>#REF!</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t="e">
        <f>SUM(E119:P119)</f>
        <v>#REF!</v>
      </c>
    </row>
    <row r="120" spans="1:17" ht="28.5" customHeight="1" thickTop="1" thickBot="1" x14ac:dyDescent="0.3">
      <c r="A120" s="214"/>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t="e">
        <f>SUMIFS(#REF!,#REF!,"Receita",#REF!,DRE!$D120)</f>
        <v>#REF!</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t="e">
        <f t="shared" ref="Q120:Q183" si="14">SUM(E120:P120)</f>
        <v>#REF!</v>
      </c>
    </row>
    <row r="121" spans="1:17" ht="28.5" customHeight="1" thickTop="1" thickBot="1" x14ac:dyDescent="0.3">
      <c r="A121" s="214"/>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t="e">
        <f>SUMIFS(#REF!,#REF!,"Receita",#REF!,DRE!$D121)</f>
        <v>#REF!</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t="e">
        <f t="shared" si="14"/>
        <v>#REF!</v>
      </c>
    </row>
    <row r="122" spans="1:17" ht="28.5" customHeight="1" thickTop="1" thickBot="1" x14ac:dyDescent="0.3">
      <c r="A122" s="214"/>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t="e">
        <f>SUMIFS(#REF!,#REF!,"Receita",#REF!,DRE!$D122)</f>
        <v>#REF!</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t="e">
        <f t="shared" si="14"/>
        <v>#REF!</v>
      </c>
    </row>
    <row r="123" spans="1:17" ht="28.5" customHeight="1" thickTop="1" thickBot="1" x14ac:dyDescent="0.3">
      <c r="A123" s="214"/>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t="e">
        <f>SUMIFS(#REF!,#REF!,"Receita",#REF!,DRE!$D123)</f>
        <v>#REF!</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t="e">
        <f t="shared" si="14"/>
        <v>#REF!</v>
      </c>
    </row>
    <row r="124" spans="1:17" ht="28.5" customHeight="1" thickTop="1" thickBot="1" x14ac:dyDescent="0.3">
      <c r="A124" s="214"/>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t="e">
        <f>SUMIFS(#REF!,#REF!,"Receita",#REF!,DRE!$D124)</f>
        <v>#REF!</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t="e">
        <f t="shared" si="14"/>
        <v>#REF!</v>
      </c>
    </row>
    <row r="125" spans="1:17" ht="28.5" customHeight="1" thickTop="1" thickBot="1" x14ac:dyDescent="0.3">
      <c r="A125" s="214"/>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t="e">
        <f>SUMIFS(#REF!,#REF!,"Receita",#REF!,DRE!$D125)</f>
        <v>#REF!</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t="e">
        <f t="shared" si="14"/>
        <v>#REF!</v>
      </c>
    </row>
    <row r="126" spans="1:17" ht="28.5" customHeight="1" thickTop="1" thickBot="1" x14ac:dyDescent="0.3">
      <c r="A126" s="214"/>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t="e">
        <f>SUMIFS(#REF!,#REF!,"Receita",#REF!,DRE!$D126)</f>
        <v>#REF!</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t="e">
        <f t="shared" si="14"/>
        <v>#REF!</v>
      </c>
    </row>
    <row r="127" spans="1:17" ht="28.5" customHeight="1" thickTop="1" thickBot="1" x14ac:dyDescent="0.3">
      <c r="A127" s="214"/>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t="e">
        <f>SUMIFS(#REF!,#REF!,"Receita",#REF!,DRE!$D127)</f>
        <v>#REF!</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t="e">
        <f t="shared" si="14"/>
        <v>#REF!</v>
      </c>
    </row>
    <row r="128" spans="1:17" ht="28.5" customHeight="1" thickTop="1" thickBot="1" x14ac:dyDescent="0.3">
      <c r="A128" s="214"/>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t="e">
        <f>SUMIFS(#REF!,#REF!,"Receita",#REF!,DRE!$D128)</f>
        <v>#REF!</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t="e">
        <f t="shared" si="14"/>
        <v>#REF!</v>
      </c>
    </row>
    <row r="129" spans="1:17" ht="28.5" customHeight="1" thickTop="1" thickBot="1" x14ac:dyDescent="0.3">
      <c r="A129" s="214"/>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t="e">
        <f>SUMIFS(#REF!,#REF!,"Receita",#REF!,DRE!$D129)</f>
        <v>#REF!</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t="e">
        <f t="shared" si="14"/>
        <v>#REF!</v>
      </c>
    </row>
    <row r="130" spans="1:17" ht="28.5" customHeight="1" thickTop="1" thickBot="1" x14ac:dyDescent="0.3">
      <c r="A130" s="214"/>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t="e">
        <f>SUMIFS(#REF!,#REF!,"Receita",#REF!,DRE!$D130)</f>
        <v>#REF!</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t="e">
        <f t="shared" si="14"/>
        <v>#REF!</v>
      </c>
    </row>
    <row r="131" spans="1:17" ht="28.5" customHeight="1" thickTop="1" thickBot="1" x14ac:dyDescent="0.3">
      <c r="A131" s="214"/>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t="e">
        <f>SUMIFS(#REF!,#REF!,"Receita",#REF!,DRE!$D131)</f>
        <v>#REF!</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t="e">
        <f t="shared" si="14"/>
        <v>#REF!</v>
      </c>
    </row>
    <row r="132" spans="1:17" ht="28.5" customHeight="1" thickTop="1" thickBot="1" x14ac:dyDescent="0.3">
      <c r="A132" s="214"/>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t="e">
        <f>SUMIFS(#REF!,#REF!,"Receita",#REF!,DRE!$D132)</f>
        <v>#REF!</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t="e">
        <f t="shared" si="14"/>
        <v>#REF!</v>
      </c>
    </row>
    <row r="133" spans="1:17" ht="28.5" customHeight="1" thickTop="1" thickBot="1" x14ac:dyDescent="0.3">
      <c r="A133" s="214"/>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t="e">
        <f>SUMIFS(#REF!,#REF!,"Receita",#REF!,DRE!$D133)</f>
        <v>#REF!</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t="e">
        <f t="shared" si="14"/>
        <v>#REF!</v>
      </c>
    </row>
    <row r="134" spans="1:17" ht="28.5" customHeight="1" thickTop="1" thickBot="1" x14ac:dyDescent="0.3">
      <c r="A134" s="214"/>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t="e">
        <f>SUMIFS(#REF!,#REF!,"Receita",#REF!,DRE!$D134)</f>
        <v>#REF!</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t="e">
        <f t="shared" si="14"/>
        <v>#REF!</v>
      </c>
    </row>
    <row r="135" spans="1:17" ht="28.5" customHeight="1" thickTop="1" thickBot="1" x14ac:dyDescent="0.3">
      <c r="A135" s="214"/>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t="e">
        <f>SUMIFS(#REF!,#REF!,"Receita",#REF!,DRE!$D135)</f>
        <v>#REF!</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t="e">
        <f t="shared" si="14"/>
        <v>#REF!</v>
      </c>
    </row>
    <row r="136" spans="1:17" ht="28.5" customHeight="1" thickTop="1" thickBot="1" x14ac:dyDescent="0.3">
      <c r="A136" s="214"/>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t="e">
        <f>SUMIFS(#REF!,#REF!,"Receita",#REF!,DRE!$D136)</f>
        <v>#REF!</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t="e">
        <f t="shared" si="14"/>
        <v>#REF!</v>
      </c>
    </row>
    <row r="137" spans="1:17" ht="28.5" customHeight="1" thickTop="1" thickBot="1" x14ac:dyDescent="0.3">
      <c r="A137" s="214"/>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t="e">
        <f>SUMIFS(#REF!,#REF!,"Receita",#REF!,DRE!$D137)</f>
        <v>#REF!</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t="e">
        <f t="shared" si="14"/>
        <v>#REF!</v>
      </c>
    </row>
    <row r="138" spans="1:17" ht="28.5" customHeight="1" thickTop="1" thickBot="1" x14ac:dyDescent="0.3">
      <c r="A138" s="214"/>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t="e">
        <f>SUMIFS(#REF!,#REF!,"Receita",#REF!,DRE!$D138)</f>
        <v>#REF!</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t="e">
        <f t="shared" si="14"/>
        <v>#REF!</v>
      </c>
    </row>
    <row r="139" spans="1:17" ht="28.5" customHeight="1" thickTop="1" thickBot="1" x14ac:dyDescent="0.3">
      <c r="A139" s="214"/>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t="e">
        <f>SUMIFS(#REF!,#REF!,"Receita",#REF!,DRE!$D139)</f>
        <v>#REF!</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t="e">
        <f t="shared" si="14"/>
        <v>#REF!</v>
      </c>
    </row>
    <row r="140" spans="1:17" ht="28.5" customHeight="1" thickTop="1" thickBot="1" x14ac:dyDescent="0.3">
      <c r="A140" s="214"/>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t="e">
        <f>SUMIFS(#REF!,#REF!,"Receita",#REF!,DRE!$D140)</f>
        <v>#REF!</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t="e">
        <f t="shared" si="14"/>
        <v>#REF!</v>
      </c>
    </row>
    <row r="141" spans="1:17" ht="28.5" customHeight="1" thickTop="1" thickBot="1" x14ac:dyDescent="0.3">
      <c r="A141" s="214"/>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t="e">
        <f>SUMIFS(#REF!,#REF!,"Receita",#REF!,DRE!$D141)</f>
        <v>#REF!</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t="e">
        <f t="shared" si="14"/>
        <v>#REF!</v>
      </c>
    </row>
    <row r="142" spans="1:17" ht="28.5" customHeight="1" thickTop="1" thickBot="1" x14ac:dyDescent="0.3">
      <c r="A142" s="214"/>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t="e">
        <f>SUMIFS(#REF!,#REF!,"Receita",#REF!,DRE!$D142)</f>
        <v>#REF!</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t="e">
        <f t="shared" si="14"/>
        <v>#REF!</v>
      </c>
    </row>
    <row r="143" spans="1:17" ht="28.5" customHeight="1" thickTop="1" thickBot="1" x14ac:dyDescent="0.3">
      <c r="A143" s="214"/>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t="e">
        <f>SUMIFS(#REF!,#REF!,"Receita",#REF!,DRE!$D143)</f>
        <v>#REF!</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t="e">
        <f t="shared" si="14"/>
        <v>#REF!</v>
      </c>
    </row>
    <row r="144" spans="1:17" ht="28.5" customHeight="1" thickTop="1" thickBot="1" x14ac:dyDescent="0.3">
      <c r="A144" s="214"/>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t="e">
        <f>SUMIFS(#REF!,#REF!,"Receita",#REF!,DRE!$D144)</f>
        <v>#REF!</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t="e">
        <f t="shared" si="14"/>
        <v>#REF!</v>
      </c>
    </row>
    <row r="145" spans="1:17" ht="28.5" customHeight="1" thickTop="1" thickBot="1" x14ac:dyDescent="0.3">
      <c r="A145" s="214"/>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t="e">
        <f>SUMIFS(#REF!,#REF!,"Receita",#REF!,DRE!$D145)</f>
        <v>#REF!</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t="e">
        <f t="shared" si="14"/>
        <v>#REF!</v>
      </c>
    </row>
    <row r="146" spans="1:17" ht="28.5" customHeight="1" thickTop="1" thickBot="1" x14ac:dyDescent="0.3">
      <c r="A146" s="214"/>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t="e">
        <f>SUMIFS(#REF!,#REF!,"Receita",#REF!,DRE!$D146)</f>
        <v>#REF!</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t="e">
        <f t="shared" si="14"/>
        <v>#REF!</v>
      </c>
    </row>
    <row r="147" spans="1:17" ht="28.5" customHeight="1" thickTop="1" thickBot="1" x14ac:dyDescent="0.3">
      <c r="A147" s="214"/>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t="e">
        <f>SUMIFS(#REF!,#REF!,"Receita",#REF!,DRE!$D147)</f>
        <v>#REF!</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t="e">
        <f t="shared" si="14"/>
        <v>#REF!</v>
      </c>
    </row>
    <row r="148" spans="1:17" ht="28.5" customHeight="1" thickTop="1" thickBot="1" x14ac:dyDescent="0.3">
      <c r="A148" s="214"/>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t="e">
        <f>SUMIFS(#REF!,#REF!,"Receita",#REF!,DRE!$D148)</f>
        <v>#REF!</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t="e">
        <f t="shared" si="14"/>
        <v>#REF!</v>
      </c>
    </row>
    <row r="149" spans="1:17" ht="28.5" customHeight="1" thickTop="1" thickBot="1" x14ac:dyDescent="0.3">
      <c r="A149" s="214"/>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t="e">
        <f>SUMIFS(#REF!,#REF!,"Receita",#REF!,DRE!$D149)</f>
        <v>#REF!</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t="e">
        <f t="shared" si="14"/>
        <v>#REF!</v>
      </c>
    </row>
    <row r="150" spans="1:17" ht="28.5" customHeight="1" thickTop="1" thickBot="1" x14ac:dyDescent="0.3">
      <c r="A150" s="214"/>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t="e">
        <f>SUMIFS(#REF!,#REF!,"Receita",#REF!,DRE!$D150)</f>
        <v>#REF!</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t="e">
        <f t="shared" si="14"/>
        <v>#REF!</v>
      </c>
    </row>
    <row r="151" spans="1:17" ht="28.5" customHeight="1" thickTop="1" thickBot="1" x14ac:dyDescent="0.3">
      <c r="A151" s="214"/>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t="e">
        <f>SUMIFS(#REF!,#REF!,"Receita",#REF!,DRE!$D151)</f>
        <v>#REF!</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t="e">
        <f t="shared" si="14"/>
        <v>#REF!</v>
      </c>
    </row>
    <row r="152" spans="1:17" ht="28.5" customHeight="1" thickTop="1" thickBot="1" x14ac:dyDescent="0.3">
      <c r="A152" s="214"/>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t="e">
        <f>SUMIFS(#REF!,#REF!,"Receita",#REF!,DRE!$D152)</f>
        <v>#REF!</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t="e">
        <f t="shared" si="14"/>
        <v>#REF!</v>
      </c>
    </row>
    <row r="153" spans="1:17" ht="28.5" customHeight="1" thickTop="1" thickBot="1" x14ac:dyDescent="0.3">
      <c r="A153" s="214"/>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t="e">
        <f>SUMIFS(#REF!,#REF!,"Receita",#REF!,DRE!$D153)</f>
        <v>#REF!</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t="e">
        <f t="shared" si="14"/>
        <v>#REF!</v>
      </c>
    </row>
    <row r="154" spans="1:17" ht="28.5" customHeight="1" thickTop="1" thickBot="1" x14ac:dyDescent="0.3">
      <c r="A154" s="214"/>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t="e">
        <f>SUMIFS(#REF!,#REF!,"Receita",#REF!,DRE!$D154)</f>
        <v>#REF!</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t="e">
        <f t="shared" si="14"/>
        <v>#REF!</v>
      </c>
    </row>
    <row r="155" spans="1:17" ht="28.5" customHeight="1" thickTop="1" thickBot="1" x14ac:dyDescent="0.3">
      <c r="A155" s="214"/>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t="e">
        <f>SUMIFS(#REF!,#REF!,"Receita",#REF!,DRE!$D155)</f>
        <v>#REF!</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t="e">
        <f t="shared" si="14"/>
        <v>#REF!</v>
      </c>
    </row>
    <row r="156" spans="1:17" ht="28.5" customHeight="1" thickTop="1" thickBot="1" x14ac:dyDescent="0.3">
      <c r="A156" s="214"/>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t="e">
        <f>SUMIFS(#REF!,#REF!,"Receita",#REF!,DRE!$D156)</f>
        <v>#REF!</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t="e">
        <f t="shared" si="14"/>
        <v>#REF!</v>
      </c>
    </row>
    <row r="157" spans="1:17" ht="28.5" customHeight="1" thickTop="1" thickBot="1" x14ac:dyDescent="0.3">
      <c r="A157" s="214"/>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t="e">
        <f>SUMIFS(#REF!,#REF!,"Receita",#REF!,DRE!$D157)</f>
        <v>#REF!</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t="e">
        <f t="shared" si="14"/>
        <v>#REF!</v>
      </c>
    </row>
    <row r="158" spans="1:17" ht="28.5" customHeight="1" thickTop="1" thickBot="1" x14ac:dyDescent="0.3">
      <c r="A158" s="214"/>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t="e">
        <f>SUMIFS(#REF!,#REF!,"Receita",#REF!,DRE!$D158)</f>
        <v>#REF!</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t="e">
        <f t="shared" si="14"/>
        <v>#REF!</v>
      </c>
    </row>
    <row r="159" spans="1:17" ht="28.5" customHeight="1" thickTop="1" thickBot="1" x14ac:dyDescent="0.3">
      <c r="A159" s="214"/>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t="e">
        <f>SUMIFS(#REF!,#REF!,"Receita",#REF!,DRE!$D159)</f>
        <v>#REF!</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t="e">
        <f t="shared" si="14"/>
        <v>#REF!</v>
      </c>
    </row>
    <row r="160" spans="1:17" ht="28.5" customHeight="1" thickTop="1" thickBot="1" x14ac:dyDescent="0.3">
      <c r="A160" s="214"/>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t="e">
        <f>SUMIFS(#REF!,#REF!,"Receita",#REF!,DRE!$D160)</f>
        <v>#REF!</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t="e">
        <f t="shared" si="14"/>
        <v>#REF!</v>
      </c>
    </row>
    <row r="161" spans="1:17" ht="28.5" customHeight="1" thickTop="1" thickBot="1" x14ac:dyDescent="0.3">
      <c r="A161" s="214"/>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t="e">
        <f>SUMIFS(#REF!,#REF!,"Receita",#REF!,DRE!$D161)</f>
        <v>#REF!</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t="e">
        <f t="shared" si="14"/>
        <v>#REF!</v>
      </c>
    </row>
    <row r="162" spans="1:17" ht="28.5" customHeight="1" thickTop="1" thickBot="1" x14ac:dyDescent="0.3">
      <c r="A162" s="214"/>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t="e">
        <f>SUMIFS(#REF!,#REF!,"Receita",#REF!,DRE!$D162)</f>
        <v>#REF!</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t="e">
        <f t="shared" si="14"/>
        <v>#REF!</v>
      </c>
    </row>
    <row r="163" spans="1:17" ht="28.5" customHeight="1" thickTop="1" thickBot="1" x14ac:dyDescent="0.3">
      <c r="A163" s="214"/>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t="e">
        <f>SUMIFS(#REF!,#REF!,"Receita",#REF!,DRE!$D163)</f>
        <v>#REF!</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t="e">
        <f t="shared" si="14"/>
        <v>#REF!</v>
      </c>
    </row>
    <row r="164" spans="1:17" ht="28.5" customHeight="1" thickTop="1" thickBot="1" x14ac:dyDescent="0.3">
      <c r="A164" s="214"/>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t="e">
        <f>SUMIFS(#REF!,#REF!,"Receita",#REF!,DRE!$D164)</f>
        <v>#REF!</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t="e">
        <f t="shared" si="14"/>
        <v>#REF!</v>
      </c>
    </row>
    <row r="165" spans="1:17" ht="28.5" customHeight="1" thickTop="1" thickBot="1" x14ac:dyDescent="0.3">
      <c r="A165" s="214"/>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t="e">
        <f>SUMIFS(#REF!,#REF!,"Receita",#REF!,DRE!$D165)</f>
        <v>#REF!</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t="e">
        <f t="shared" si="14"/>
        <v>#REF!</v>
      </c>
    </row>
    <row r="166" spans="1:17" ht="28.5" customHeight="1" thickTop="1" thickBot="1" x14ac:dyDescent="0.3">
      <c r="A166" s="214"/>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t="e">
        <f>SUMIFS(#REF!,#REF!,"Receita",#REF!,DRE!$D166)</f>
        <v>#REF!</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t="e">
        <f t="shared" si="14"/>
        <v>#REF!</v>
      </c>
    </row>
    <row r="167" spans="1:17" ht="28.5" customHeight="1" thickTop="1" thickBot="1" x14ac:dyDescent="0.3">
      <c r="A167" s="214"/>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t="e">
        <f>SUMIFS(#REF!,#REF!,"Receita",#REF!,DRE!$D167)</f>
        <v>#REF!</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t="e">
        <f t="shared" si="14"/>
        <v>#REF!</v>
      </c>
    </row>
    <row r="168" spans="1:17" ht="28.5" customHeight="1" thickTop="1" thickBot="1" x14ac:dyDescent="0.3">
      <c r="A168" s="214"/>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t="e">
        <f>SUMIFS(#REF!,#REF!,"Receita",#REF!,DRE!$D168)</f>
        <v>#REF!</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t="e">
        <f t="shared" si="14"/>
        <v>#REF!</v>
      </c>
    </row>
    <row r="169" spans="1:17" ht="28.5" customHeight="1" thickTop="1" thickBot="1" x14ac:dyDescent="0.3">
      <c r="A169" s="214"/>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t="e">
        <f>SUMIFS(#REF!,#REF!,"Receita",#REF!,DRE!$D169)</f>
        <v>#REF!</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t="e">
        <f t="shared" si="14"/>
        <v>#REF!</v>
      </c>
    </row>
    <row r="170" spans="1:17" ht="28.5" customHeight="1" thickTop="1" thickBot="1" x14ac:dyDescent="0.3">
      <c r="A170" s="214"/>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t="e">
        <f>SUMIFS(#REF!,#REF!,"Receita",#REF!,DRE!$D170)</f>
        <v>#REF!</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t="e">
        <f t="shared" si="14"/>
        <v>#REF!</v>
      </c>
    </row>
    <row r="171" spans="1:17" ht="28.5" customHeight="1" thickTop="1" thickBot="1" x14ac:dyDescent="0.3">
      <c r="A171" s="214"/>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t="e">
        <f>SUMIFS(#REF!,#REF!,"Receita",#REF!,DRE!$D171)</f>
        <v>#REF!</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t="e">
        <f t="shared" si="14"/>
        <v>#REF!</v>
      </c>
    </row>
    <row r="172" spans="1:17" ht="28.5" customHeight="1" thickTop="1" thickBot="1" x14ac:dyDescent="0.3">
      <c r="A172" s="214"/>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t="e">
        <f>SUMIFS(#REF!,#REF!,"Receita",#REF!,DRE!$D172)</f>
        <v>#REF!</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t="e">
        <f t="shared" si="14"/>
        <v>#REF!</v>
      </c>
    </row>
    <row r="173" spans="1:17" ht="28.5" customHeight="1" thickTop="1" thickBot="1" x14ac:dyDescent="0.3">
      <c r="A173" s="214"/>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t="e">
        <f>SUMIFS(#REF!,#REF!,"Receita",#REF!,DRE!$D173)</f>
        <v>#REF!</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t="e">
        <f t="shared" si="14"/>
        <v>#REF!</v>
      </c>
    </row>
    <row r="174" spans="1:17" ht="28.5" customHeight="1" thickTop="1" thickBot="1" x14ac:dyDescent="0.3">
      <c r="A174" s="214"/>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t="e">
        <f>SUMIFS(#REF!,#REF!,"Receita",#REF!,DRE!$D174)</f>
        <v>#REF!</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t="e">
        <f t="shared" si="14"/>
        <v>#REF!</v>
      </c>
    </row>
    <row r="175" spans="1:17" ht="28.5" customHeight="1" thickTop="1" thickBot="1" x14ac:dyDescent="0.3">
      <c r="A175" s="214"/>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t="e">
        <f>SUMIFS(#REF!,#REF!,"Receita",#REF!,DRE!$D175)</f>
        <v>#REF!</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t="e">
        <f t="shared" si="14"/>
        <v>#REF!</v>
      </c>
    </row>
    <row r="176" spans="1:17" ht="28.5" customHeight="1" thickTop="1" thickBot="1" x14ac:dyDescent="0.3">
      <c r="A176" s="214"/>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t="e">
        <f>SUMIFS(#REF!,#REF!,"Receita",#REF!,DRE!$D176)</f>
        <v>#REF!</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t="e">
        <f t="shared" si="14"/>
        <v>#REF!</v>
      </c>
    </row>
    <row r="177" spans="1:17" ht="28.5" customHeight="1" thickTop="1" thickBot="1" x14ac:dyDescent="0.3">
      <c r="A177" s="214"/>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t="e">
        <f>SUMIFS(#REF!,#REF!,"Receita",#REF!,DRE!$D177)</f>
        <v>#REF!</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t="e">
        <f t="shared" si="14"/>
        <v>#REF!</v>
      </c>
    </row>
    <row r="178" spans="1:17" ht="28.5" customHeight="1" thickTop="1" thickBot="1" x14ac:dyDescent="0.3">
      <c r="A178" s="214"/>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t="e">
        <f>SUMIFS(#REF!,#REF!,"Receita",#REF!,DRE!$D178)</f>
        <v>#REF!</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t="e">
        <f t="shared" si="14"/>
        <v>#REF!</v>
      </c>
    </row>
    <row r="179" spans="1:17" ht="28.5" customHeight="1" thickTop="1" thickBot="1" x14ac:dyDescent="0.3">
      <c r="A179" s="214"/>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t="e">
        <f>SUMIFS(#REF!,#REF!,"Receita",#REF!,DRE!$D179)</f>
        <v>#REF!</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t="e">
        <f t="shared" si="14"/>
        <v>#REF!</v>
      </c>
    </row>
    <row r="180" spans="1:17" ht="28.5" customHeight="1" thickTop="1" thickBot="1" x14ac:dyDescent="0.3">
      <c r="A180" s="214"/>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t="e">
        <f>SUMIFS(#REF!,#REF!,"Receita",#REF!,DRE!$D180)</f>
        <v>#REF!</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t="e">
        <f t="shared" si="14"/>
        <v>#REF!</v>
      </c>
    </row>
    <row r="181" spans="1:17" ht="28.5" customHeight="1" thickTop="1" thickBot="1" x14ac:dyDescent="0.3">
      <c r="A181" s="214"/>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t="e">
        <f>SUMIFS(#REF!,#REF!,"Receita",#REF!,DRE!$D181)</f>
        <v>#REF!</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t="e">
        <f t="shared" si="14"/>
        <v>#REF!</v>
      </c>
    </row>
    <row r="182" spans="1:17" ht="28.5" customHeight="1" thickTop="1" thickBot="1" x14ac:dyDescent="0.3">
      <c r="A182" s="214"/>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t="e">
        <f>SUMIFS(#REF!,#REF!,"Receita",#REF!,DRE!$D182)</f>
        <v>#REF!</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t="e">
        <f t="shared" si="14"/>
        <v>#REF!</v>
      </c>
    </row>
    <row r="183" spans="1:17" ht="28.5" customHeight="1" thickTop="1" thickBot="1" x14ac:dyDescent="0.3">
      <c r="A183" s="214"/>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t="e">
        <f>SUMIFS(#REF!,#REF!,"Receita",#REF!,DRE!$D183)</f>
        <v>#REF!</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t="e">
        <f t="shared" si="14"/>
        <v>#REF!</v>
      </c>
    </row>
    <row r="184" spans="1:17" ht="28.5" customHeight="1" thickTop="1" thickBot="1" x14ac:dyDescent="0.3">
      <c r="A184" s="214"/>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t="e">
        <f>SUMIFS(#REF!,#REF!,"Receita",#REF!,DRE!$D184)</f>
        <v>#REF!</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t="e">
        <f t="shared" ref="Q184:Q217" si="15">SUM(E184:P184)</f>
        <v>#REF!</v>
      </c>
    </row>
    <row r="185" spans="1:17" ht="28.5" customHeight="1" thickTop="1" thickBot="1" x14ac:dyDescent="0.3">
      <c r="A185" s="214"/>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t="e">
        <f>SUMIFS(#REF!,#REF!,"Receita",#REF!,DRE!$D185)</f>
        <v>#REF!</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t="e">
        <f t="shared" si="15"/>
        <v>#REF!</v>
      </c>
    </row>
    <row r="186" spans="1:17" ht="28.5" customHeight="1" thickTop="1" thickBot="1" x14ac:dyDescent="0.3">
      <c r="A186" s="214"/>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t="e">
        <f>SUMIFS(#REF!,#REF!,"Receita",#REF!,DRE!$D186)</f>
        <v>#REF!</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t="e">
        <f t="shared" si="15"/>
        <v>#REF!</v>
      </c>
    </row>
    <row r="187" spans="1:17" ht="28.5" customHeight="1" thickTop="1" thickBot="1" x14ac:dyDescent="0.3">
      <c r="A187" s="214"/>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t="e">
        <f>SUMIFS(#REF!,#REF!,"Receita",#REF!,DRE!$D187)</f>
        <v>#REF!</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t="e">
        <f t="shared" si="15"/>
        <v>#REF!</v>
      </c>
    </row>
    <row r="188" spans="1:17" ht="28.5" customHeight="1" thickTop="1" thickBot="1" x14ac:dyDescent="0.3">
      <c r="A188" s="214"/>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t="e">
        <f>SUMIFS(#REF!,#REF!,"Receita",#REF!,DRE!$D188)</f>
        <v>#REF!</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t="e">
        <f t="shared" si="15"/>
        <v>#REF!</v>
      </c>
    </row>
    <row r="189" spans="1:17" ht="28.5" customHeight="1" thickTop="1" thickBot="1" x14ac:dyDescent="0.3">
      <c r="A189" s="214"/>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t="e">
        <f>SUMIFS(#REF!,#REF!,"Receita",#REF!,DRE!$D189)</f>
        <v>#REF!</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t="e">
        <f t="shared" si="15"/>
        <v>#REF!</v>
      </c>
    </row>
    <row r="190" spans="1:17" ht="28.5" customHeight="1" thickTop="1" thickBot="1" x14ac:dyDescent="0.3">
      <c r="A190" s="214"/>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t="e">
        <f>SUMIFS(#REF!,#REF!,"Receita",#REF!,DRE!$D190)</f>
        <v>#REF!</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t="e">
        <f t="shared" si="15"/>
        <v>#REF!</v>
      </c>
    </row>
    <row r="191" spans="1:17" ht="28.5" customHeight="1" thickTop="1" thickBot="1" x14ac:dyDescent="0.3">
      <c r="A191" s="214"/>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t="e">
        <f>SUMIFS(#REF!,#REF!,"Receita",#REF!,DRE!$D191)</f>
        <v>#REF!</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t="e">
        <f t="shared" si="15"/>
        <v>#REF!</v>
      </c>
    </row>
    <row r="192" spans="1:17" ht="28.5" customHeight="1" thickTop="1" thickBot="1" x14ac:dyDescent="0.3">
      <c r="A192" s="214"/>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t="e">
        <f>SUMIFS(#REF!,#REF!,"Receita",#REF!,DRE!$D192)</f>
        <v>#REF!</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t="e">
        <f t="shared" si="15"/>
        <v>#REF!</v>
      </c>
    </row>
    <row r="193" spans="1:17" ht="28.5" customHeight="1" thickTop="1" thickBot="1" x14ac:dyDescent="0.3">
      <c r="A193" s="214"/>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t="e">
        <f>SUMIFS(#REF!,#REF!,"Receita",#REF!,DRE!$D193)</f>
        <v>#REF!</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t="e">
        <f t="shared" si="15"/>
        <v>#REF!</v>
      </c>
    </row>
    <row r="194" spans="1:17" ht="28.5" customHeight="1" thickTop="1" thickBot="1" x14ac:dyDescent="0.3">
      <c r="A194" s="214"/>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t="e">
        <f>SUMIFS(#REF!,#REF!,"Receita",#REF!,DRE!$D194)</f>
        <v>#REF!</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t="e">
        <f t="shared" si="15"/>
        <v>#REF!</v>
      </c>
    </row>
    <row r="195" spans="1:17" ht="28.5" customHeight="1" thickTop="1" thickBot="1" x14ac:dyDescent="0.3">
      <c r="A195" s="214"/>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t="e">
        <f>SUMIFS(#REF!,#REF!,"Receita",#REF!,DRE!$D195)</f>
        <v>#REF!</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t="e">
        <f t="shared" si="15"/>
        <v>#REF!</v>
      </c>
    </row>
    <row r="196" spans="1:17" ht="28.5" customHeight="1" thickTop="1" thickBot="1" x14ac:dyDescent="0.3">
      <c r="A196" s="214"/>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t="e">
        <f>SUMIFS(#REF!,#REF!,"Receita",#REF!,DRE!$D196)</f>
        <v>#REF!</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t="e">
        <f t="shared" si="15"/>
        <v>#REF!</v>
      </c>
    </row>
    <row r="197" spans="1:17" ht="28.5" customHeight="1" thickTop="1" thickBot="1" x14ac:dyDescent="0.3">
      <c r="A197" s="214"/>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t="e">
        <f>SUMIFS(#REF!,#REF!,"Receita",#REF!,DRE!$D197)</f>
        <v>#REF!</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t="e">
        <f t="shared" si="15"/>
        <v>#REF!</v>
      </c>
    </row>
    <row r="198" spans="1:17" ht="28.5" customHeight="1" thickTop="1" thickBot="1" x14ac:dyDescent="0.3">
      <c r="A198" s="214"/>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t="e">
        <f>SUMIFS(#REF!,#REF!,"Receita",#REF!,DRE!$D198)</f>
        <v>#REF!</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t="e">
        <f t="shared" si="15"/>
        <v>#REF!</v>
      </c>
    </row>
    <row r="199" spans="1:17" ht="28.5" customHeight="1" thickTop="1" thickBot="1" x14ac:dyDescent="0.3">
      <c r="A199" s="214"/>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t="e">
        <f>SUMIFS(#REF!,#REF!,"Receita",#REF!,DRE!$D199)</f>
        <v>#REF!</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t="e">
        <f t="shared" si="15"/>
        <v>#REF!</v>
      </c>
    </row>
    <row r="200" spans="1:17" ht="28.5" customHeight="1" thickTop="1" thickBot="1" x14ac:dyDescent="0.3">
      <c r="A200" s="214"/>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t="e">
        <f>SUMIFS(#REF!,#REF!,"Receita",#REF!,DRE!$D200)</f>
        <v>#REF!</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t="e">
        <f t="shared" si="15"/>
        <v>#REF!</v>
      </c>
    </row>
    <row r="201" spans="1:17" ht="28.5" customHeight="1" thickTop="1" thickBot="1" x14ac:dyDescent="0.3">
      <c r="A201" s="214"/>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t="e">
        <f>SUMIFS(#REF!,#REF!,"Receita",#REF!,DRE!$D201)</f>
        <v>#REF!</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t="e">
        <f t="shared" si="15"/>
        <v>#REF!</v>
      </c>
    </row>
    <row r="202" spans="1:17" ht="28.5" customHeight="1" thickTop="1" thickBot="1" x14ac:dyDescent="0.3">
      <c r="A202" s="214"/>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t="e">
        <f>SUMIFS(#REF!,#REF!,"Receita",#REF!,DRE!$D202)</f>
        <v>#REF!</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t="e">
        <f t="shared" si="15"/>
        <v>#REF!</v>
      </c>
    </row>
    <row r="203" spans="1:17" ht="28.5" customHeight="1" thickTop="1" thickBot="1" x14ac:dyDescent="0.3">
      <c r="A203" s="214"/>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t="e">
        <f>SUMIFS(#REF!,#REF!,"Receita",#REF!,DRE!$D203)</f>
        <v>#REF!</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t="e">
        <f t="shared" si="15"/>
        <v>#REF!</v>
      </c>
    </row>
    <row r="204" spans="1:17" ht="28.5" customHeight="1" thickTop="1" thickBot="1" x14ac:dyDescent="0.3">
      <c r="A204" s="214"/>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t="e">
        <f>SUMIFS(#REF!,#REF!,"Receita",#REF!,DRE!$D204)</f>
        <v>#REF!</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t="e">
        <f t="shared" si="15"/>
        <v>#REF!</v>
      </c>
    </row>
    <row r="205" spans="1:17" ht="28.5" customHeight="1" thickTop="1" thickBot="1" x14ac:dyDescent="0.3">
      <c r="A205" s="214"/>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t="e">
        <f>SUMIFS(#REF!,#REF!,"Receita",#REF!,DRE!$D205)</f>
        <v>#REF!</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t="e">
        <f t="shared" si="15"/>
        <v>#REF!</v>
      </c>
    </row>
    <row r="206" spans="1:17" ht="28.5" customHeight="1" thickTop="1" thickBot="1" x14ac:dyDescent="0.3">
      <c r="A206" s="214"/>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t="e">
        <f>SUMIFS(#REF!,#REF!,"Receita",#REF!,DRE!$D206)</f>
        <v>#REF!</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t="e">
        <f t="shared" si="15"/>
        <v>#REF!</v>
      </c>
    </row>
    <row r="207" spans="1:17" ht="28.5" customHeight="1" thickTop="1" thickBot="1" x14ac:dyDescent="0.3">
      <c r="A207" s="214"/>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t="e">
        <f>SUMIFS(#REF!,#REF!,"Receita",#REF!,DRE!$D207)</f>
        <v>#REF!</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t="e">
        <f t="shared" si="15"/>
        <v>#REF!</v>
      </c>
    </row>
    <row r="208" spans="1:17" ht="28.5" customHeight="1" thickTop="1" thickBot="1" x14ac:dyDescent="0.3">
      <c r="A208" s="214"/>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t="e">
        <f>SUMIFS(#REF!,#REF!,"Receita",#REF!,DRE!$D208)</f>
        <v>#REF!</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t="e">
        <f t="shared" si="15"/>
        <v>#REF!</v>
      </c>
    </row>
    <row r="209" spans="1:17" ht="28.5" customHeight="1" thickTop="1" thickBot="1" x14ac:dyDescent="0.3">
      <c r="A209" s="214"/>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t="e">
        <f>SUMIFS(#REF!,#REF!,"Receita",#REF!,DRE!$D209)</f>
        <v>#REF!</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t="e">
        <f t="shared" si="15"/>
        <v>#REF!</v>
      </c>
    </row>
    <row r="210" spans="1:17" ht="28.5" customHeight="1" thickTop="1" thickBot="1" x14ac:dyDescent="0.3">
      <c r="A210" s="214"/>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t="e">
        <f>SUMIFS(#REF!,#REF!,"Receita",#REF!,DRE!$D210)</f>
        <v>#REF!</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t="e">
        <f t="shared" si="15"/>
        <v>#REF!</v>
      </c>
    </row>
    <row r="211" spans="1:17" ht="28.5" customHeight="1" thickTop="1" thickBot="1" x14ac:dyDescent="0.3">
      <c r="A211" s="214"/>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t="e">
        <f>SUMIFS(#REF!,#REF!,"Receita",#REF!,DRE!$D211)</f>
        <v>#REF!</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t="e">
        <f t="shared" si="15"/>
        <v>#REF!</v>
      </c>
    </row>
    <row r="212" spans="1:17" ht="28.5" customHeight="1" thickTop="1" thickBot="1" x14ac:dyDescent="0.3">
      <c r="A212" s="214"/>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t="e">
        <f>SUMIFS(#REF!,#REF!,"Receita",#REF!,DRE!$D212)</f>
        <v>#REF!</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t="e">
        <f t="shared" si="15"/>
        <v>#REF!</v>
      </c>
    </row>
    <row r="213" spans="1:17" ht="28.5" customHeight="1" thickTop="1" thickBot="1" x14ac:dyDescent="0.3">
      <c r="A213" s="214"/>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t="e">
        <f>SUMIFS(#REF!,#REF!,"Receita",#REF!,DRE!$D213)</f>
        <v>#REF!</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t="e">
        <f t="shared" si="15"/>
        <v>#REF!</v>
      </c>
    </row>
    <row r="214" spans="1:17" ht="28.5" customHeight="1" thickTop="1" thickBot="1" x14ac:dyDescent="0.3">
      <c r="A214" s="214"/>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t="e">
        <f>SUMIFS(#REF!,#REF!,"Receita",#REF!,DRE!$D214)</f>
        <v>#REF!</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t="e">
        <f t="shared" si="15"/>
        <v>#REF!</v>
      </c>
    </row>
    <row r="215" spans="1:17" ht="28.5" customHeight="1" thickTop="1" thickBot="1" x14ac:dyDescent="0.3">
      <c r="A215" s="214"/>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t="e">
        <f>SUMIFS(#REF!,#REF!,"Receita",#REF!,DRE!$D215)</f>
        <v>#REF!</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t="e">
        <f t="shared" si="15"/>
        <v>#REF!</v>
      </c>
    </row>
    <row r="216" spans="1:17" ht="28.5" customHeight="1" thickTop="1" thickBot="1" x14ac:dyDescent="0.3">
      <c r="A216" s="214"/>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t="e">
        <f>SUMIFS(#REF!,#REF!,"Receita",#REF!,DRE!$D216)</f>
        <v>#REF!</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t="e">
        <f t="shared" si="15"/>
        <v>#REF!</v>
      </c>
    </row>
    <row r="217" spans="1:17" ht="28.5" customHeight="1" thickTop="1" thickBot="1" x14ac:dyDescent="0.3">
      <c r="A217" s="214"/>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t="e">
        <f>SUMIFS(#REF!,#REF!,"Receita",#REF!,DRE!$D217)</f>
        <v>#REF!</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t="e">
        <f t="shared" si="15"/>
        <v>#REF!</v>
      </c>
    </row>
    <row r="218" spans="1:17" ht="12.75" customHeight="1" thickTop="1" thickBot="1" x14ac:dyDescent="0.3">
      <c r="A218" s="214"/>
      <c r="B218" s="61">
        <v>215</v>
      </c>
      <c r="E218" s="71"/>
      <c r="F218" s="71"/>
      <c r="G218" s="71"/>
      <c r="H218" s="71"/>
      <c r="I218" s="71"/>
      <c r="J218" s="71"/>
      <c r="K218" s="71"/>
      <c r="L218" s="71"/>
      <c r="M218" s="71"/>
      <c r="N218" s="71"/>
      <c r="O218" s="71"/>
      <c r="P218" s="71"/>
      <c r="Q218" s="71"/>
    </row>
    <row r="219" spans="1:17" ht="33.75" customHeight="1" thickTop="1" thickBot="1" x14ac:dyDescent="0.3">
      <c r="A219" s="214"/>
      <c r="B219" s="61">
        <v>216</v>
      </c>
      <c r="C219" s="290" t="s">
        <v>70</v>
      </c>
      <c r="D219" s="290"/>
      <c r="E219" s="175">
        <f>E221+E321</f>
        <v>0</v>
      </c>
      <c r="F219" s="175">
        <f t="shared" ref="F219:Q219" si="16">F221+F321</f>
        <v>0</v>
      </c>
      <c r="G219" s="175" t="e">
        <f t="shared" si="16"/>
        <v>#REF!</v>
      </c>
      <c r="H219" s="175">
        <f t="shared" si="16"/>
        <v>0</v>
      </c>
      <c r="I219" s="175">
        <f t="shared" si="16"/>
        <v>0</v>
      </c>
      <c r="J219" s="175">
        <f t="shared" si="16"/>
        <v>0</v>
      </c>
      <c r="K219" s="175" t="e">
        <f t="shared" si="16"/>
        <v>#REF!</v>
      </c>
      <c r="L219" s="175">
        <f t="shared" si="16"/>
        <v>0</v>
      </c>
      <c r="M219" s="175">
        <f t="shared" si="16"/>
        <v>0</v>
      </c>
      <c r="N219" s="175">
        <f t="shared" si="16"/>
        <v>0</v>
      </c>
      <c r="O219" s="175">
        <f t="shared" si="16"/>
        <v>0</v>
      </c>
      <c r="P219" s="175">
        <f t="shared" si="16"/>
        <v>0</v>
      </c>
      <c r="Q219" s="175" t="e">
        <f t="shared" si="16"/>
        <v>#REF!</v>
      </c>
    </row>
    <row r="220" spans="1:17" ht="12.75" customHeight="1" thickTop="1" thickBot="1" x14ac:dyDescent="0.3">
      <c r="A220" s="214"/>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14"/>
      <c r="B221" s="61">
        <v>218</v>
      </c>
      <c r="C221" s="176" t="str">
        <f>'PC Despesas'!C$4</f>
        <v>5.1</v>
      </c>
      <c r="D221" s="177" t="str">
        <f>VLOOKUP(C221,'PC Despesas'!$C$4:$D$103,2,FALSE)</f>
        <v>DESPESAS COM PRODUTOS</v>
      </c>
      <c r="E221" s="178">
        <f t="shared" ref="E221:Q221" si="17">SUM(E222:E320)</f>
        <v>0</v>
      </c>
      <c r="F221" s="178">
        <f t="shared" si="17"/>
        <v>0</v>
      </c>
      <c r="G221" s="178" t="e">
        <f t="shared" si="17"/>
        <v>#REF!</v>
      </c>
      <c r="H221" s="178">
        <f t="shared" si="17"/>
        <v>0</v>
      </c>
      <c r="I221" s="178">
        <f t="shared" si="17"/>
        <v>0</v>
      </c>
      <c r="J221" s="178">
        <f t="shared" si="17"/>
        <v>0</v>
      </c>
      <c r="K221" s="178" t="e">
        <f t="shared" si="17"/>
        <v>#REF!</v>
      </c>
      <c r="L221" s="178">
        <f t="shared" si="17"/>
        <v>0</v>
      </c>
      <c r="M221" s="178">
        <f t="shared" si="17"/>
        <v>0</v>
      </c>
      <c r="N221" s="178">
        <f t="shared" si="17"/>
        <v>0</v>
      </c>
      <c r="O221" s="178">
        <f t="shared" si="17"/>
        <v>0</v>
      </c>
      <c r="P221" s="178">
        <f t="shared" si="17"/>
        <v>0</v>
      </c>
      <c r="Q221" s="178" t="e">
        <f t="shared" si="17"/>
        <v>#REF!</v>
      </c>
    </row>
    <row r="222" spans="1:17" ht="28.5" customHeight="1" thickTop="1" thickBot="1" x14ac:dyDescent="0.3">
      <c r="A222" s="214"/>
      <c r="B222" s="61">
        <v>219</v>
      </c>
      <c r="C222" s="34" t="str">
        <f>'PC Despesas'!C5</f>
        <v>5.1.1</v>
      </c>
      <c r="D222" s="35" t="str">
        <f>IFERROR(VLOOKUP(C222,'PC Despesas'!$C$4:$D$103,2,FALSE),"")</f>
        <v>MATERIAL DE EMBALAGEM</v>
      </c>
      <c r="E222" s="47">
        <f>SUMIFS(Jan!$J$5:$J$586,Jan!$V$5:$V$586,"Despesa",Jan!$G$5:$G$586,DRE!$D222)</f>
        <v>0</v>
      </c>
      <c r="F222" s="47">
        <f>SUMIFS(Fev!$J$5:$J$605,Fev!$V$5:$V$605,"Despesa",Fev!$G$5:$G$605,DRE!$D222)</f>
        <v>0</v>
      </c>
      <c r="G222" s="47" t="e">
        <f>SUMIFS(#REF!,#REF!,"Despesa",#REF!,DRE!$D222)</f>
        <v>#REF!</v>
      </c>
      <c r="H222" s="47">
        <f>SUMIFS(Abr!$J$5:$J$605,Abr!$V$5:$V$605,"Despesa",Abr!$G$5:$G$605,DRE!$D222)</f>
        <v>0</v>
      </c>
      <c r="I222" s="47">
        <f>SUMIFS(Mai!$J$5:$J$605,Mai!$V$5:$V$605,"Despesa",Mai!$G$5:$G$605,DRE!$D222)</f>
        <v>0</v>
      </c>
      <c r="J222" s="47">
        <f>SUMIFS(Jun!$J$5:$J$605,Jun!$V$5:$V$605,"Despesa",Jun!$G$5:$G$605,DRE!$D222)</f>
        <v>0</v>
      </c>
      <c r="K222" s="47" t="e">
        <f>SUMIFS(#REF!,#REF!,"Despesa",#REF!,DRE!$D222)</f>
        <v>#REF!</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t="e">
        <f>SUM(E222:P222)</f>
        <v>#REF!</v>
      </c>
    </row>
    <row r="223" spans="1:17" ht="28.5" customHeight="1" thickTop="1" thickBot="1" x14ac:dyDescent="0.3">
      <c r="A223" s="214"/>
      <c r="B223" s="61">
        <v>220</v>
      </c>
      <c r="C223" s="34" t="str">
        <f>'PC Despesas'!C6</f>
        <v>5.1.2</v>
      </c>
      <c r="D223" s="35" t="str">
        <f>IFERROR(VLOOKUP(C223,'PC Despesas'!$C$4:$D$103,2,FALSE),"")</f>
        <v>FRETES E CARRETOS</v>
      </c>
      <c r="E223" s="47">
        <f>SUMIFS(Jan!$J$5:$J$586,Jan!$V$5:$V$586,"Despesa",Jan!$G$5:$G$586,DRE!$D223)</f>
        <v>0</v>
      </c>
      <c r="F223" s="47">
        <f>SUMIFS(Fev!$J$5:$J$605,Fev!$V$5:$V$605,"Despesa",Fev!$G$5:$G$605,DRE!$D223)</f>
        <v>0</v>
      </c>
      <c r="G223" s="47" t="e">
        <f>SUMIFS(#REF!,#REF!,"Despesa",#REF!,DRE!$D223)</f>
        <v>#REF!</v>
      </c>
      <c r="H223" s="47">
        <f>SUMIFS(Abr!$J$5:$J$605,Abr!$V$5:$V$605,"Despesa",Abr!$G$5:$G$605,DRE!$D223)</f>
        <v>0</v>
      </c>
      <c r="I223" s="47">
        <f>SUMIFS(Mai!$J$5:$J$605,Mai!$V$5:$V$605,"Despesa",Mai!$G$5:$G$605,DRE!$D223)</f>
        <v>0</v>
      </c>
      <c r="J223" s="47">
        <f>SUMIFS(Jun!$J$5:$J$605,Jun!$V$5:$V$605,"Despesa",Jun!$G$5:$G$605,DRE!$D223)</f>
        <v>0</v>
      </c>
      <c r="K223" s="47" t="e">
        <f>SUMIFS(#REF!,#REF!,"Despesa",#REF!,DRE!$D223)</f>
        <v>#REF!</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t="e">
        <f t="shared" ref="Q223:Q286" si="18">SUM(E223:P223)</f>
        <v>#REF!</v>
      </c>
    </row>
    <row r="224" spans="1:17" ht="28.5" customHeight="1" thickTop="1" thickBot="1" x14ac:dyDescent="0.3">
      <c r="A224" s="214"/>
      <c r="B224" s="61">
        <v>221</v>
      </c>
      <c r="C224" s="34" t="str">
        <f>'PC Despesas'!C7</f>
        <v>5.1.3</v>
      </c>
      <c r="D224" s="35" t="str">
        <f>IFERROR(VLOOKUP(C224,'PC Despesas'!$C$4:$D$103,2,FALSE),"")</f>
        <v>INDUSTR A MERCADORIAS</v>
      </c>
      <c r="E224" s="47">
        <f>SUMIFS(Jan!$J$5:$J$586,Jan!$V$5:$V$586,"Despesa",Jan!$G$5:$G$586,DRE!$D224)</f>
        <v>0</v>
      </c>
      <c r="F224" s="47">
        <f>SUMIFS(Fev!$J$5:$J$605,Fev!$V$5:$V$605,"Despesa",Fev!$G$5:$G$605,DRE!$D224)</f>
        <v>0</v>
      </c>
      <c r="G224" s="47" t="e">
        <f>SUMIFS(#REF!,#REF!,"Despesa",#REF!,DRE!$D224)</f>
        <v>#REF!</v>
      </c>
      <c r="H224" s="47">
        <f>SUMIFS(Abr!$J$5:$J$605,Abr!$V$5:$V$605,"Despesa",Abr!$G$5:$G$605,DRE!$D224)</f>
        <v>0</v>
      </c>
      <c r="I224" s="47">
        <f>SUMIFS(Mai!$J$5:$J$605,Mai!$V$5:$V$605,"Despesa",Mai!$G$5:$G$605,DRE!$D224)</f>
        <v>0</v>
      </c>
      <c r="J224" s="47">
        <f>SUMIFS(Jun!$J$5:$J$605,Jun!$V$5:$V$605,"Despesa",Jun!$G$5:$G$605,DRE!$D224)</f>
        <v>0</v>
      </c>
      <c r="K224" s="47" t="e">
        <f>SUMIFS(#REF!,#REF!,"Despesa",#REF!,DRE!$D224)</f>
        <v>#REF!</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t="e">
        <f t="shared" si="18"/>
        <v>#REF!</v>
      </c>
    </row>
    <row r="225" spans="1:17" ht="28.5" customHeight="1" thickTop="1" thickBot="1" x14ac:dyDescent="0.3">
      <c r="A225" s="214"/>
      <c r="B225" s="61">
        <v>222</v>
      </c>
      <c r="C225" s="34" t="str">
        <f>'PC Despesas'!C8</f>
        <v>5.1.4</v>
      </c>
      <c r="D225" s="35" t="str">
        <f>IFERROR(VLOOKUP(C225,'PC Despesas'!$C$4:$D$103,2,FALSE),"")</f>
        <v>CUSTO MECAD DA</v>
      </c>
      <c r="E225" s="47">
        <f>SUMIFS(Jan!$J$5:$J$586,Jan!$V$5:$V$586,"Despesa",Jan!$G$5:$G$586,DRE!$D225)</f>
        <v>0</v>
      </c>
      <c r="F225" s="47">
        <f>SUMIFS(Fev!$J$5:$J$605,Fev!$V$5:$V$605,"Despesa",Fev!$G$5:$G$605,DRE!$D225)</f>
        <v>0</v>
      </c>
      <c r="G225" s="47" t="e">
        <f>SUMIFS(#REF!,#REF!,"Despesa",#REF!,DRE!$D225)</f>
        <v>#REF!</v>
      </c>
      <c r="H225" s="47">
        <f>SUMIFS(Abr!$J$5:$J$605,Abr!$V$5:$V$605,"Despesa",Abr!$G$5:$G$605,DRE!$D225)</f>
        <v>0</v>
      </c>
      <c r="I225" s="47">
        <f>SUMIFS(Mai!$J$5:$J$605,Mai!$V$5:$V$605,"Despesa",Mai!$G$5:$G$605,DRE!$D225)</f>
        <v>0</v>
      </c>
      <c r="J225" s="47">
        <f>SUMIFS(Jun!$J$5:$J$605,Jun!$V$5:$V$605,"Despesa",Jun!$G$5:$G$605,DRE!$D225)</f>
        <v>0</v>
      </c>
      <c r="K225" s="47" t="e">
        <f>SUMIFS(#REF!,#REF!,"Despesa",#REF!,DRE!$D225)</f>
        <v>#REF!</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t="e">
        <f t="shared" si="18"/>
        <v>#REF!</v>
      </c>
    </row>
    <row r="226" spans="1:17" ht="28.5" customHeight="1" thickTop="1" thickBot="1" x14ac:dyDescent="0.3">
      <c r="A226" s="214"/>
      <c r="B226" s="61">
        <v>223</v>
      </c>
      <c r="C226" s="34" t="str">
        <f>'PC Despesas'!C9</f>
        <v>5.1.5</v>
      </c>
      <c r="D226" s="35" t="str">
        <f>IFERROR(VLOOKUP(C226,'PC Despesas'!$C$4:$D$103,2,FALSE),"")</f>
        <v>teste</v>
      </c>
      <c r="E226" s="47">
        <f>SUMIFS(Jan!$J$5:$J$586,Jan!$V$5:$V$586,"Despesa",Jan!$G$5:$G$586,DRE!$D226)</f>
        <v>0</v>
      </c>
      <c r="F226" s="47">
        <f>SUMIFS(Fev!$J$5:$J$605,Fev!$V$5:$V$605,"Despesa",Fev!$G$5:$G$605,DRE!$D226)</f>
        <v>0</v>
      </c>
      <c r="G226" s="47" t="e">
        <f>SUMIFS(#REF!,#REF!,"Despesa",#REF!,DRE!$D226)</f>
        <v>#REF!</v>
      </c>
      <c r="H226" s="47">
        <f>SUMIFS(Abr!$J$5:$J$605,Abr!$V$5:$V$605,"Despesa",Abr!$G$5:$G$605,DRE!$D226)</f>
        <v>0</v>
      </c>
      <c r="I226" s="47">
        <f>SUMIFS(Mai!$J$5:$J$605,Mai!$V$5:$V$605,"Despesa",Mai!$G$5:$G$605,DRE!$D226)</f>
        <v>0</v>
      </c>
      <c r="J226" s="47">
        <f>SUMIFS(Jun!$J$5:$J$605,Jun!$V$5:$V$605,"Despesa",Jun!$G$5:$G$605,DRE!$D226)</f>
        <v>0</v>
      </c>
      <c r="K226" s="47" t="e">
        <f>SUMIFS(#REF!,#REF!,"Despesa",#REF!,DRE!$D226)</f>
        <v>#REF!</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t="e">
        <f t="shared" si="18"/>
        <v>#REF!</v>
      </c>
    </row>
    <row r="227" spans="1:17" ht="28.5" customHeight="1" thickTop="1" thickBot="1" x14ac:dyDescent="0.3">
      <c r="A227" s="214"/>
      <c r="B227" s="61">
        <v>224</v>
      </c>
      <c r="C227" s="34">
        <f>'PC Despesas'!C10</f>
        <v>0</v>
      </c>
      <c r="D227" s="35" t="str">
        <f>IFERROR(VLOOKUP(C227,'PC Despesas'!$C$4:$D$103,2,FALSE),"")</f>
        <v/>
      </c>
      <c r="E227" s="47">
        <f>SUMIFS(Jan!$J$5:$J$586,Jan!$V$5:$V$586,"Despesa",Jan!$G$5:$G$586,DRE!$D227)</f>
        <v>0</v>
      </c>
      <c r="F227" s="47">
        <f>SUMIFS(Fev!$J$5:$J$605,Fev!$V$5:$V$605,"Despesa",Fev!$G$5:$G$605,DRE!$D227)</f>
        <v>0</v>
      </c>
      <c r="G227" s="47" t="e">
        <f>SUMIFS(#REF!,#REF!,"Despesa",#REF!,DRE!$D227)</f>
        <v>#REF!</v>
      </c>
      <c r="H227" s="47">
        <f>SUMIFS(Abr!$J$5:$J$605,Abr!$V$5:$V$605,"Despesa",Abr!$G$5:$G$605,DRE!$D227)</f>
        <v>0</v>
      </c>
      <c r="I227" s="47">
        <f>SUMIFS(Mai!$J$5:$J$605,Mai!$V$5:$V$605,"Despesa",Mai!$G$5:$G$605,DRE!$D227)</f>
        <v>0</v>
      </c>
      <c r="J227" s="47">
        <f>SUMIFS(Jun!$J$5:$J$605,Jun!$V$5:$V$605,"Despesa",Jun!$G$5:$G$605,DRE!$D227)</f>
        <v>0</v>
      </c>
      <c r="K227" s="47" t="e">
        <f>SUMIFS(#REF!,#REF!,"Despesa",#REF!,DRE!$D227)</f>
        <v>#REF!</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t="e">
        <f t="shared" si="18"/>
        <v>#REF!</v>
      </c>
    </row>
    <row r="228" spans="1:17" ht="28.5" customHeight="1" thickTop="1" thickBot="1" x14ac:dyDescent="0.3">
      <c r="A228" s="214"/>
      <c r="B228" s="61">
        <v>225</v>
      </c>
      <c r="C228" s="34">
        <f>'PC Despesas'!C11</f>
        <v>0</v>
      </c>
      <c r="D228" s="35" t="str">
        <f>IFERROR(VLOOKUP(C228,'PC Despesas'!$C$4:$D$103,2,FALSE),"")</f>
        <v/>
      </c>
      <c r="E228" s="47">
        <f>SUMIFS(Jan!$J$5:$J$586,Jan!$V$5:$V$586,"Despesa",Jan!$G$5:$G$586,DRE!$D228)</f>
        <v>0</v>
      </c>
      <c r="F228" s="47">
        <f>SUMIFS(Fev!$J$5:$J$605,Fev!$V$5:$V$605,"Despesa",Fev!$G$5:$G$605,DRE!$D228)</f>
        <v>0</v>
      </c>
      <c r="G228" s="47" t="e">
        <f>SUMIFS(#REF!,#REF!,"Despesa",#REF!,DRE!$D228)</f>
        <v>#REF!</v>
      </c>
      <c r="H228" s="47">
        <f>SUMIFS(Abr!$J$5:$J$605,Abr!$V$5:$V$605,"Despesa",Abr!$G$5:$G$605,DRE!$D228)</f>
        <v>0</v>
      </c>
      <c r="I228" s="47">
        <f>SUMIFS(Mai!$J$5:$J$605,Mai!$V$5:$V$605,"Despesa",Mai!$G$5:$G$605,DRE!$D228)</f>
        <v>0</v>
      </c>
      <c r="J228" s="47">
        <f>SUMIFS(Jun!$J$5:$J$605,Jun!$V$5:$V$605,"Despesa",Jun!$G$5:$G$605,DRE!$D228)</f>
        <v>0</v>
      </c>
      <c r="K228" s="47" t="e">
        <f>SUMIFS(#REF!,#REF!,"Despesa",#REF!,DRE!$D228)</f>
        <v>#REF!</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t="e">
        <f t="shared" si="18"/>
        <v>#REF!</v>
      </c>
    </row>
    <row r="229" spans="1:17" ht="28.5" customHeight="1" thickTop="1" thickBot="1" x14ac:dyDescent="0.3">
      <c r="A229" s="214"/>
      <c r="B229" s="61">
        <v>226</v>
      </c>
      <c r="C229" s="34">
        <f>'PC Despesas'!C12</f>
        <v>0</v>
      </c>
      <c r="D229" s="35" t="str">
        <f>IFERROR(VLOOKUP(C229,'PC Despesas'!$C$4:$D$103,2,FALSE),"")</f>
        <v/>
      </c>
      <c r="E229" s="47">
        <f>SUMIFS(Jan!$J$5:$J$586,Jan!$V$5:$V$586,"Despesa",Jan!$G$5:$G$586,DRE!$D229)</f>
        <v>0</v>
      </c>
      <c r="F229" s="47">
        <f>SUMIFS(Fev!$J$5:$J$605,Fev!$V$5:$V$605,"Despesa",Fev!$G$5:$G$605,DRE!$D229)</f>
        <v>0</v>
      </c>
      <c r="G229" s="47" t="e">
        <f>SUMIFS(#REF!,#REF!,"Despesa",#REF!,DRE!$D229)</f>
        <v>#REF!</v>
      </c>
      <c r="H229" s="47">
        <f>SUMIFS(Abr!$J$5:$J$605,Abr!$V$5:$V$605,"Despesa",Abr!$G$5:$G$605,DRE!$D229)</f>
        <v>0</v>
      </c>
      <c r="I229" s="47">
        <f>SUMIFS(Mai!$J$5:$J$605,Mai!$V$5:$V$605,"Despesa",Mai!$G$5:$G$605,DRE!$D229)</f>
        <v>0</v>
      </c>
      <c r="J229" s="47">
        <f>SUMIFS(Jun!$J$5:$J$605,Jun!$V$5:$V$605,"Despesa",Jun!$G$5:$G$605,DRE!$D229)</f>
        <v>0</v>
      </c>
      <c r="K229" s="47" t="e">
        <f>SUMIFS(#REF!,#REF!,"Despesa",#REF!,DRE!$D229)</f>
        <v>#REF!</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t="e">
        <f t="shared" si="18"/>
        <v>#REF!</v>
      </c>
    </row>
    <row r="230" spans="1:17" ht="28.5" customHeight="1" thickTop="1" thickBot="1" x14ac:dyDescent="0.3">
      <c r="A230" s="214"/>
      <c r="B230" s="61">
        <v>227</v>
      </c>
      <c r="C230" s="34">
        <f>'PC Despesas'!C13</f>
        <v>0</v>
      </c>
      <c r="D230" s="35" t="str">
        <f>IFERROR(VLOOKUP(C230,'PC Despesas'!$C$4:$D$103,2,FALSE),"")</f>
        <v/>
      </c>
      <c r="E230" s="47">
        <f>SUMIFS(Jan!$J$5:$J$586,Jan!$V$5:$V$586,"Despesa",Jan!$G$5:$G$586,DRE!$D230)</f>
        <v>0</v>
      </c>
      <c r="F230" s="47">
        <f>SUMIFS(Fev!$J$5:$J$605,Fev!$V$5:$V$605,"Despesa",Fev!$G$5:$G$605,DRE!$D230)</f>
        <v>0</v>
      </c>
      <c r="G230" s="47" t="e">
        <f>SUMIFS(#REF!,#REF!,"Despesa",#REF!,DRE!$D230)</f>
        <v>#REF!</v>
      </c>
      <c r="H230" s="47">
        <f>SUMIFS(Abr!$J$5:$J$605,Abr!$V$5:$V$605,"Despesa",Abr!$G$5:$G$605,DRE!$D230)</f>
        <v>0</v>
      </c>
      <c r="I230" s="47">
        <f>SUMIFS(Mai!$J$5:$J$605,Mai!$V$5:$V$605,"Despesa",Mai!$G$5:$G$605,DRE!$D230)</f>
        <v>0</v>
      </c>
      <c r="J230" s="47">
        <f>SUMIFS(Jun!$J$5:$J$605,Jun!$V$5:$V$605,"Despesa",Jun!$G$5:$G$605,DRE!$D230)</f>
        <v>0</v>
      </c>
      <c r="K230" s="47" t="e">
        <f>SUMIFS(#REF!,#REF!,"Despesa",#REF!,DRE!$D230)</f>
        <v>#REF!</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t="e">
        <f t="shared" si="18"/>
        <v>#REF!</v>
      </c>
    </row>
    <row r="231" spans="1:17" ht="28.5" customHeight="1" thickTop="1" thickBot="1" x14ac:dyDescent="0.3">
      <c r="A231" s="214"/>
      <c r="B231" s="61">
        <v>228</v>
      </c>
      <c r="C231" s="34">
        <f>'PC Despesas'!C14</f>
        <v>0</v>
      </c>
      <c r="D231" s="35" t="str">
        <f>IFERROR(VLOOKUP(C231,'PC Despesas'!$C$4:$D$103,2,FALSE),"")</f>
        <v/>
      </c>
      <c r="E231" s="47">
        <f>SUMIFS(Jan!$J$5:$J$586,Jan!$V$5:$V$586,"Despesa",Jan!$G$5:$G$586,DRE!$D231)</f>
        <v>0</v>
      </c>
      <c r="F231" s="47">
        <f>SUMIFS(Fev!$J$5:$J$605,Fev!$V$5:$V$605,"Despesa",Fev!$G$5:$G$605,DRE!$D231)</f>
        <v>0</v>
      </c>
      <c r="G231" s="47" t="e">
        <f>SUMIFS(#REF!,#REF!,"Despesa",#REF!,DRE!$D231)</f>
        <v>#REF!</v>
      </c>
      <c r="H231" s="47">
        <f>SUMIFS(Abr!$J$5:$J$605,Abr!$V$5:$V$605,"Despesa",Abr!$G$5:$G$605,DRE!$D231)</f>
        <v>0</v>
      </c>
      <c r="I231" s="47">
        <f>SUMIFS(Mai!$J$5:$J$605,Mai!$V$5:$V$605,"Despesa",Mai!$G$5:$G$605,DRE!$D231)</f>
        <v>0</v>
      </c>
      <c r="J231" s="47">
        <f>SUMIFS(Jun!$J$5:$J$605,Jun!$V$5:$V$605,"Despesa",Jun!$G$5:$G$605,DRE!$D231)</f>
        <v>0</v>
      </c>
      <c r="K231" s="47" t="e">
        <f>SUMIFS(#REF!,#REF!,"Despesa",#REF!,DRE!$D231)</f>
        <v>#REF!</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t="e">
        <f t="shared" si="18"/>
        <v>#REF!</v>
      </c>
    </row>
    <row r="232" spans="1:17" ht="28.5" customHeight="1" thickTop="1" thickBot="1" x14ac:dyDescent="0.3">
      <c r="A232" s="214"/>
      <c r="B232" s="61">
        <v>229</v>
      </c>
      <c r="C232" s="34">
        <f>'PC Despesas'!C15</f>
        <v>0</v>
      </c>
      <c r="D232" s="35" t="str">
        <f>IFERROR(VLOOKUP(C232,'PC Despesas'!$C$4:$D$103,2,FALSE),"")</f>
        <v/>
      </c>
      <c r="E232" s="47">
        <f>SUMIFS(Jan!$J$5:$J$586,Jan!$V$5:$V$586,"Despesa",Jan!$G$5:$G$586,DRE!$D232)</f>
        <v>0</v>
      </c>
      <c r="F232" s="47">
        <f>SUMIFS(Fev!$J$5:$J$605,Fev!$V$5:$V$605,"Despesa",Fev!$G$5:$G$605,DRE!$D232)</f>
        <v>0</v>
      </c>
      <c r="G232" s="47" t="e">
        <f>SUMIFS(#REF!,#REF!,"Despesa",#REF!,DRE!$D232)</f>
        <v>#REF!</v>
      </c>
      <c r="H232" s="47">
        <f>SUMIFS(Abr!$J$5:$J$605,Abr!$V$5:$V$605,"Despesa",Abr!$G$5:$G$605,DRE!$D232)</f>
        <v>0</v>
      </c>
      <c r="I232" s="47">
        <f>SUMIFS(Mai!$J$5:$J$605,Mai!$V$5:$V$605,"Despesa",Mai!$G$5:$G$605,DRE!$D232)</f>
        <v>0</v>
      </c>
      <c r="J232" s="47">
        <f>SUMIFS(Jun!$J$5:$J$605,Jun!$V$5:$V$605,"Despesa",Jun!$G$5:$G$605,DRE!$D232)</f>
        <v>0</v>
      </c>
      <c r="K232" s="47" t="e">
        <f>SUMIFS(#REF!,#REF!,"Despesa",#REF!,DRE!$D232)</f>
        <v>#REF!</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t="e">
        <f t="shared" si="18"/>
        <v>#REF!</v>
      </c>
    </row>
    <row r="233" spans="1:17" ht="28.5" customHeight="1" thickTop="1" thickBot="1" x14ac:dyDescent="0.3">
      <c r="A233" s="214"/>
      <c r="B233" s="61">
        <v>230</v>
      </c>
      <c r="C233" s="34">
        <f>'PC Despesas'!C16</f>
        <v>0</v>
      </c>
      <c r="D233" s="35" t="str">
        <f>IFERROR(VLOOKUP(C233,'PC Despesas'!$C$4:$D$103,2,FALSE),"")</f>
        <v/>
      </c>
      <c r="E233" s="47">
        <f>SUMIFS(Jan!$J$5:$J$586,Jan!$V$5:$V$586,"Despesa",Jan!$G$5:$G$586,DRE!$D233)</f>
        <v>0</v>
      </c>
      <c r="F233" s="47">
        <f>SUMIFS(Fev!$J$5:$J$605,Fev!$V$5:$V$605,"Despesa",Fev!$G$5:$G$605,DRE!$D233)</f>
        <v>0</v>
      </c>
      <c r="G233" s="47" t="e">
        <f>SUMIFS(#REF!,#REF!,"Despesa",#REF!,DRE!$D233)</f>
        <v>#REF!</v>
      </c>
      <c r="H233" s="47">
        <f>SUMIFS(Abr!$J$5:$J$605,Abr!$V$5:$V$605,"Despesa",Abr!$G$5:$G$605,DRE!$D233)</f>
        <v>0</v>
      </c>
      <c r="I233" s="47">
        <f>SUMIFS(Mai!$J$5:$J$605,Mai!$V$5:$V$605,"Despesa",Mai!$G$5:$G$605,DRE!$D233)</f>
        <v>0</v>
      </c>
      <c r="J233" s="47">
        <f>SUMIFS(Jun!$J$5:$J$605,Jun!$V$5:$V$605,"Despesa",Jun!$G$5:$G$605,DRE!$D233)</f>
        <v>0</v>
      </c>
      <c r="K233" s="47" t="e">
        <f>SUMIFS(#REF!,#REF!,"Despesa",#REF!,DRE!$D233)</f>
        <v>#REF!</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t="e">
        <f t="shared" si="18"/>
        <v>#REF!</v>
      </c>
    </row>
    <row r="234" spans="1:17" ht="28.5" customHeight="1" thickTop="1" thickBot="1" x14ac:dyDescent="0.3">
      <c r="A234" s="214"/>
      <c r="B234" s="61">
        <v>231</v>
      </c>
      <c r="C234" s="34">
        <f>'PC Despesas'!C17</f>
        <v>0</v>
      </c>
      <c r="D234" s="35" t="str">
        <f>IFERROR(VLOOKUP(C234,'PC Despesas'!$C$4:$D$103,2,FALSE),"")</f>
        <v/>
      </c>
      <c r="E234" s="47">
        <f>SUMIFS(Jan!$J$5:$J$586,Jan!$V$5:$V$586,"Despesa",Jan!$G$5:$G$586,DRE!$D234)</f>
        <v>0</v>
      </c>
      <c r="F234" s="47">
        <f>SUMIFS(Fev!$J$5:$J$605,Fev!$V$5:$V$605,"Despesa",Fev!$G$5:$G$605,DRE!$D234)</f>
        <v>0</v>
      </c>
      <c r="G234" s="47" t="e">
        <f>SUMIFS(#REF!,#REF!,"Despesa",#REF!,DRE!$D234)</f>
        <v>#REF!</v>
      </c>
      <c r="H234" s="47">
        <f>SUMIFS(Abr!$J$5:$J$605,Abr!$V$5:$V$605,"Despesa",Abr!$G$5:$G$605,DRE!$D234)</f>
        <v>0</v>
      </c>
      <c r="I234" s="47">
        <f>SUMIFS(Mai!$J$5:$J$605,Mai!$V$5:$V$605,"Despesa",Mai!$G$5:$G$605,DRE!$D234)</f>
        <v>0</v>
      </c>
      <c r="J234" s="47">
        <f>SUMIFS(Jun!$J$5:$J$605,Jun!$V$5:$V$605,"Despesa",Jun!$G$5:$G$605,DRE!$D234)</f>
        <v>0</v>
      </c>
      <c r="K234" s="47" t="e">
        <f>SUMIFS(#REF!,#REF!,"Despesa",#REF!,DRE!$D234)</f>
        <v>#REF!</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t="e">
        <f t="shared" si="18"/>
        <v>#REF!</v>
      </c>
    </row>
    <row r="235" spans="1:17" ht="28.5" customHeight="1" thickTop="1" thickBot="1" x14ac:dyDescent="0.3">
      <c r="A235" s="214"/>
      <c r="B235" s="61">
        <v>232</v>
      </c>
      <c r="C235" s="34">
        <f>'PC Despesas'!C18</f>
        <v>0</v>
      </c>
      <c r="D235" s="35" t="str">
        <f>IFERROR(VLOOKUP(C235,'PC Despesas'!$C$4:$D$103,2,FALSE),"")</f>
        <v/>
      </c>
      <c r="E235" s="47">
        <f>SUMIFS(Jan!$J$5:$J$586,Jan!$V$5:$V$586,"Despesa",Jan!$G$5:$G$586,DRE!$D235)</f>
        <v>0</v>
      </c>
      <c r="F235" s="47">
        <f>SUMIFS(Fev!$J$5:$J$605,Fev!$V$5:$V$605,"Despesa",Fev!$G$5:$G$605,DRE!$D235)</f>
        <v>0</v>
      </c>
      <c r="G235" s="47" t="e">
        <f>SUMIFS(#REF!,#REF!,"Despesa",#REF!,DRE!$D235)</f>
        <v>#REF!</v>
      </c>
      <c r="H235" s="47">
        <f>SUMIFS(Abr!$J$5:$J$605,Abr!$V$5:$V$605,"Despesa",Abr!$G$5:$G$605,DRE!$D235)</f>
        <v>0</v>
      </c>
      <c r="I235" s="47">
        <f>SUMIFS(Mai!$J$5:$J$605,Mai!$V$5:$V$605,"Despesa",Mai!$G$5:$G$605,DRE!$D235)</f>
        <v>0</v>
      </c>
      <c r="J235" s="47">
        <f>SUMIFS(Jun!$J$5:$J$605,Jun!$V$5:$V$605,"Despesa",Jun!$G$5:$G$605,DRE!$D235)</f>
        <v>0</v>
      </c>
      <c r="K235" s="47" t="e">
        <f>SUMIFS(#REF!,#REF!,"Despesa",#REF!,DRE!$D235)</f>
        <v>#REF!</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t="e">
        <f t="shared" si="18"/>
        <v>#REF!</v>
      </c>
    </row>
    <row r="236" spans="1:17" ht="28.5" customHeight="1" thickTop="1" thickBot="1" x14ac:dyDescent="0.3">
      <c r="A236" s="214"/>
      <c r="B236" s="61">
        <v>233</v>
      </c>
      <c r="C236" s="34">
        <f>'PC Despesas'!C19</f>
        <v>0</v>
      </c>
      <c r="D236" s="35" t="str">
        <f>IFERROR(VLOOKUP(C236,'PC Despesas'!$C$4:$D$103,2,FALSE),"")</f>
        <v/>
      </c>
      <c r="E236" s="47">
        <f>SUMIFS(Jan!$J$5:$J$586,Jan!$V$5:$V$586,"Despesa",Jan!$G$5:$G$586,DRE!$D236)</f>
        <v>0</v>
      </c>
      <c r="F236" s="47">
        <f>SUMIFS(Fev!$J$5:$J$605,Fev!$V$5:$V$605,"Despesa",Fev!$G$5:$G$605,DRE!$D236)</f>
        <v>0</v>
      </c>
      <c r="G236" s="47" t="e">
        <f>SUMIFS(#REF!,#REF!,"Despesa",#REF!,DRE!$D236)</f>
        <v>#REF!</v>
      </c>
      <c r="H236" s="47">
        <f>SUMIFS(Abr!$J$5:$J$605,Abr!$V$5:$V$605,"Despesa",Abr!$G$5:$G$605,DRE!$D236)</f>
        <v>0</v>
      </c>
      <c r="I236" s="47">
        <f>SUMIFS(Mai!$J$5:$J$605,Mai!$V$5:$V$605,"Despesa",Mai!$G$5:$G$605,DRE!$D236)</f>
        <v>0</v>
      </c>
      <c r="J236" s="47">
        <f>SUMIFS(Jun!$J$5:$J$605,Jun!$V$5:$V$605,"Despesa",Jun!$G$5:$G$605,DRE!$D236)</f>
        <v>0</v>
      </c>
      <c r="K236" s="47" t="e">
        <f>SUMIFS(#REF!,#REF!,"Despesa",#REF!,DRE!$D236)</f>
        <v>#REF!</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t="e">
        <f t="shared" si="18"/>
        <v>#REF!</v>
      </c>
    </row>
    <row r="237" spans="1:17" ht="28.5" customHeight="1" thickTop="1" thickBot="1" x14ac:dyDescent="0.3">
      <c r="A237" s="214"/>
      <c r="B237" s="61">
        <v>234</v>
      </c>
      <c r="C237" s="34">
        <f>'PC Despesas'!C20</f>
        <v>0</v>
      </c>
      <c r="D237" s="35" t="str">
        <f>IFERROR(VLOOKUP(C237,'PC Despesas'!$C$4:$D$103,2,FALSE),"")</f>
        <v/>
      </c>
      <c r="E237" s="47">
        <f>SUMIFS(Jan!$J$5:$J$586,Jan!$V$5:$V$586,"Despesa",Jan!$G$5:$G$586,DRE!$D237)</f>
        <v>0</v>
      </c>
      <c r="F237" s="47">
        <f>SUMIFS(Fev!$J$5:$J$605,Fev!$V$5:$V$605,"Despesa",Fev!$G$5:$G$605,DRE!$D237)</f>
        <v>0</v>
      </c>
      <c r="G237" s="47" t="e">
        <f>SUMIFS(#REF!,#REF!,"Despesa",#REF!,DRE!$D237)</f>
        <v>#REF!</v>
      </c>
      <c r="H237" s="47">
        <f>SUMIFS(Abr!$J$5:$J$605,Abr!$V$5:$V$605,"Despesa",Abr!$G$5:$G$605,DRE!$D237)</f>
        <v>0</v>
      </c>
      <c r="I237" s="47">
        <f>SUMIFS(Mai!$J$5:$J$605,Mai!$V$5:$V$605,"Despesa",Mai!$G$5:$G$605,DRE!$D237)</f>
        <v>0</v>
      </c>
      <c r="J237" s="47">
        <f>SUMIFS(Jun!$J$5:$J$605,Jun!$V$5:$V$605,"Despesa",Jun!$G$5:$G$605,DRE!$D237)</f>
        <v>0</v>
      </c>
      <c r="K237" s="47" t="e">
        <f>SUMIFS(#REF!,#REF!,"Despesa",#REF!,DRE!$D237)</f>
        <v>#REF!</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t="e">
        <f t="shared" si="18"/>
        <v>#REF!</v>
      </c>
    </row>
    <row r="238" spans="1:17" ht="28.5" customHeight="1" thickTop="1" thickBot="1" x14ac:dyDescent="0.3">
      <c r="A238" s="214"/>
      <c r="B238" s="61">
        <v>235</v>
      </c>
      <c r="C238" s="34">
        <f>'PC Despesas'!C21</f>
        <v>0</v>
      </c>
      <c r="D238" s="35" t="str">
        <f>IFERROR(VLOOKUP(C238,'PC Despesas'!$C$4:$D$103,2,FALSE),"")</f>
        <v/>
      </c>
      <c r="E238" s="47">
        <f>SUMIFS(Jan!$J$5:$J$586,Jan!$V$5:$V$586,"Despesa",Jan!$G$5:$G$586,DRE!$D238)</f>
        <v>0</v>
      </c>
      <c r="F238" s="47">
        <f>SUMIFS(Fev!$J$5:$J$605,Fev!$V$5:$V$605,"Despesa",Fev!$G$5:$G$605,DRE!$D238)</f>
        <v>0</v>
      </c>
      <c r="G238" s="47" t="e">
        <f>SUMIFS(#REF!,#REF!,"Despesa",#REF!,DRE!$D238)</f>
        <v>#REF!</v>
      </c>
      <c r="H238" s="47">
        <f>SUMIFS(Abr!$J$5:$J$605,Abr!$V$5:$V$605,"Despesa",Abr!$G$5:$G$605,DRE!$D238)</f>
        <v>0</v>
      </c>
      <c r="I238" s="47">
        <f>SUMIFS(Mai!$J$5:$J$605,Mai!$V$5:$V$605,"Despesa",Mai!$G$5:$G$605,DRE!$D238)</f>
        <v>0</v>
      </c>
      <c r="J238" s="47">
        <f>SUMIFS(Jun!$J$5:$J$605,Jun!$V$5:$V$605,"Despesa",Jun!$G$5:$G$605,DRE!$D238)</f>
        <v>0</v>
      </c>
      <c r="K238" s="47" t="e">
        <f>SUMIFS(#REF!,#REF!,"Despesa",#REF!,DRE!$D238)</f>
        <v>#REF!</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t="e">
        <f t="shared" si="18"/>
        <v>#REF!</v>
      </c>
    </row>
    <row r="239" spans="1:17" ht="28.5" customHeight="1" thickTop="1" thickBot="1" x14ac:dyDescent="0.3">
      <c r="A239" s="214"/>
      <c r="B239" s="61">
        <v>236</v>
      </c>
      <c r="C239" s="34">
        <f>'PC Despesas'!C22</f>
        <v>0</v>
      </c>
      <c r="D239" s="35" t="str">
        <f>IFERROR(VLOOKUP(C239,'PC Despesas'!$C$4:$D$103,2,FALSE),"")</f>
        <v/>
      </c>
      <c r="E239" s="47">
        <f>SUMIFS(Jan!$J$5:$J$586,Jan!$V$5:$V$586,"Despesa",Jan!$G$5:$G$586,DRE!$D239)</f>
        <v>0</v>
      </c>
      <c r="F239" s="47">
        <f>SUMIFS(Fev!$J$5:$J$605,Fev!$V$5:$V$605,"Despesa",Fev!$G$5:$G$605,DRE!$D239)</f>
        <v>0</v>
      </c>
      <c r="G239" s="47" t="e">
        <f>SUMIFS(#REF!,#REF!,"Despesa",#REF!,DRE!$D239)</f>
        <v>#REF!</v>
      </c>
      <c r="H239" s="47">
        <f>SUMIFS(Abr!$J$5:$J$605,Abr!$V$5:$V$605,"Despesa",Abr!$G$5:$G$605,DRE!$D239)</f>
        <v>0</v>
      </c>
      <c r="I239" s="47">
        <f>SUMIFS(Mai!$J$5:$J$605,Mai!$V$5:$V$605,"Despesa",Mai!$G$5:$G$605,DRE!$D239)</f>
        <v>0</v>
      </c>
      <c r="J239" s="47">
        <f>SUMIFS(Jun!$J$5:$J$605,Jun!$V$5:$V$605,"Despesa",Jun!$G$5:$G$605,DRE!$D239)</f>
        <v>0</v>
      </c>
      <c r="K239" s="47" t="e">
        <f>SUMIFS(#REF!,#REF!,"Despesa",#REF!,DRE!$D239)</f>
        <v>#REF!</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t="e">
        <f t="shared" si="18"/>
        <v>#REF!</v>
      </c>
    </row>
    <row r="240" spans="1:17" ht="28.5" customHeight="1" thickTop="1" thickBot="1" x14ac:dyDescent="0.3">
      <c r="A240" s="214"/>
      <c r="B240" s="61">
        <v>237</v>
      </c>
      <c r="C240" s="34">
        <f>'PC Despesas'!C23</f>
        <v>0</v>
      </c>
      <c r="D240" s="35" t="str">
        <f>IFERROR(VLOOKUP(C240,'PC Despesas'!$C$4:$D$103,2,FALSE),"")</f>
        <v/>
      </c>
      <c r="E240" s="47">
        <f>SUMIFS(Jan!$J$5:$J$586,Jan!$V$5:$V$586,"Despesa",Jan!$G$5:$G$586,DRE!$D240)</f>
        <v>0</v>
      </c>
      <c r="F240" s="47">
        <f>SUMIFS(Fev!$J$5:$J$605,Fev!$V$5:$V$605,"Despesa",Fev!$G$5:$G$605,DRE!$D240)</f>
        <v>0</v>
      </c>
      <c r="G240" s="47" t="e">
        <f>SUMIFS(#REF!,#REF!,"Despesa",#REF!,DRE!$D240)</f>
        <v>#REF!</v>
      </c>
      <c r="H240" s="47">
        <f>SUMIFS(Abr!$J$5:$J$605,Abr!$V$5:$V$605,"Despesa",Abr!$G$5:$G$605,DRE!$D240)</f>
        <v>0</v>
      </c>
      <c r="I240" s="47">
        <f>SUMIFS(Mai!$J$5:$J$605,Mai!$V$5:$V$605,"Despesa",Mai!$G$5:$G$605,DRE!$D240)</f>
        <v>0</v>
      </c>
      <c r="J240" s="47">
        <f>SUMIFS(Jun!$J$5:$J$605,Jun!$V$5:$V$605,"Despesa",Jun!$G$5:$G$605,DRE!$D240)</f>
        <v>0</v>
      </c>
      <c r="K240" s="47" t="e">
        <f>SUMIFS(#REF!,#REF!,"Despesa",#REF!,DRE!$D240)</f>
        <v>#REF!</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t="e">
        <f t="shared" si="18"/>
        <v>#REF!</v>
      </c>
    </row>
    <row r="241" spans="1:17" ht="28.5" customHeight="1" thickTop="1" thickBot="1" x14ac:dyDescent="0.3">
      <c r="A241" s="214"/>
      <c r="B241" s="61">
        <v>238</v>
      </c>
      <c r="C241" s="34">
        <f>'PC Despesas'!C24</f>
        <v>0</v>
      </c>
      <c r="D241" s="35" t="str">
        <f>IFERROR(VLOOKUP(C241,'PC Despesas'!$C$4:$D$103,2,FALSE),"")</f>
        <v/>
      </c>
      <c r="E241" s="47">
        <f>SUMIFS(Jan!$J$5:$J$586,Jan!$V$5:$V$586,"Despesa",Jan!$G$5:$G$586,DRE!$D241)</f>
        <v>0</v>
      </c>
      <c r="F241" s="47">
        <f>SUMIFS(Fev!$J$5:$J$605,Fev!$V$5:$V$605,"Despesa",Fev!$G$5:$G$605,DRE!$D241)</f>
        <v>0</v>
      </c>
      <c r="G241" s="47" t="e">
        <f>SUMIFS(#REF!,#REF!,"Despesa",#REF!,DRE!$D241)</f>
        <v>#REF!</v>
      </c>
      <c r="H241" s="47">
        <f>SUMIFS(Abr!$J$5:$J$605,Abr!$V$5:$V$605,"Despesa",Abr!$G$5:$G$605,DRE!$D241)</f>
        <v>0</v>
      </c>
      <c r="I241" s="47">
        <f>SUMIFS(Mai!$J$5:$J$605,Mai!$V$5:$V$605,"Despesa",Mai!$G$5:$G$605,DRE!$D241)</f>
        <v>0</v>
      </c>
      <c r="J241" s="47">
        <f>SUMIFS(Jun!$J$5:$J$605,Jun!$V$5:$V$605,"Despesa",Jun!$G$5:$G$605,DRE!$D241)</f>
        <v>0</v>
      </c>
      <c r="K241" s="47" t="e">
        <f>SUMIFS(#REF!,#REF!,"Despesa",#REF!,DRE!$D241)</f>
        <v>#REF!</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t="e">
        <f t="shared" si="18"/>
        <v>#REF!</v>
      </c>
    </row>
    <row r="242" spans="1:17" ht="28.5" customHeight="1" thickTop="1" thickBot="1" x14ac:dyDescent="0.3">
      <c r="A242" s="214"/>
      <c r="B242" s="61">
        <v>239</v>
      </c>
      <c r="C242" s="34">
        <f>'PC Despesas'!C25</f>
        <v>0</v>
      </c>
      <c r="D242" s="35" t="str">
        <f>IFERROR(VLOOKUP(C242,'PC Despesas'!$C$4:$D$103,2,FALSE),"")</f>
        <v/>
      </c>
      <c r="E242" s="47">
        <f>SUMIFS(Jan!$J$5:$J$586,Jan!$V$5:$V$586,"Despesa",Jan!$G$5:$G$586,DRE!$D242)</f>
        <v>0</v>
      </c>
      <c r="F242" s="47">
        <f>SUMIFS(Fev!$J$5:$J$605,Fev!$V$5:$V$605,"Despesa",Fev!$G$5:$G$605,DRE!$D242)</f>
        <v>0</v>
      </c>
      <c r="G242" s="47" t="e">
        <f>SUMIFS(#REF!,#REF!,"Despesa",#REF!,DRE!$D242)</f>
        <v>#REF!</v>
      </c>
      <c r="H242" s="47">
        <f>SUMIFS(Abr!$J$5:$J$605,Abr!$V$5:$V$605,"Despesa",Abr!$G$5:$G$605,DRE!$D242)</f>
        <v>0</v>
      </c>
      <c r="I242" s="47">
        <f>SUMIFS(Mai!$J$5:$J$605,Mai!$V$5:$V$605,"Despesa",Mai!$G$5:$G$605,DRE!$D242)</f>
        <v>0</v>
      </c>
      <c r="J242" s="47">
        <f>SUMIFS(Jun!$J$5:$J$605,Jun!$V$5:$V$605,"Despesa",Jun!$G$5:$G$605,DRE!$D242)</f>
        <v>0</v>
      </c>
      <c r="K242" s="47" t="e">
        <f>SUMIFS(#REF!,#REF!,"Despesa",#REF!,DRE!$D242)</f>
        <v>#REF!</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t="e">
        <f t="shared" si="18"/>
        <v>#REF!</v>
      </c>
    </row>
    <row r="243" spans="1:17" ht="28.5" customHeight="1" thickTop="1" thickBot="1" x14ac:dyDescent="0.3">
      <c r="A243" s="214"/>
      <c r="B243" s="61">
        <v>240</v>
      </c>
      <c r="C243" s="34">
        <f>'PC Despesas'!C26</f>
        <v>0</v>
      </c>
      <c r="D243" s="35" t="str">
        <f>IFERROR(VLOOKUP(C243,'PC Despesas'!$C$4:$D$103,2,FALSE),"")</f>
        <v/>
      </c>
      <c r="E243" s="47">
        <f>SUMIFS(Jan!$J$5:$J$586,Jan!$V$5:$V$586,"Despesa",Jan!$G$5:$G$586,DRE!$D243)</f>
        <v>0</v>
      </c>
      <c r="F243" s="47">
        <f>SUMIFS(Fev!$J$5:$J$605,Fev!$V$5:$V$605,"Despesa",Fev!$G$5:$G$605,DRE!$D243)</f>
        <v>0</v>
      </c>
      <c r="G243" s="47" t="e">
        <f>SUMIFS(#REF!,#REF!,"Despesa",#REF!,DRE!$D243)</f>
        <v>#REF!</v>
      </c>
      <c r="H243" s="47">
        <f>SUMIFS(Abr!$J$5:$J$605,Abr!$V$5:$V$605,"Despesa",Abr!$G$5:$G$605,DRE!$D243)</f>
        <v>0</v>
      </c>
      <c r="I243" s="47">
        <f>SUMIFS(Mai!$J$5:$J$605,Mai!$V$5:$V$605,"Despesa",Mai!$G$5:$G$605,DRE!$D243)</f>
        <v>0</v>
      </c>
      <c r="J243" s="47">
        <f>SUMIFS(Jun!$J$5:$J$605,Jun!$V$5:$V$605,"Despesa",Jun!$G$5:$G$605,DRE!$D243)</f>
        <v>0</v>
      </c>
      <c r="K243" s="47" t="e">
        <f>SUMIFS(#REF!,#REF!,"Despesa",#REF!,DRE!$D243)</f>
        <v>#REF!</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t="e">
        <f t="shared" si="18"/>
        <v>#REF!</v>
      </c>
    </row>
    <row r="244" spans="1:17" ht="28.5" customHeight="1" thickTop="1" thickBot="1" x14ac:dyDescent="0.3">
      <c r="A244" s="214"/>
      <c r="B244" s="61">
        <v>241</v>
      </c>
      <c r="C244" s="34">
        <f>'PC Despesas'!C27</f>
        <v>0</v>
      </c>
      <c r="D244" s="35" t="str">
        <f>IFERROR(VLOOKUP(C244,'PC Despesas'!$C$4:$D$103,2,FALSE),"")</f>
        <v/>
      </c>
      <c r="E244" s="47">
        <f>SUMIFS(Jan!$J$5:$J$586,Jan!$V$5:$V$586,"Despesa",Jan!$G$5:$G$586,DRE!$D244)</f>
        <v>0</v>
      </c>
      <c r="F244" s="47">
        <f>SUMIFS(Fev!$J$5:$J$605,Fev!$V$5:$V$605,"Despesa",Fev!$G$5:$G$605,DRE!$D244)</f>
        <v>0</v>
      </c>
      <c r="G244" s="47" t="e">
        <f>SUMIFS(#REF!,#REF!,"Despesa",#REF!,DRE!$D244)</f>
        <v>#REF!</v>
      </c>
      <c r="H244" s="47">
        <f>SUMIFS(Abr!$J$5:$J$605,Abr!$V$5:$V$605,"Despesa",Abr!$G$5:$G$605,DRE!$D244)</f>
        <v>0</v>
      </c>
      <c r="I244" s="47">
        <f>SUMIFS(Mai!$J$5:$J$605,Mai!$V$5:$V$605,"Despesa",Mai!$G$5:$G$605,DRE!$D244)</f>
        <v>0</v>
      </c>
      <c r="J244" s="47">
        <f>SUMIFS(Jun!$J$5:$J$605,Jun!$V$5:$V$605,"Despesa",Jun!$G$5:$G$605,DRE!$D244)</f>
        <v>0</v>
      </c>
      <c r="K244" s="47" t="e">
        <f>SUMIFS(#REF!,#REF!,"Despesa",#REF!,DRE!$D244)</f>
        <v>#REF!</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t="e">
        <f t="shared" si="18"/>
        <v>#REF!</v>
      </c>
    </row>
    <row r="245" spans="1:17" ht="28.5" customHeight="1" thickTop="1" thickBot="1" x14ac:dyDescent="0.3">
      <c r="A245" s="214"/>
      <c r="B245" s="61">
        <v>242</v>
      </c>
      <c r="C245" s="34">
        <f>'PC Despesas'!C28</f>
        <v>0</v>
      </c>
      <c r="D245" s="35" t="str">
        <f>IFERROR(VLOOKUP(C245,'PC Despesas'!$C$4:$D$103,2,FALSE),"")</f>
        <v/>
      </c>
      <c r="E245" s="47">
        <f>SUMIFS(Jan!$J$5:$J$586,Jan!$V$5:$V$586,"Despesa",Jan!$G$5:$G$586,DRE!$D245)</f>
        <v>0</v>
      </c>
      <c r="F245" s="47">
        <f>SUMIFS(Fev!$J$5:$J$605,Fev!$V$5:$V$605,"Despesa",Fev!$G$5:$G$605,DRE!$D245)</f>
        <v>0</v>
      </c>
      <c r="G245" s="47" t="e">
        <f>SUMIFS(#REF!,#REF!,"Despesa",#REF!,DRE!$D245)</f>
        <v>#REF!</v>
      </c>
      <c r="H245" s="47">
        <f>SUMIFS(Abr!$J$5:$J$605,Abr!$V$5:$V$605,"Despesa",Abr!$G$5:$G$605,DRE!$D245)</f>
        <v>0</v>
      </c>
      <c r="I245" s="47">
        <f>SUMIFS(Mai!$J$5:$J$605,Mai!$V$5:$V$605,"Despesa",Mai!$G$5:$G$605,DRE!$D245)</f>
        <v>0</v>
      </c>
      <c r="J245" s="47">
        <f>SUMIFS(Jun!$J$5:$J$605,Jun!$V$5:$V$605,"Despesa",Jun!$G$5:$G$605,DRE!$D245)</f>
        <v>0</v>
      </c>
      <c r="K245" s="47" t="e">
        <f>SUMIFS(#REF!,#REF!,"Despesa",#REF!,DRE!$D245)</f>
        <v>#REF!</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t="e">
        <f t="shared" si="18"/>
        <v>#REF!</v>
      </c>
    </row>
    <row r="246" spans="1:17" ht="28.5" customHeight="1" thickTop="1" thickBot="1" x14ac:dyDescent="0.3">
      <c r="A246" s="214"/>
      <c r="B246" s="61">
        <v>243</v>
      </c>
      <c r="C246" s="34">
        <f>'PC Despesas'!C29</f>
        <v>0</v>
      </c>
      <c r="D246" s="35" t="str">
        <f>IFERROR(VLOOKUP(C246,'PC Despesas'!$C$4:$D$103,2,FALSE),"")</f>
        <v/>
      </c>
      <c r="E246" s="47">
        <f>SUMIFS(Jan!$J$5:$J$586,Jan!$V$5:$V$586,"Despesa",Jan!$G$5:$G$586,DRE!$D246)</f>
        <v>0</v>
      </c>
      <c r="F246" s="47">
        <f>SUMIFS(Fev!$J$5:$J$605,Fev!$V$5:$V$605,"Despesa",Fev!$G$5:$G$605,DRE!$D246)</f>
        <v>0</v>
      </c>
      <c r="G246" s="47" t="e">
        <f>SUMIFS(#REF!,#REF!,"Despesa",#REF!,DRE!$D246)</f>
        <v>#REF!</v>
      </c>
      <c r="H246" s="47">
        <f>SUMIFS(Abr!$J$5:$J$605,Abr!$V$5:$V$605,"Despesa",Abr!$G$5:$G$605,DRE!$D246)</f>
        <v>0</v>
      </c>
      <c r="I246" s="47">
        <f>SUMIFS(Mai!$J$5:$J$605,Mai!$V$5:$V$605,"Despesa",Mai!$G$5:$G$605,DRE!$D246)</f>
        <v>0</v>
      </c>
      <c r="J246" s="47">
        <f>SUMIFS(Jun!$J$5:$J$605,Jun!$V$5:$V$605,"Despesa",Jun!$G$5:$G$605,DRE!$D246)</f>
        <v>0</v>
      </c>
      <c r="K246" s="47" t="e">
        <f>SUMIFS(#REF!,#REF!,"Despesa",#REF!,DRE!$D246)</f>
        <v>#REF!</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t="e">
        <f t="shared" si="18"/>
        <v>#REF!</v>
      </c>
    </row>
    <row r="247" spans="1:17" ht="28.5" customHeight="1" thickTop="1" thickBot="1" x14ac:dyDescent="0.3">
      <c r="A247" s="214"/>
      <c r="B247" s="61">
        <v>244</v>
      </c>
      <c r="C247" s="34">
        <f>'PC Despesas'!C30</f>
        <v>0</v>
      </c>
      <c r="D247" s="35" t="str">
        <f>IFERROR(VLOOKUP(C247,'PC Despesas'!$C$4:$D$103,2,FALSE),"")</f>
        <v/>
      </c>
      <c r="E247" s="47">
        <f>SUMIFS(Jan!$J$5:$J$586,Jan!$V$5:$V$586,"Despesa",Jan!$G$5:$G$586,DRE!$D247)</f>
        <v>0</v>
      </c>
      <c r="F247" s="47">
        <f>SUMIFS(Fev!$J$5:$J$605,Fev!$V$5:$V$605,"Despesa",Fev!$G$5:$G$605,DRE!$D247)</f>
        <v>0</v>
      </c>
      <c r="G247" s="47" t="e">
        <f>SUMIFS(#REF!,#REF!,"Despesa",#REF!,DRE!$D247)</f>
        <v>#REF!</v>
      </c>
      <c r="H247" s="47">
        <f>SUMIFS(Abr!$J$5:$J$605,Abr!$V$5:$V$605,"Despesa",Abr!$G$5:$G$605,DRE!$D247)</f>
        <v>0</v>
      </c>
      <c r="I247" s="47">
        <f>SUMIFS(Mai!$J$5:$J$605,Mai!$V$5:$V$605,"Despesa",Mai!$G$5:$G$605,DRE!$D247)</f>
        <v>0</v>
      </c>
      <c r="J247" s="47">
        <f>SUMIFS(Jun!$J$5:$J$605,Jun!$V$5:$V$605,"Despesa",Jun!$G$5:$G$605,DRE!$D247)</f>
        <v>0</v>
      </c>
      <c r="K247" s="47" t="e">
        <f>SUMIFS(#REF!,#REF!,"Despesa",#REF!,DRE!$D247)</f>
        <v>#REF!</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t="e">
        <f t="shared" si="18"/>
        <v>#REF!</v>
      </c>
    </row>
    <row r="248" spans="1:17" ht="28.5" customHeight="1" thickTop="1" thickBot="1" x14ac:dyDescent="0.3">
      <c r="A248" s="214"/>
      <c r="B248" s="61">
        <v>245</v>
      </c>
      <c r="C248" s="34">
        <f>'PC Despesas'!C31</f>
        <v>0</v>
      </c>
      <c r="D248" s="35" t="str">
        <f>IFERROR(VLOOKUP(C248,'PC Despesas'!$C$4:$D$103,2,FALSE),"")</f>
        <v/>
      </c>
      <c r="E248" s="47">
        <f>SUMIFS(Jan!$J$5:$J$586,Jan!$V$5:$V$586,"Despesa",Jan!$G$5:$G$586,DRE!$D248)</f>
        <v>0</v>
      </c>
      <c r="F248" s="47">
        <f>SUMIFS(Fev!$J$5:$J$605,Fev!$V$5:$V$605,"Despesa",Fev!$G$5:$G$605,DRE!$D248)</f>
        <v>0</v>
      </c>
      <c r="G248" s="47" t="e">
        <f>SUMIFS(#REF!,#REF!,"Despesa",#REF!,DRE!$D248)</f>
        <v>#REF!</v>
      </c>
      <c r="H248" s="47">
        <f>SUMIFS(Abr!$J$5:$J$605,Abr!$V$5:$V$605,"Despesa",Abr!$G$5:$G$605,DRE!$D248)</f>
        <v>0</v>
      </c>
      <c r="I248" s="47">
        <f>SUMIFS(Mai!$J$5:$J$605,Mai!$V$5:$V$605,"Despesa",Mai!$G$5:$G$605,DRE!$D248)</f>
        <v>0</v>
      </c>
      <c r="J248" s="47">
        <f>SUMIFS(Jun!$J$5:$J$605,Jun!$V$5:$V$605,"Despesa",Jun!$G$5:$G$605,DRE!$D248)</f>
        <v>0</v>
      </c>
      <c r="K248" s="47" t="e">
        <f>SUMIFS(#REF!,#REF!,"Despesa",#REF!,DRE!$D248)</f>
        <v>#REF!</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t="e">
        <f t="shared" si="18"/>
        <v>#REF!</v>
      </c>
    </row>
    <row r="249" spans="1:17" ht="28.5" customHeight="1" thickTop="1" thickBot="1" x14ac:dyDescent="0.3">
      <c r="A249" s="214"/>
      <c r="B249" s="61">
        <v>246</v>
      </c>
      <c r="C249" s="34">
        <f>'PC Despesas'!C32</f>
        <v>0</v>
      </c>
      <c r="D249" s="35" t="str">
        <f>IFERROR(VLOOKUP(C249,'PC Despesas'!$C$4:$D$103,2,FALSE),"")</f>
        <v/>
      </c>
      <c r="E249" s="47">
        <f>SUMIFS(Jan!$J$5:$J$586,Jan!$V$5:$V$586,"Despesa",Jan!$G$5:$G$586,DRE!$D249)</f>
        <v>0</v>
      </c>
      <c r="F249" s="47">
        <f>SUMIFS(Fev!$J$5:$J$605,Fev!$V$5:$V$605,"Despesa",Fev!$G$5:$G$605,DRE!$D249)</f>
        <v>0</v>
      </c>
      <c r="G249" s="47" t="e">
        <f>SUMIFS(#REF!,#REF!,"Despesa",#REF!,DRE!$D249)</f>
        <v>#REF!</v>
      </c>
      <c r="H249" s="47">
        <f>SUMIFS(Abr!$J$5:$J$605,Abr!$V$5:$V$605,"Despesa",Abr!$G$5:$G$605,DRE!$D249)</f>
        <v>0</v>
      </c>
      <c r="I249" s="47">
        <f>SUMIFS(Mai!$J$5:$J$605,Mai!$V$5:$V$605,"Despesa",Mai!$G$5:$G$605,DRE!$D249)</f>
        <v>0</v>
      </c>
      <c r="J249" s="47">
        <f>SUMIFS(Jun!$J$5:$J$605,Jun!$V$5:$V$605,"Despesa",Jun!$G$5:$G$605,DRE!$D249)</f>
        <v>0</v>
      </c>
      <c r="K249" s="47" t="e">
        <f>SUMIFS(#REF!,#REF!,"Despesa",#REF!,DRE!$D249)</f>
        <v>#REF!</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t="e">
        <f t="shared" si="18"/>
        <v>#REF!</v>
      </c>
    </row>
    <row r="250" spans="1:17" ht="28.5" customHeight="1" thickTop="1" thickBot="1" x14ac:dyDescent="0.3">
      <c r="A250" s="214"/>
      <c r="B250" s="61">
        <v>247</v>
      </c>
      <c r="C250" s="34">
        <f>'PC Despesas'!C33</f>
        <v>0</v>
      </c>
      <c r="D250" s="35" t="str">
        <f>IFERROR(VLOOKUP(C250,'PC Despesas'!$C$4:$D$103,2,FALSE),"")</f>
        <v/>
      </c>
      <c r="E250" s="47">
        <f>SUMIFS(Jan!$J$5:$J$586,Jan!$V$5:$V$586,"Despesa",Jan!$G$5:$G$586,DRE!$D250)</f>
        <v>0</v>
      </c>
      <c r="F250" s="47">
        <f>SUMIFS(Fev!$J$5:$J$605,Fev!$V$5:$V$605,"Despesa",Fev!$G$5:$G$605,DRE!$D250)</f>
        <v>0</v>
      </c>
      <c r="G250" s="47" t="e">
        <f>SUMIFS(#REF!,#REF!,"Despesa",#REF!,DRE!$D250)</f>
        <v>#REF!</v>
      </c>
      <c r="H250" s="47">
        <f>SUMIFS(Abr!$J$5:$J$605,Abr!$V$5:$V$605,"Despesa",Abr!$G$5:$G$605,DRE!$D250)</f>
        <v>0</v>
      </c>
      <c r="I250" s="47">
        <f>SUMIFS(Mai!$J$5:$J$605,Mai!$V$5:$V$605,"Despesa",Mai!$G$5:$G$605,DRE!$D250)</f>
        <v>0</v>
      </c>
      <c r="J250" s="47">
        <f>SUMIFS(Jun!$J$5:$J$605,Jun!$V$5:$V$605,"Despesa",Jun!$G$5:$G$605,DRE!$D250)</f>
        <v>0</v>
      </c>
      <c r="K250" s="47" t="e">
        <f>SUMIFS(#REF!,#REF!,"Despesa",#REF!,DRE!$D250)</f>
        <v>#REF!</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t="e">
        <f t="shared" si="18"/>
        <v>#REF!</v>
      </c>
    </row>
    <row r="251" spans="1:17" ht="28.5" customHeight="1" thickTop="1" thickBot="1" x14ac:dyDescent="0.3">
      <c r="A251" s="214"/>
      <c r="B251" s="61">
        <v>248</v>
      </c>
      <c r="C251" s="34">
        <f>'PC Despesas'!C34</f>
        <v>0</v>
      </c>
      <c r="D251" s="35" t="str">
        <f>IFERROR(VLOOKUP(C251,'PC Despesas'!$C$4:$D$103,2,FALSE),"")</f>
        <v/>
      </c>
      <c r="E251" s="47">
        <f>SUMIFS(Jan!$J$5:$J$586,Jan!$V$5:$V$586,"Despesa",Jan!$G$5:$G$586,DRE!$D251)</f>
        <v>0</v>
      </c>
      <c r="F251" s="47">
        <f>SUMIFS(Fev!$J$5:$J$605,Fev!$V$5:$V$605,"Despesa",Fev!$G$5:$G$605,DRE!$D251)</f>
        <v>0</v>
      </c>
      <c r="G251" s="47" t="e">
        <f>SUMIFS(#REF!,#REF!,"Despesa",#REF!,DRE!$D251)</f>
        <v>#REF!</v>
      </c>
      <c r="H251" s="47">
        <f>SUMIFS(Abr!$J$5:$J$605,Abr!$V$5:$V$605,"Despesa",Abr!$G$5:$G$605,DRE!$D251)</f>
        <v>0</v>
      </c>
      <c r="I251" s="47">
        <f>SUMIFS(Mai!$J$5:$J$605,Mai!$V$5:$V$605,"Despesa",Mai!$G$5:$G$605,DRE!$D251)</f>
        <v>0</v>
      </c>
      <c r="J251" s="47">
        <f>SUMIFS(Jun!$J$5:$J$605,Jun!$V$5:$V$605,"Despesa",Jun!$G$5:$G$605,DRE!$D251)</f>
        <v>0</v>
      </c>
      <c r="K251" s="47" t="e">
        <f>SUMIFS(#REF!,#REF!,"Despesa",#REF!,DRE!$D251)</f>
        <v>#REF!</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t="e">
        <f t="shared" si="18"/>
        <v>#REF!</v>
      </c>
    </row>
    <row r="252" spans="1:17" ht="28.5" customHeight="1" thickTop="1" thickBot="1" x14ac:dyDescent="0.3">
      <c r="A252" s="214"/>
      <c r="B252" s="61">
        <v>249</v>
      </c>
      <c r="C252" s="34">
        <f>'PC Despesas'!C35</f>
        <v>0</v>
      </c>
      <c r="D252" s="35" t="str">
        <f>IFERROR(VLOOKUP(C252,'PC Despesas'!$C$4:$D$103,2,FALSE),"")</f>
        <v/>
      </c>
      <c r="E252" s="47">
        <f>SUMIFS(Jan!$J$5:$J$586,Jan!$V$5:$V$586,"Despesa",Jan!$G$5:$G$586,DRE!$D252)</f>
        <v>0</v>
      </c>
      <c r="F252" s="47">
        <f>SUMIFS(Fev!$J$5:$J$605,Fev!$V$5:$V$605,"Despesa",Fev!$G$5:$G$605,DRE!$D252)</f>
        <v>0</v>
      </c>
      <c r="G252" s="47" t="e">
        <f>SUMIFS(#REF!,#REF!,"Despesa",#REF!,DRE!$D252)</f>
        <v>#REF!</v>
      </c>
      <c r="H252" s="47">
        <f>SUMIFS(Abr!$J$5:$J$605,Abr!$V$5:$V$605,"Despesa",Abr!$G$5:$G$605,DRE!$D252)</f>
        <v>0</v>
      </c>
      <c r="I252" s="47">
        <f>SUMIFS(Mai!$J$5:$J$605,Mai!$V$5:$V$605,"Despesa",Mai!$G$5:$G$605,DRE!$D252)</f>
        <v>0</v>
      </c>
      <c r="J252" s="47">
        <f>SUMIFS(Jun!$J$5:$J$605,Jun!$V$5:$V$605,"Despesa",Jun!$G$5:$G$605,DRE!$D252)</f>
        <v>0</v>
      </c>
      <c r="K252" s="47" t="e">
        <f>SUMIFS(#REF!,#REF!,"Despesa",#REF!,DRE!$D252)</f>
        <v>#REF!</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t="e">
        <f t="shared" si="18"/>
        <v>#REF!</v>
      </c>
    </row>
    <row r="253" spans="1:17" ht="28.5" customHeight="1" thickTop="1" thickBot="1" x14ac:dyDescent="0.3">
      <c r="A253" s="214"/>
      <c r="B253" s="61">
        <v>250</v>
      </c>
      <c r="C253" s="34">
        <f>'PC Despesas'!C36</f>
        <v>0</v>
      </c>
      <c r="D253" s="35" t="str">
        <f>IFERROR(VLOOKUP(C253,'PC Despesas'!$C$4:$D$103,2,FALSE),"")</f>
        <v/>
      </c>
      <c r="E253" s="47">
        <f>SUMIFS(Jan!$J$5:$J$586,Jan!$V$5:$V$586,"Despesa",Jan!$G$5:$G$586,DRE!$D253)</f>
        <v>0</v>
      </c>
      <c r="F253" s="47">
        <f>SUMIFS(Fev!$J$5:$J$605,Fev!$V$5:$V$605,"Despesa",Fev!$G$5:$G$605,DRE!$D253)</f>
        <v>0</v>
      </c>
      <c r="G253" s="47" t="e">
        <f>SUMIFS(#REF!,#REF!,"Despesa",#REF!,DRE!$D253)</f>
        <v>#REF!</v>
      </c>
      <c r="H253" s="47">
        <f>SUMIFS(Abr!$J$5:$J$605,Abr!$V$5:$V$605,"Despesa",Abr!$G$5:$G$605,DRE!$D253)</f>
        <v>0</v>
      </c>
      <c r="I253" s="47">
        <f>SUMIFS(Mai!$J$5:$J$605,Mai!$V$5:$V$605,"Despesa",Mai!$G$5:$G$605,DRE!$D253)</f>
        <v>0</v>
      </c>
      <c r="J253" s="47">
        <f>SUMIFS(Jun!$J$5:$J$605,Jun!$V$5:$V$605,"Despesa",Jun!$G$5:$G$605,DRE!$D253)</f>
        <v>0</v>
      </c>
      <c r="K253" s="47" t="e">
        <f>SUMIFS(#REF!,#REF!,"Despesa",#REF!,DRE!$D253)</f>
        <v>#REF!</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t="e">
        <f t="shared" si="18"/>
        <v>#REF!</v>
      </c>
    </row>
    <row r="254" spans="1:17" ht="28.5" customHeight="1" thickTop="1" thickBot="1" x14ac:dyDescent="0.3">
      <c r="A254" s="214"/>
      <c r="B254" s="61">
        <v>251</v>
      </c>
      <c r="C254" s="34">
        <f>'PC Despesas'!C37</f>
        <v>0</v>
      </c>
      <c r="D254" s="35" t="str">
        <f>IFERROR(VLOOKUP(C254,'PC Despesas'!$C$4:$D$103,2,FALSE),"")</f>
        <v/>
      </c>
      <c r="E254" s="47">
        <f>SUMIFS(Jan!$J$5:$J$586,Jan!$V$5:$V$586,"Despesa",Jan!$G$5:$G$586,DRE!$D254)</f>
        <v>0</v>
      </c>
      <c r="F254" s="47">
        <f>SUMIFS(Fev!$J$5:$J$605,Fev!$V$5:$V$605,"Despesa",Fev!$G$5:$G$605,DRE!$D254)</f>
        <v>0</v>
      </c>
      <c r="G254" s="47" t="e">
        <f>SUMIFS(#REF!,#REF!,"Despesa",#REF!,DRE!$D254)</f>
        <v>#REF!</v>
      </c>
      <c r="H254" s="47">
        <f>SUMIFS(Abr!$J$5:$J$605,Abr!$V$5:$V$605,"Despesa",Abr!$G$5:$G$605,DRE!$D254)</f>
        <v>0</v>
      </c>
      <c r="I254" s="47">
        <f>SUMIFS(Mai!$J$5:$J$605,Mai!$V$5:$V$605,"Despesa",Mai!$G$5:$G$605,DRE!$D254)</f>
        <v>0</v>
      </c>
      <c r="J254" s="47">
        <f>SUMIFS(Jun!$J$5:$J$605,Jun!$V$5:$V$605,"Despesa",Jun!$G$5:$G$605,DRE!$D254)</f>
        <v>0</v>
      </c>
      <c r="K254" s="47" t="e">
        <f>SUMIFS(#REF!,#REF!,"Despesa",#REF!,DRE!$D254)</f>
        <v>#REF!</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t="e">
        <f t="shared" si="18"/>
        <v>#REF!</v>
      </c>
    </row>
    <row r="255" spans="1:17" ht="28.5" customHeight="1" thickTop="1" thickBot="1" x14ac:dyDescent="0.3">
      <c r="A255" s="214"/>
      <c r="B255" s="61">
        <v>252</v>
      </c>
      <c r="C255" s="34">
        <f>'PC Despesas'!C38</f>
        <v>0</v>
      </c>
      <c r="D255" s="35" t="str">
        <f>IFERROR(VLOOKUP(C255,'PC Despesas'!$C$4:$D$103,2,FALSE),"")</f>
        <v/>
      </c>
      <c r="E255" s="47">
        <f>SUMIFS(Jan!$J$5:$J$586,Jan!$V$5:$V$586,"Despesa",Jan!$G$5:$G$586,DRE!$D255)</f>
        <v>0</v>
      </c>
      <c r="F255" s="47">
        <f>SUMIFS(Fev!$J$5:$J$605,Fev!$V$5:$V$605,"Despesa",Fev!$G$5:$G$605,DRE!$D255)</f>
        <v>0</v>
      </c>
      <c r="G255" s="47" t="e">
        <f>SUMIFS(#REF!,#REF!,"Despesa",#REF!,DRE!$D255)</f>
        <v>#REF!</v>
      </c>
      <c r="H255" s="47">
        <f>SUMIFS(Abr!$J$5:$J$605,Abr!$V$5:$V$605,"Despesa",Abr!$G$5:$G$605,DRE!$D255)</f>
        <v>0</v>
      </c>
      <c r="I255" s="47">
        <f>SUMIFS(Mai!$J$5:$J$605,Mai!$V$5:$V$605,"Despesa",Mai!$G$5:$G$605,DRE!$D255)</f>
        <v>0</v>
      </c>
      <c r="J255" s="47">
        <f>SUMIFS(Jun!$J$5:$J$605,Jun!$V$5:$V$605,"Despesa",Jun!$G$5:$G$605,DRE!$D255)</f>
        <v>0</v>
      </c>
      <c r="K255" s="47" t="e">
        <f>SUMIFS(#REF!,#REF!,"Despesa",#REF!,DRE!$D255)</f>
        <v>#REF!</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t="e">
        <f t="shared" si="18"/>
        <v>#REF!</v>
      </c>
    </row>
    <row r="256" spans="1:17" ht="28.5" customHeight="1" thickTop="1" thickBot="1" x14ac:dyDescent="0.3">
      <c r="A256" s="214"/>
      <c r="B256" s="61">
        <v>253</v>
      </c>
      <c r="C256" s="34">
        <f>'PC Despesas'!C39</f>
        <v>0</v>
      </c>
      <c r="D256" s="35" t="str">
        <f>IFERROR(VLOOKUP(C256,'PC Despesas'!$C$4:$D$103,2,FALSE),"")</f>
        <v/>
      </c>
      <c r="E256" s="47">
        <f>SUMIFS(Jan!$J$5:$J$586,Jan!$V$5:$V$586,"Despesa",Jan!$G$5:$G$586,DRE!$D256)</f>
        <v>0</v>
      </c>
      <c r="F256" s="47">
        <f>SUMIFS(Fev!$J$5:$J$605,Fev!$V$5:$V$605,"Despesa",Fev!$G$5:$G$605,DRE!$D256)</f>
        <v>0</v>
      </c>
      <c r="G256" s="47" t="e">
        <f>SUMIFS(#REF!,#REF!,"Despesa",#REF!,DRE!$D256)</f>
        <v>#REF!</v>
      </c>
      <c r="H256" s="47">
        <f>SUMIFS(Abr!$J$5:$J$605,Abr!$V$5:$V$605,"Despesa",Abr!$G$5:$G$605,DRE!$D256)</f>
        <v>0</v>
      </c>
      <c r="I256" s="47">
        <f>SUMIFS(Mai!$J$5:$J$605,Mai!$V$5:$V$605,"Despesa",Mai!$G$5:$G$605,DRE!$D256)</f>
        <v>0</v>
      </c>
      <c r="J256" s="47">
        <f>SUMIFS(Jun!$J$5:$J$605,Jun!$V$5:$V$605,"Despesa",Jun!$G$5:$G$605,DRE!$D256)</f>
        <v>0</v>
      </c>
      <c r="K256" s="47" t="e">
        <f>SUMIFS(#REF!,#REF!,"Despesa",#REF!,DRE!$D256)</f>
        <v>#REF!</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t="e">
        <f t="shared" si="18"/>
        <v>#REF!</v>
      </c>
    </row>
    <row r="257" spans="1:17" ht="28.5" customHeight="1" thickTop="1" thickBot="1" x14ac:dyDescent="0.3">
      <c r="A257" s="214"/>
      <c r="B257" s="61">
        <v>254</v>
      </c>
      <c r="C257" s="34">
        <f>'PC Despesas'!C40</f>
        <v>0</v>
      </c>
      <c r="D257" s="35" t="str">
        <f>IFERROR(VLOOKUP(C257,'PC Despesas'!$C$4:$D$103,2,FALSE),"")</f>
        <v/>
      </c>
      <c r="E257" s="47">
        <f>SUMIFS(Jan!$J$5:$J$586,Jan!$V$5:$V$586,"Despesa",Jan!$G$5:$G$586,DRE!$D257)</f>
        <v>0</v>
      </c>
      <c r="F257" s="47">
        <f>SUMIFS(Fev!$J$5:$J$605,Fev!$V$5:$V$605,"Despesa",Fev!$G$5:$G$605,DRE!$D257)</f>
        <v>0</v>
      </c>
      <c r="G257" s="47" t="e">
        <f>SUMIFS(#REF!,#REF!,"Despesa",#REF!,DRE!$D257)</f>
        <v>#REF!</v>
      </c>
      <c r="H257" s="47">
        <f>SUMIFS(Abr!$J$5:$J$605,Abr!$V$5:$V$605,"Despesa",Abr!$G$5:$G$605,DRE!$D257)</f>
        <v>0</v>
      </c>
      <c r="I257" s="47">
        <f>SUMIFS(Mai!$J$5:$J$605,Mai!$V$5:$V$605,"Despesa",Mai!$G$5:$G$605,DRE!$D257)</f>
        <v>0</v>
      </c>
      <c r="J257" s="47">
        <f>SUMIFS(Jun!$J$5:$J$605,Jun!$V$5:$V$605,"Despesa",Jun!$G$5:$G$605,DRE!$D257)</f>
        <v>0</v>
      </c>
      <c r="K257" s="47" t="e">
        <f>SUMIFS(#REF!,#REF!,"Despesa",#REF!,DRE!$D257)</f>
        <v>#REF!</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t="e">
        <f t="shared" si="18"/>
        <v>#REF!</v>
      </c>
    </row>
    <row r="258" spans="1:17" ht="28.5" customHeight="1" thickTop="1" thickBot="1" x14ac:dyDescent="0.3">
      <c r="A258" s="214"/>
      <c r="B258" s="61">
        <v>255</v>
      </c>
      <c r="C258" s="34">
        <f>'PC Despesas'!C41</f>
        <v>0</v>
      </c>
      <c r="D258" s="35" t="str">
        <f>IFERROR(VLOOKUP(C258,'PC Despesas'!$C$4:$D$103,2,FALSE),"")</f>
        <v/>
      </c>
      <c r="E258" s="47">
        <f>SUMIFS(Jan!$J$5:$J$586,Jan!$V$5:$V$586,"Despesa",Jan!$G$5:$G$586,DRE!$D258)</f>
        <v>0</v>
      </c>
      <c r="F258" s="47">
        <f>SUMIFS(Fev!$J$5:$J$605,Fev!$V$5:$V$605,"Despesa",Fev!$G$5:$G$605,DRE!$D258)</f>
        <v>0</v>
      </c>
      <c r="G258" s="47" t="e">
        <f>SUMIFS(#REF!,#REF!,"Despesa",#REF!,DRE!$D258)</f>
        <v>#REF!</v>
      </c>
      <c r="H258" s="47">
        <f>SUMIFS(Abr!$J$5:$J$605,Abr!$V$5:$V$605,"Despesa",Abr!$G$5:$G$605,DRE!$D258)</f>
        <v>0</v>
      </c>
      <c r="I258" s="47">
        <f>SUMIFS(Mai!$J$5:$J$605,Mai!$V$5:$V$605,"Despesa",Mai!$G$5:$G$605,DRE!$D258)</f>
        <v>0</v>
      </c>
      <c r="J258" s="47">
        <f>SUMIFS(Jun!$J$5:$J$605,Jun!$V$5:$V$605,"Despesa",Jun!$G$5:$G$605,DRE!$D258)</f>
        <v>0</v>
      </c>
      <c r="K258" s="47" t="e">
        <f>SUMIFS(#REF!,#REF!,"Despesa",#REF!,DRE!$D258)</f>
        <v>#REF!</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t="e">
        <f t="shared" si="18"/>
        <v>#REF!</v>
      </c>
    </row>
    <row r="259" spans="1:17" ht="28.5" customHeight="1" thickTop="1" thickBot="1" x14ac:dyDescent="0.3">
      <c r="A259" s="214"/>
      <c r="B259" s="61">
        <v>256</v>
      </c>
      <c r="C259" s="34">
        <f>'PC Despesas'!C42</f>
        <v>0</v>
      </c>
      <c r="D259" s="35" t="str">
        <f>IFERROR(VLOOKUP(C259,'PC Despesas'!$C$4:$D$103,2,FALSE),"")</f>
        <v/>
      </c>
      <c r="E259" s="47">
        <f>SUMIFS(Jan!$J$5:$J$586,Jan!$V$5:$V$586,"Despesa",Jan!$G$5:$G$586,DRE!$D259)</f>
        <v>0</v>
      </c>
      <c r="F259" s="47">
        <f>SUMIFS(Fev!$J$5:$J$605,Fev!$V$5:$V$605,"Despesa",Fev!$G$5:$G$605,DRE!$D259)</f>
        <v>0</v>
      </c>
      <c r="G259" s="47" t="e">
        <f>SUMIFS(#REF!,#REF!,"Despesa",#REF!,DRE!$D259)</f>
        <v>#REF!</v>
      </c>
      <c r="H259" s="47">
        <f>SUMIFS(Abr!$J$5:$J$605,Abr!$V$5:$V$605,"Despesa",Abr!$G$5:$G$605,DRE!$D259)</f>
        <v>0</v>
      </c>
      <c r="I259" s="47">
        <f>SUMIFS(Mai!$J$5:$J$605,Mai!$V$5:$V$605,"Despesa",Mai!$G$5:$G$605,DRE!$D259)</f>
        <v>0</v>
      </c>
      <c r="J259" s="47">
        <f>SUMIFS(Jun!$J$5:$J$605,Jun!$V$5:$V$605,"Despesa",Jun!$G$5:$G$605,DRE!$D259)</f>
        <v>0</v>
      </c>
      <c r="K259" s="47" t="e">
        <f>SUMIFS(#REF!,#REF!,"Despesa",#REF!,DRE!$D259)</f>
        <v>#REF!</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t="e">
        <f t="shared" si="18"/>
        <v>#REF!</v>
      </c>
    </row>
    <row r="260" spans="1:17" ht="28.5" customHeight="1" thickTop="1" thickBot="1" x14ac:dyDescent="0.3">
      <c r="A260" s="214"/>
      <c r="B260" s="61">
        <v>257</v>
      </c>
      <c r="C260" s="34">
        <f>'PC Despesas'!C43</f>
        <v>0</v>
      </c>
      <c r="D260" s="35" t="str">
        <f>IFERROR(VLOOKUP(C260,'PC Despesas'!$C$4:$D$103,2,FALSE),"")</f>
        <v/>
      </c>
      <c r="E260" s="47">
        <f>SUMIFS(Jan!$J$5:$J$586,Jan!$V$5:$V$586,"Despesa",Jan!$G$5:$G$586,DRE!$D260)</f>
        <v>0</v>
      </c>
      <c r="F260" s="47">
        <f>SUMIFS(Fev!$J$5:$J$605,Fev!$V$5:$V$605,"Despesa",Fev!$G$5:$G$605,DRE!$D260)</f>
        <v>0</v>
      </c>
      <c r="G260" s="47" t="e">
        <f>SUMIFS(#REF!,#REF!,"Despesa",#REF!,DRE!$D260)</f>
        <v>#REF!</v>
      </c>
      <c r="H260" s="47">
        <f>SUMIFS(Abr!$J$5:$J$605,Abr!$V$5:$V$605,"Despesa",Abr!$G$5:$G$605,DRE!$D260)</f>
        <v>0</v>
      </c>
      <c r="I260" s="47">
        <f>SUMIFS(Mai!$J$5:$J$605,Mai!$V$5:$V$605,"Despesa",Mai!$G$5:$G$605,DRE!$D260)</f>
        <v>0</v>
      </c>
      <c r="J260" s="47">
        <f>SUMIFS(Jun!$J$5:$J$605,Jun!$V$5:$V$605,"Despesa",Jun!$G$5:$G$605,DRE!$D260)</f>
        <v>0</v>
      </c>
      <c r="K260" s="47" t="e">
        <f>SUMIFS(#REF!,#REF!,"Despesa",#REF!,DRE!$D260)</f>
        <v>#REF!</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t="e">
        <f t="shared" si="18"/>
        <v>#REF!</v>
      </c>
    </row>
    <row r="261" spans="1:17" ht="28.5" customHeight="1" thickTop="1" thickBot="1" x14ac:dyDescent="0.3">
      <c r="A261" s="214"/>
      <c r="B261" s="61">
        <v>258</v>
      </c>
      <c r="C261" s="34">
        <f>'PC Despesas'!C44</f>
        <v>0</v>
      </c>
      <c r="D261" s="35" t="str">
        <f>IFERROR(VLOOKUP(C261,'PC Despesas'!$C$4:$D$103,2,FALSE),"")</f>
        <v/>
      </c>
      <c r="E261" s="47">
        <f>SUMIFS(Jan!$J$5:$J$586,Jan!$V$5:$V$586,"Despesa",Jan!$G$5:$G$586,DRE!$D261)</f>
        <v>0</v>
      </c>
      <c r="F261" s="47">
        <f>SUMIFS(Fev!$J$5:$J$605,Fev!$V$5:$V$605,"Despesa",Fev!$G$5:$G$605,DRE!$D261)</f>
        <v>0</v>
      </c>
      <c r="G261" s="47" t="e">
        <f>SUMIFS(#REF!,#REF!,"Despesa",#REF!,DRE!$D261)</f>
        <v>#REF!</v>
      </c>
      <c r="H261" s="47">
        <f>SUMIFS(Abr!$J$5:$J$605,Abr!$V$5:$V$605,"Despesa",Abr!$G$5:$G$605,DRE!$D261)</f>
        <v>0</v>
      </c>
      <c r="I261" s="47">
        <f>SUMIFS(Mai!$J$5:$J$605,Mai!$V$5:$V$605,"Despesa",Mai!$G$5:$G$605,DRE!$D261)</f>
        <v>0</v>
      </c>
      <c r="J261" s="47">
        <f>SUMIFS(Jun!$J$5:$J$605,Jun!$V$5:$V$605,"Despesa",Jun!$G$5:$G$605,DRE!$D261)</f>
        <v>0</v>
      </c>
      <c r="K261" s="47" t="e">
        <f>SUMIFS(#REF!,#REF!,"Despesa",#REF!,DRE!$D261)</f>
        <v>#REF!</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t="e">
        <f t="shared" si="18"/>
        <v>#REF!</v>
      </c>
    </row>
    <row r="262" spans="1:17" ht="28.5" customHeight="1" thickTop="1" thickBot="1" x14ac:dyDescent="0.3">
      <c r="A262" s="214"/>
      <c r="B262" s="61">
        <v>259</v>
      </c>
      <c r="C262" s="34">
        <f>'PC Despesas'!C45</f>
        <v>0</v>
      </c>
      <c r="D262" s="35" t="str">
        <f>IFERROR(VLOOKUP(C262,'PC Despesas'!$C$4:$D$103,2,FALSE),"")</f>
        <v/>
      </c>
      <c r="E262" s="47">
        <f>SUMIFS(Jan!$J$5:$J$586,Jan!$V$5:$V$586,"Despesa",Jan!$G$5:$G$586,DRE!$D262)</f>
        <v>0</v>
      </c>
      <c r="F262" s="47">
        <f>SUMIFS(Fev!$J$5:$J$605,Fev!$V$5:$V$605,"Despesa",Fev!$G$5:$G$605,DRE!$D262)</f>
        <v>0</v>
      </c>
      <c r="G262" s="47" t="e">
        <f>SUMIFS(#REF!,#REF!,"Despesa",#REF!,DRE!$D262)</f>
        <v>#REF!</v>
      </c>
      <c r="H262" s="47">
        <f>SUMIFS(Abr!$J$5:$J$605,Abr!$V$5:$V$605,"Despesa",Abr!$G$5:$G$605,DRE!$D262)</f>
        <v>0</v>
      </c>
      <c r="I262" s="47">
        <f>SUMIFS(Mai!$J$5:$J$605,Mai!$V$5:$V$605,"Despesa",Mai!$G$5:$G$605,DRE!$D262)</f>
        <v>0</v>
      </c>
      <c r="J262" s="47">
        <f>SUMIFS(Jun!$J$5:$J$605,Jun!$V$5:$V$605,"Despesa",Jun!$G$5:$G$605,DRE!$D262)</f>
        <v>0</v>
      </c>
      <c r="K262" s="47" t="e">
        <f>SUMIFS(#REF!,#REF!,"Despesa",#REF!,DRE!$D262)</f>
        <v>#REF!</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t="e">
        <f t="shared" si="18"/>
        <v>#REF!</v>
      </c>
    </row>
    <row r="263" spans="1:17" ht="28.5" customHeight="1" thickTop="1" thickBot="1" x14ac:dyDescent="0.3">
      <c r="A263" s="214"/>
      <c r="B263" s="61">
        <v>260</v>
      </c>
      <c r="C263" s="34">
        <f>'PC Despesas'!C46</f>
        <v>0</v>
      </c>
      <c r="D263" s="35" t="str">
        <f>IFERROR(VLOOKUP(C263,'PC Despesas'!$C$4:$D$103,2,FALSE),"")</f>
        <v/>
      </c>
      <c r="E263" s="47">
        <f>SUMIFS(Jan!$J$5:$J$586,Jan!$V$5:$V$586,"Despesa",Jan!$G$5:$G$586,DRE!$D263)</f>
        <v>0</v>
      </c>
      <c r="F263" s="47">
        <f>SUMIFS(Fev!$J$5:$J$605,Fev!$V$5:$V$605,"Despesa",Fev!$G$5:$G$605,DRE!$D263)</f>
        <v>0</v>
      </c>
      <c r="G263" s="47" t="e">
        <f>SUMIFS(#REF!,#REF!,"Despesa",#REF!,DRE!$D263)</f>
        <v>#REF!</v>
      </c>
      <c r="H263" s="47">
        <f>SUMIFS(Abr!$J$5:$J$605,Abr!$V$5:$V$605,"Despesa",Abr!$G$5:$G$605,DRE!$D263)</f>
        <v>0</v>
      </c>
      <c r="I263" s="47">
        <f>SUMIFS(Mai!$J$5:$J$605,Mai!$V$5:$V$605,"Despesa",Mai!$G$5:$G$605,DRE!$D263)</f>
        <v>0</v>
      </c>
      <c r="J263" s="47">
        <f>SUMIFS(Jun!$J$5:$J$605,Jun!$V$5:$V$605,"Despesa",Jun!$G$5:$G$605,DRE!$D263)</f>
        <v>0</v>
      </c>
      <c r="K263" s="47" t="e">
        <f>SUMIFS(#REF!,#REF!,"Despesa",#REF!,DRE!$D263)</f>
        <v>#REF!</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t="e">
        <f t="shared" si="18"/>
        <v>#REF!</v>
      </c>
    </row>
    <row r="264" spans="1:17" ht="28.5" customHeight="1" thickTop="1" thickBot="1" x14ac:dyDescent="0.3">
      <c r="A264" s="214"/>
      <c r="B264" s="61">
        <v>261</v>
      </c>
      <c r="C264" s="34">
        <f>'PC Despesas'!C47</f>
        <v>0</v>
      </c>
      <c r="D264" s="35" t="str">
        <f>IFERROR(VLOOKUP(C264,'PC Despesas'!$C$4:$D$103,2,FALSE),"")</f>
        <v/>
      </c>
      <c r="E264" s="47">
        <f>SUMIFS(Jan!$J$5:$J$586,Jan!$V$5:$V$586,"Despesa",Jan!$G$5:$G$586,DRE!$D264)</f>
        <v>0</v>
      </c>
      <c r="F264" s="47">
        <f>SUMIFS(Fev!$J$5:$J$605,Fev!$V$5:$V$605,"Despesa",Fev!$G$5:$G$605,DRE!$D264)</f>
        <v>0</v>
      </c>
      <c r="G264" s="47" t="e">
        <f>SUMIFS(#REF!,#REF!,"Despesa",#REF!,DRE!$D264)</f>
        <v>#REF!</v>
      </c>
      <c r="H264" s="47">
        <f>SUMIFS(Abr!$J$5:$J$605,Abr!$V$5:$V$605,"Despesa",Abr!$G$5:$G$605,DRE!$D264)</f>
        <v>0</v>
      </c>
      <c r="I264" s="47">
        <f>SUMIFS(Mai!$J$5:$J$605,Mai!$V$5:$V$605,"Despesa",Mai!$G$5:$G$605,DRE!$D264)</f>
        <v>0</v>
      </c>
      <c r="J264" s="47">
        <f>SUMIFS(Jun!$J$5:$J$605,Jun!$V$5:$V$605,"Despesa",Jun!$G$5:$G$605,DRE!$D264)</f>
        <v>0</v>
      </c>
      <c r="K264" s="47" t="e">
        <f>SUMIFS(#REF!,#REF!,"Despesa",#REF!,DRE!$D264)</f>
        <v>#REF!</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t="e">
        <f t="shared" si="18"/>
        <v>#REF!</v>
      </c>
    </row>
    <row r="265" spans="1:17" ht="28.5" customHeight="1" thickTop="1" thickBot="1" x14ac:dyDescent="0.3">
      <c r="A265" s="214"/>
      <c r="B265" s="61">
        <v>262</v>
      </c>
      <c r="C265" s="34">
        <f>'PC Despesas'!C48</f>
        <v>0</v>
      </c>
      <c r="D265" s="35" t="str">
        <f>IFERROR(VLOOKUP(C265,'PC Despesas'!$C$4:$D$103,2,FALSE),"")</f>
        <v/>
      </c>
      <c r="E265" s="47">
        <f>SUMIFS(Jan!$J$5:$J$586,Jan!$V$5:$V$586,"Despesa",Jan!$G$5:$G$586,DRE!$D265)</f>
        <v>0</v>
      </c>
      <c r="F265" s="47">
        <f>SUMIFS(Fev!$J$5:$J$605,Fev!$V$5:$V$605,"Despesa",Fev!$G$5:$G$605,DRE!$D265)</f>
        <v>0</v>
      </c>
      <c r="G265" s="47" t="e">
        <f>SUMIFS(#REF!,#REF!,"Despesa",#REF!,DRE!$D265)</f>
        <v>#REF!</v>
      </c>
      <c r="H265" s="47">
        <f>SUMIFS(Abr!$J$5:$J$605,Abr!$V$5:$V$605,"Despesa",Abr!$G$5:$G$605,DRE!$D265)</f>
        <v>0</v>
      </c>
      <c r="I265" s="47">
        <f>SUMIFS(Mai!$J$5:$J$605,Mai!$V$5:$V$605,"Despesa",Mai!$G$5:$G$605,DRE!$D265)</f>
        <v>0</v>
      </c>
      <c r="J265" s="47">
        <f>SUMIFS(Jun!$J$5:$J$605,Jun!$V$5:$V$605,"Despesa",Jun!$G$5:$G$605,DRE!$D265)</f>
        <v>0</v>
      </c>
      <c r="K265" s="47" t="e">
        <f>SUMIFS(#REF!,#REF!,"Despesa",#REF!,DRE!$D265)</f>
        <v>#REF!</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t="e">
        <f t="shared" si="18"/>
        <v>#REF!</v>
      </c>
    </row>
    <row r="266" spans="1:17" ht="28.5" customHeight="1" thickTop="1" thickBot="1" x14ac:dyDescent="0.3">
      <c r="A266" s="214"/>
      <c r="B266" s="61">
        <v>263</v>
      </c>
      <c r="C266" s="34">
        <f>'PC Despesas'!C49</f>
        <v>0</v>
      </c>
      <c r="D266" s="35" t="str">
        <f>IFERROR(VLOOKUP(C266,'PC Despesas'!$C$4:$D$103,2,FALSE),"")</f>
        <v/>
      </c>
      <c r="E266" s="47">
        <f>SUMIFS(Jan!$J$5:$J$586,Jan!$V$5:$V$586,"Despesa",Jan!$G$5:$G$586,DRE!$D266)</f>
        <v>0</v>
      </c>
      <c r="F266" s="47">
        <f>SUMIFS(Fev!$J$5:$J$605,Fev!$V$5:$V$605,"Despesa",Fev!$G$5:$G$605,DRE!$D266)</f>
        <v>0</v>
      </c>
      <c r="G266" s="47" t="e">
        <f>SUMIFS(#REF!,#REF!,"Despesa",#REF!,DRE!$D266)</f>
        <v>#REF!</v>
      </c>
      <c r="H266" s="47">
        <f>SUMIFS(Abr!$J$5:$J$605,Abr!$V$5:$V$605,"Despesa",Abr!$G$5:$G$605,DRE!$D266)</f>
        <v>0</v>
      </c>
      <c r="I266" s="47">
        <f>SUMIFS(Mai!$J$5:$J$605,Mai!$V$5:$V$605,"Despesa",Mai!$G$5:$G$605,DRE!$D266)</f>
        <v>0</v>
      </c>
      <c r="J266" s="47">
        <f>SUMIFS(Jun!$J$5:$J$605,Jun!$V$5:$V$605,"Despesa",Jun!$G$5:$G$605,DRE!$D266)</f>
        <v>0</v>
      </c>
      <c r="K266" s="47" t="e">
        <f>SUMIFS(#REF!,#REF!,"Despesa",#REF!,DRE!$D266)</f>
        <v>#REF!</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t="e">
        <f t="shared" si="18"/>
        <v>#REF!</v>
      </c>
    </row>
    <row r="267" spans="1:17" ht="28.5" customHeight="1" thickTop="1" thickBot="1" x14ac:dyDescent="0.3">
      <c r="A267" s="214"/>
      <c r="B267" s="61">
        <v>264</v>
      </c>
      <c r="C267" s="34">
        <f>'PC Despesas'!C50</f>
        <v>0</v>
      </c>
      <c r="D267" s="35" t="str">
        <f>IFERROR(VLOOKUP(C267,'PC Despesas'!$C$4:$D$103,2,FALSE),"")</f>
        <v/>
      </c>
      <c r="E267" s="47">
        <f>SUMIFS(Jan!$J$5:$J$586,Jan!$V$5:$V$586,"Despesa",Jan!$G$5:$G$586,DRE!$D267)</f>
        <v>0</v>
      </c>
      <c r="F267" s="47">
        <f>SUMIFS(Fev!$J$5:$J$605,Fev!$V$5:$V$605,"Despesa",Fev!$G$5:$G$605,DRE!$D267)</f>
        <v>0</v>
      </c>
      <c r="G267" s="47" t="e">
        <f>SUMIFS(#REF!,#REF!,"Despesa",#REF!,DRE!$D267)</f>
        <v>#REF!</v>
      </c>
      <c r="H267" s="47">
        <f>SUMIFS(Abr!$J$5:$J$605,Abr!$V$5:$V$605,"Despesa",Abr!$G$5:$G$605,DRE!$D267)</f>
        <v>0</v>
      </c>
      <c r="I267" s="47">
        <f>SUMIFS(Mai!$J$5:$J$605,Mai!$V$5:$V$605,"Despesa",Mai!$G$5:$G$605,DRE!$D267)</f>
        <v>0</v>
      </c>
      <c r="J267" s="47">
        <f>SUMIFS(Jun!$J$5:$J$605,Jun!$V$5:$V$605,"Despesa",Jun!$G$5:$G$605,DRE!$D267)</f>
        <v>0</v>
      </c>
      <c r="K267" s="47" t="e">
        <f>SUMIFS(#REF!,#REF!,"Despesa",#REF!,DRE!$D267)</f>
        <v>#REF!</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t="e">
        <f t="shared" si="18"/>
        <v>#REF!</v>
      </c>
    </row>
    <row r="268" spans="1:17" ht="28.5" customHeight="1" thickTop="1" thickBot="1" x14ac:dyDescent="0.3">
      <c r="A268" s="214"/>
      <c r="B268" s="61">
        <v>265</v>
      </c>
      <c r="C268" s="34">
        <f>'PC Despesas'!C51</f>
        <v>0</v>
      </c>
      <c r="D268" s="35" t="str">
        <f>IFERROR(VLOOKUP(C268,'PC Despesas'!$C$4:$D$103,2,FALSE),"")</f>
        <v/>
      </c>
      <c r="E268" s="47">
        <f>SUMIFS(Jan!$J$5:$J$586,Jan!$V$5:$V$586,"Despesa",Jan!$G$5:$G$586,DRE!$D268)</f>
        <v>0</v>
      </c>
      <c r="F268" s="47">
        <f>SUMIFS(Fev!$J$5:$J$605,Fev!$V$5:$V$605,"Despesa",Fev!$G$5:$G$605,DRE!$D268)</f>
        <v>0</v>
      </c>
      <c r="G268" s="47" t="e">
        <f>SUMIFS(#REF!,#REF!,"Despesa",#REF!,DRE!$D268)</f>
        <v>#REF!</v>
      </c>
      <c r="H268" s="47">
        <f>SUMIFS(Abr!$J$5:$J$605,Abr!$V$5:$V$605,"Despesa",Abr!$G$5:$G$605,DRE!$D268)</f>
        <v>0</v>
      </c>
      <c r="I268" s="47">
        <f>SUMIFS(Mai!$J$5:$J$605,Mai!$V$5:$V$605,"Despesa",Mai!$G$5:$G$605,DRE!$D268)</f>
        <v>0</v>
      </c>
      <c r="J268" s="47">
        <f>SUMIFS(Jun!$J$5:$J$605,Jun!$V$5:$V$605,"Despesa",Jun!$G$5:$G$605,DRE!$D268)</f>
        <v>0</v>
      </c>
      <c r="K268" s="47" t="e">
        <f>SUMIFS(#REF!,#REF!,"Despesa",#REF!,DRE!$D268)</f>
        <v>#REF!</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t="e">
        <f t="shared" si="18"/>
        <v>#REF!</v>
      </c>
    </row>
    <row r="269" spans="1:17" ht="28.5" customHeight="1" thickTop="1" thickBot="1" x14ac:dyDescent="0.3">
      <c r="A269" s="214"/>
      <c r="B269" s="61">
        <v>266</v>
      </c>
      <c r="C269" s="34">
        <f>'PC Despesas'!C52</f>
        <v>0</v>
      </c>
      <c r="D269" s="35" t="str">
        <f>IFERROR(VLOOKUP(C269,'PC Despesas'!$C$4:$D$103,2,FALSE),"")</f>
        <v/>
      </c>
      <c r="E269" s="47">
        <f>SUMIFS(Jan!$J$5:$J$586,Jan!$V$5:$V$586,"Despesa",Jan!$G$5:$G$586,DRE!$D269)</f>
        <v>0</v>
      </c>
      <c r="F269" s="47">
        <f>SUMIFS(Fev!$J$5:$J$605,Fev!$V$5:$V$605,"Despesa",Fev!$G$5:$G$605,DRE!$D269)</f>
        <v>0</v>
      </c>
      <c r="G269" s="47" t="e">
        <f>SUMIFS(#REF!,#REF!,"Despesa",#REF!,DRE!$D269)</f>
        <v>#REF!</v>
      </c>
      <c r="H269" s="47">
        <f>SUMIFS(Abr!$J$5:$J$605,Abr!$V$5:$V$605,"Despesa",Abr!$G$5:$G$605,DRE!$D269)</f>
        <v>0</v>
      </c>
      <c r="I269" s="47">
        <f>SUMIFS(Mai!$J$5:$J$605,Mai!$V$5:$V$605,"Despesa",Mai!$G$5:$G$605,DRE!$D269)</f>
        <v>0</v>
      </c>
      <c r="J269" s="47">
        <f>SUMIFS(Jun!$J$5:$J$605,Jun!$V$5:$V$605,"Despesa",Jun!$G$5:$G$605,DRE!$D269)</f>
        <v>0</v>
      </c>
      <c r="K269" s="47" t="e">
        <f>SUMIFS(#REF!,#REF!,"Despesa",#REF!,DRE!$D269)</f>
        <v>#REF!</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t="e">
        <f t="shared" si="18"/>
        <v>#REF!</v>
      </c>
    </row>
    <row r="270" spans="1:17" ht="28.5" customHeight="1" thickTop="1" thickBot="1" x14ac:dyDescent="0.3">
      <c r="A270" s="214"/>
      <c r="B270" s="61">
        <v>267</v>
      </c>
      <c r="C270" s="34">
        <f>'PC Despesas'!C53</f>
        <v>0</v>
      </c>
      <c r="D270" s="35" t="str">
        <f>IFERROR(VLOOKUP(C270,'PC Despesas'!$C$4:$D$103,2,FALSE),"")</f>
        <v/>
      </c>
      <c r="E270" s="47">
        <f>SUMIFS(Jan!$J$5:$J$586,Jan!$V$5:$V$586,"Despesa",Jan!$G$5:$G$586,DRE!$D270)</f>
        <v>0</v>
      </c>
      <c r="F270" s="47">
        <f>SUMIFS(Fev!$J$5:$J$605,Fev!$V$5:$V$605,"Despesa",Fev!$G$5:$G$605,DRE!$D270)</f>
        <v>0</v>
      </c>
      <c r="G270" s="47" t="e">
        <f>SUMIFS(#REF!,#REF!,"Despesa",#REF!,DRE!$D270)</f>
        <v>#REF!</v>
      </c>
      <c r="H270" s="47">
        <f>SUMIFS(Abr!$J$5:$J$605,Abr!$V$5:$V$605,"Despesa",Abr!$G$5:$G$605,DRE!$D270)</f>
        <v>0</v>
      </c>
      <c r="I270" s="47">
        <f>SUMIFS(Mai!$J$5:$J$605,Mai!$V$5:$V$605,"Despesa",Mai!$G$5:$G$605,DRE!$D270)</f>
        <v>0</v>
      </c>
      <c r="J270" s="47">
        <f>SUMIFS(Jun!$J$5:$J$605,Jun!$V$5:$V$605,"Despesa",Jun!$G$5:$G$605,DRE!$D270)</f>
        <v>0</v>
      </c>
      <c r="K270" s="47" t="e">
        <f>SUMIFS(#REF!,#REF!,"Despesa",#REF!,DRE!$D270)</f>
        <v>#REF!</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t="e">
        <f t="shared" si="18"/>
        <v>#REF!</v>
      </c>
    </row>
    <row r="271" spans="1:17" ht="28.5" customHeight="1" thickTop="1" thickBot="1" x14ac:dyDescent="0.3">
      <c r="A271" s="214"/>
      <c r="B271" s="61">
        <v>268</v>
      </c>
      <c r="C271" s="34">
        <f>'PC Despesas'!C54</f>
        <v>0</v>
      </c>
      <c r="D271" s="35" t="str">
        <f>IFERROR(VLOOKUP(C271,'PC Despesas'!$C$4:$D$103,2,FALSE),"")</f>
        <v/>
      </c>
      <c r="E271" s="47">
        <f>SUMIFS(Jan!$J$5:$J$586,Jan!$V$5:$V$586,"Despesa",Jan!$G$5:$G$586,DRE!$D271)</f>
        <v>0</v>
      </c>
      <c r="F271" s="47">
        <f>SUMIFS(Fev!$J$5:$J$605,Fev!$V$5:$V$605,"Despesa",Fev!$G$5:$G$605,DRE!$D271)</f>
        <v>0</v>
      </c>
      <c r="G271" s="47" t="e">
        <f>SUMIFS(#REF!,#REF!,"Despesa",#REF!,DRE!$D271)</f>
        <v>#REF!</v>
      </c>
      <c r="H271" s="47">
        <f>SUMIFS(Abr!$J$5:$J$605,Abr!$V$5:$V$605,"Despesa",Abr!$G$5:$G$605,DRE!$D271)</f>
        <v>0</v>
      </c>
      <c r="I271" s="47">
        <f>SUMIFS(Mai!$J$5:$J$605,Mai!$V$5:$V$605,"Despesa",Mai!$G$5:$G$605,DRE!$D271)</f>
        <v>0</v>
      </c>
      <c r="J271" s="47">
        <f>SUMIFS(Jun!$J$5:$J$605,Jun!$V$5:$V$605,"Despesa",Jun!$G$5:$G$605,DRE!$D271)</f>
        <v>0</v>
      </c>
      <c r="K271" s="47" t="e">
        <f>SUMIFS(#REF!,#REF!,"Despesa",#REF!,DRE!$D271)</f>
        <v>#REF!</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t="e">
        <f t="shared" si="18"/>
        <v>#REF!</v>
      </c>
    </row>
    <row r="272" spans="1:17" ht="28.5" customHeight="1" thickTop="1" thickBot="1" x14ac:dyDescent="0.3">
      <c r="A272" s="214"/>
      <c r="B272" s="61">
        <v>269</v>
      </c>
      <c r="C272" s="34">
        <f>'PC Despesas'!C55</f>
        <v>0</v>
      </c>
      <c r="D272" s="35" t="str">
        <f>IFERROR(VLOOKUP(C272,'PC Despesas'!$C$4:$D$103,2,FALSE),"")</f>
        <v/>
      </c>
      <c r="E272" s="47">
        <f>SUMIFS(Jan!$J$5:$J$586,Jan!$V$5:$V$586,"Despesa",Jan!$G$5:$G$586,DRE!$D272)</f>
        <v>0</v>
      </c>
      <c r="F272" s="47">
        <f>SUMIFS(Fev!$J$5:$J$605,Fev!$V$5:$V$605,"Despesa",Fev!$G$5:$G$605,DRE!$D272)</f>
        <v>0</v>
      </c>
      <c r="G272" s="47" t="e">
        <f>SUMIFS(#REF!,#REF!,"Despesa",#REF!,DRE!$D272)</f>
        <v>#REF!</v>
      </c>
      <c r="H272" s="47">
        <f>SUMIFS(Abr!$J$5:$J$605,Abr!$V$5:$V$605,"Despesa",Abr!$G$5:$G$605,DRE!$D272)</f>
        <v>0</v>
      </c>
      <c r="I272" s="47">
        <f>SUMIFS(Mai!$J$5:$J$605,Mai!$V$5:$V$605,"Despesa",Mai!$G$5:$G$605,DRE!$D272)</f>
        <v>0</v>
      </c>
      <c r="J272" s="47">
        <f>SUMIFS(Jun!$J$5:$J$605,Jun!$V$5:$V$605,"Despesa",Jun!$G$5:$G$605,DRE!$D272)</f>
        <v>0</v>
      </c>
      <c r="K272" s="47" t="e">
        <f>SUMIFS(#REF!,#REF!,"Despesa",#REF!,DRE!$D272)</f>
        <v>#REF!</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t="e">
        <f t="shared" si="18"/>
        <v>#REF!</v>
      </c>
    </row>
    <row r="273" spans="1:17" ht="28.5" customHeight="1" thickTop="1" thickBot="1" x14ac:dyDescent="0.3">
      <c r="A273" s="214"/>
      <c r="B273" s="61">
        <v>270</v>
      </c>
      <c r="C273" s="34">
        <f>'PC Despesas'!C56</f>
        <v>0</v>
      </c>
      <c r="D273" s="35" t="str">
        <f>IFERROR(VLOOKUP(C273,'PC Despesas'!$C$4:$D$103,2,FALSE),"")</f>
        <v/>
      </c>
      <c r="E273" s="47">
        <f>SUMIFS(Jan!$J$5:$J$586,Jan!$V$5:$V$586,"Despesa",Jan!$G$5:$G$586,DRE!$D273)</f>
        <v>0</v>
      </c>
      <c r="F273" s="47">
        <f>SUMIFS(Fev!$J$5:$J$605,Fev!$V$5:$V$605,"Despesa",Fev!$G$5:$G$605,DRE!$D273)</f>
        <v>0</v>
      </c>
      <c r="G273" s="47" t="e">
        <f>SUMIFS(#REF!,#REF!,"Despesa",#REF!,DRE!$D273)</f>
        <v>#REF!</v>
      </c>
      <c r="H273" s="47">
        <f>SUMIFS(Abr!$J$5:$J$605,Abr!$V$5:$V$605,"Despesa",Abr!$G$5:$G$605,DRE!$D273)</f>
        <v>0</v>
      </c>
      <c r="I273" s="47">
        <f>SUMIFS(Mai!$J$5:$J$605,Mai!$V$5:$V$605,"Despesa",Mai!$G$5:$G$605,DRE!$D273)</f>
        <v>0</v>
      </c>
      <c r="J273" s="47">
        <f>SUMIFS(Jun!$J$5:$J$605,Jun!$V$5:$V$605,"Despesa",Jun!$G$5:$G$605,DRE!$D273)</f>
        <v>0</v>
      </c>
      <c r="K273" s="47" t="e">
        <f>SUMIFS(#REF!,#REF!,"Despesa",#REF!,DRE!$D273)</f>
        <v>#REF!</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t="e">
        <f t="shared" si="18"/>
        <v>#REF!</v>
      </c>
    </row>
    <row r="274" spans="1:17" ht="28.5" customHeight="1" thickTop="1" thickBot="1" x14ac:dyDescent="0.3">
      <c r="A274" s="214"/>
      <c r="B274" s="61">
        <v>271</v>
      </c>
      <c r="C274" s="34">
        <f>'PC Despesas'!C57</f>
        <v>0</v>
      </c>
      <c r="D274" s="35" t="str">
        <f>IFERROR(VLOOKUP(C274,'PC Despesas'!$C$4:$D$103,2,FALSE),"")</f>
        <v/>
      </c>
      <c r="E274" s="47">
        <f>SUMIFS(Jan!$J$5:$J$586,Jan!$V$5:$V$586,"Despesa",Jan!$G$5:$G$586,DRE!$D274)</f>
        <v>0</v>
      </c>
      <c r="F274" s="47">
        <f>SUMIFS(Fev!$J$5:$J$605,Fev!$V$5:$V$605,"Despesa",Fev!$G$5:$G$605,DRE!$D274)</f>
        <v>0</v>
      </c>
      <c r="G274" s="47" t="e">
        <f>SUMIFS(#REF!,#REF!,"Despesa",#REF!,DRE!$D274)</f>
        <v>#REF!</v>
      </c>
      <c r="H274" s="47">
        <f>SUMIFS(Abr!$J$5:$J$605,Abr!$V$5:$V$605,"Despesa",Abr!$G$5:$G$605,DRE!$D274)</f>
        <v>0</v>
      </c>
      <c r="I274" s="47">
        <f>SUMIFS(Mai!$J$5:$J$605,Mai!$V$5:$V$605,"Despesa",Mai!$G$5:$G$605,DRE!$D274)</f>
        <v>0</v>
      </c>
      <c r="J274" s="47">
        <f>SUMIFS(Jun!$J$5:$J$605,Jun!$V$5:$V$605,"Despesa",Jun!$G$5:$G$605,DRE!$D274)</f>
        <v>0</v>
      </c>
      <c r="K274" s="47" t="e">
        <f>SUMIFS(#REF!,#REF!,"Despesa",#REF!,DRE!$D274)</f>
        <v>#REF!</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t="e">
        <f t="shared" si="18"/>
        <v>#REF!</v>
      </c>
    </row>
    <row r="275" spans="1:17" ht="28.5" customHeight="1" thickTop="1" thickBot="1" x14ac:dyDescent="0.3">
      <c r="A275" s="214"/>
      <c r="B275" s="61">
        <v>272</v>
      </c>
      <c r="C275" s="34">
        <f>'PC Despesas'!C58</f>
        <v>0</v>
      </c>
      <c r="D275" s="35" t="str">
        <f>IFERROR(VLOOKUP(C275,'PC Despesas'!$C$4:$D$103,2,FALSE),"")</f>
        <v/>
      </c>
      <c r="E275" s="47">
        <f>SUMIFS(Jan!$J$5:$J$586,Jan!$V$5:$V$586,"Despesa",Jan!$G$5:$G$586,DRE!$D275)</f>
        <v>0</v>
      </c>
      <c r="F275" s="47">
        <f>SUMIFS(Fev!$J$5:$J$605,Fev!$V$5:$V$605,"Despesa",Fev!$G$5:$G$605,DRE!$D275)</f>
        <v>0</v>
      </c>
      <c r="G275" s="47" t="e">
        <f>SUMIFS(#REF!,#REF!,"Despesa",#REF!,DRE!$D275)</f>
        <v>#REF!</v>
      </c>
      <c r="H275" s="47">
        <f>SUMIFS(Abr!$J$5:$J$605,Abr!$V$5:$V$605,"Despesa",Abr!$G$5:$G$605,DRE!$D275)</f>
        <v>0</v>
      </c>
      <c r="I275" s="47">
        <f>SUMIFS(Mai!$J$5:$J$605,Mai!$V$5:$V$605,"Despesa",Mai!$G$5:$G$605,DRE!$D275)</f>
        <v>0</v>
      </c>
      <c r="J275" s="47">
        <f>SUMIFS(Jun!$J$5:$J$605,Jun!$V$5:$V$605,"Despesa",Jun!$G$5:$G$605,DRE!$D275)</f>
        <v>0</v>
      </c>
      <c r="K275" s="47" t="e">
        <f>SUMIFS(#REF!,#REF!,"Despesa",#REF!,DRE!$D275)</f>
        <v>#REF!</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t="e">
        <f t="shared" si="18"/>
        <v>#REF!</v>
      </c>
    </row>
    <row r="276" spans="1:17" ht="28.5" customHeight="1" thickTop="1" thickBot="1" x14ac:dyDescent="0.3">
      <c r="A276" s="214"/>
      <c r="B276" s="61">
        <v>273</v>
      </c>
      <c r="C276" s="34">
        <f>'PC Despesas'!C59</f>
        <v>0</v>
      </c>
      <c r="D276" s="35" t="str">
        <f>IFERROR(VLOOKUP(C276,'PC Despesas'!$C$4:$D$103,2,FALSE),"")</f>
        <v/>
      </c>
      <c r="E276" s="47">
        <f>SUMIFS(Jan!$J$5:$J$586,Jan!$V$5:$V$586,"Despesa",Jan!$G$5:$G$586,DRE!$D276)</f>
        <v>0</v>
      </c>
      <c r="F276" s="47">
        <f>SUMIFS(Fev!$J$5:$J$605,Fev!$V$5:$V$605,"Despesa",Fev!$G$5:$G$605,DRE!$D276)</f>
        <v>0</v>
      </c>
      <c r="G276" s="47" t="e">
        <f>SUMIFS(#REF!,#REF!,"Despesa",#REF!,DRE!$D276)</f>
        <v>#REF!</v>
      </c>
      <c r="H276" s="47">
        <f>SUMIFS(Abr!$J$5:$J$605,Abr!$V$5:$V$605,"Despesa",Abr!$G$5:$G$605,DRE!$D276)</f>
        <v>0</v>
      </c>
      <c r="I276" s="47">
        <f>SUMIFS(Mai!$J$5:$J$605,Mai!$V$5:$V$605,"Despesa",Mai!$G$5:$G$605,DRE!$D276)</f>
        <v>0</v>
      </c>
      <c r="J276" s="47">
        <f>SUMIFS(Jun!$J$5:$J$605,Jun!$V$5:$V$605,"Despesa",Jun!$G$5:$G$605,DRE!$D276)</f>
        <v>0</v>
      </c>
      <c r="K276" s="47" t="e">
        <f>SUMIFS(#REF!,#REF!,"Despesa",#REF!,DRE!$D276)</f>
        <v>#REF!</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t="e">
        <f t="shared" si="18"/>
        <v>#REF!</v>
      </c>
    </row>
    <row r="277" spans="1:17" ht="28.5" customHeight="1" thickTop="1" thickBot="1" x14ac:dyDescent="0.3">
      <c r="A277" s="214"/>
      <c r="B277" s="61">
        <v>274</v>
      </c>
      <c r="C277" s="34">
        <f>'PC Despesas'!C60</f>
        <v>0</v>
      </c>
      <c r="D277" s="35" t="str">
        <f>IFERROR(VLOOKUP(C277,'PC Despesas'!$C$4:$D$103,2,FALSE),"")</f>
        <v/>
      </c>
      <c r="E277" s="47">
        <f>SUMIFS(Jan!$J$5:$J$586,Jan!$V$5:$V$586,"Despesa",Jan!$G$5:$G$586,DRE!$D277)</f>
        <v>0</v>
      </c>
      <c r="F277" s="47">
        <f>SUMIFS(Fev!$J$5:$J$605,Fev!$V$5:$V$605,"Despesa",Fev!$G$5:$G$605,DRE!$D277)</f>
        <v>0</v>
      </c>
      <c r="G277" s="47" t="e">
        <f>SUMIFS(#REF!,#REF!,"Despesa",#REF!,DRE!$D277)</f>
        <v>#REF!</v>
      </c>
      <c r="H277" s="47">
        <f>SUMIFS(Abr!$J$5:$J$605,Abr!$V$5:$V$605,"Despesa",Abr!$G$5:$G$605,DRE!$D277)</f>
        <v>0</v>
      </c>
      <c r="I277" s="47">
        <f>SUMIFS(Mai!$J$5:$J$605,Mai!$V$5:$V$605,"Despesa",Mai!$G$5:$G$605,DRE!$D277)</f>
        <v>0</v>
      </c>
      <c r="J277" s="47">
        <f>SUMIFS(Jun!$J$5:$J$605,Jun!$V$5:$V$605,"Despesa",Jun!$G$5:$G$605,DRE!$D277)</f>
        <v>0</v>
      </c>
      <c r="K277" s="47" t="e">
        <f>SUMIFS(#REF!,#REF!,"Despesa",#REF!,DRE!$D277)</f>
        <v>#REF!</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t="e">
        <f t="shared" si="18"/>
        <v>#REF!</v>
      </c>
    </row>
    <row r="278" spans="1:17" ht="28.5" customHeight="1" thickTop="1" thickBot="1" x14ac:dyDescent="0.3">
      <c r="A278" s="214"/>
      <c r="B278" s="61">
        <v>275</v>
      </c>
      <c r="C278" s="34">
        <f>'PC Despesas'!C61</f>
        <v>0</v>
      </c>
      <c r="D278" s="35" t="str">
        <f>IFERROR(VLOOKUP(C278,'PC Despesas'!$C$4:$D$103,2,FALSE),"")</f>
        <v/>
      </c>
      <c r="E278" s="47">
        <f>SUMIFS(Jan!$J$5:$J$586,Jan!$V$5:$V$586,"Despesa",Jan!$G$5:$G$586,DRE!$D278)</f>
        <v>0</v>
      </c>
      <c r="F278" s="47">
        <f>SUMIFS(Fev!$J$5:$J$605,Fev!$V$5:$V$605,"Despesa",Fev!$G$5:$G$605,DRE!$D278)</f>
        <v>0</v>
      </c>
      <c r="G278" s="47" t="e">
        <f>SUMIFS(#REF!,#REF!,"Despesa",#REF!,DRE!$D278)</f>
        <v>#REF!</v>
      </c>
      <c r="H278" s="47">
        <f>SUMIFS(Abr!$J$5:$J$605,Abr!$V$5:$V$605,"Despesa",Abr!$G$5:$G$605,DRE!$D278)</f>
        <v>0</v>
      </c>
      <c r="I278" s="47">
        <f>SUMIFS(Mai!$J$5:$J$605,Mai!$V$5:$V$605,"Despesa",Mai!$G$5:$G$605,DRE!$D278)</f>
        <v>0</v>
      </c>
      <c r="J278" s="47">
        <f>SUMIFS(Jun!$J$5:$J$605,Jun!$V$5:$V$605,"Despesa",Jun!$G$5:$G$605,DRE!$D278)</f>
        <v>0</v>
      </c>
      <c r="K278" s="47" t="e">
        <f>SUMIFS(#REF!,#REF!,"Despesa",#REF!,DRE!$D278)</f>
        <v>#REF!</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t="e">
        <f t="shared" si="18"/>
        <v>#REF!</v>
      </c>
    </row>
    <row r="279" spans="1:17" ht="28.5" customHeight="1" thickTop="1" thickBot="1" x14ac:dyDescent="0.3">
      <c r="A279" s="214"/>
      <c r="B279" s="61">
        <v>276</v>
      </c>
      <c r="C279" s="34">
        <f>'PC Despesas'!C62</f>
        <v>0</v>
      </c>
      <c r="D279" s="35" t="str">
        <f>IFERROR(VLOOKUP(C279,'PC Despesas'!$C$4:$D$103,2,FALSE),"")</f>
        <v/>
      </c>
      <c r="E279" s="47">
        <f>SUMIFS(Jan!$J$5:$J$586,Jan!$V$5:$V$586,"Despesa",Jan!$G$5:$G$586,DRE!$D279)</f>
        <v>0</v>
      </c>
      <c r="F279" s="47">
        <f>SUMIFS(Fev!$J$5:$J$605,Fev!$V$5:$V$605,"Despesa",Fev!$G$5:$G$605,DRE!$D279)</f>
        <v>0</v>
      </c>
      <c r="G279" s="47" t="e">
        <f>SUMIFS(#REF!,#REF!,"Despesa",#REF!,DRE!$D279)</f>
        <v>#REF!</v>
      </c>
      <c r="H279" s="47">
        <f>SUMIFS(Abr!$J$5:$J$605,Abr!$V$5:$V$605,"Despesa",Abr!$G$5:$G$605,DRE!$D279)</f>
        <v>0</v>
      </c>
      <c r="I279" s="47">
        <f>SUMIFS(Mai!$J$5:$J$605,Mai!$V$5:$V$605,"Despesa",Mai!$G$5:$G$605,DRE!$D279)</f>
        <v>0</v>
      </c>
      <c r="J279" s="47">
        <f>SUMIFS(Jun!$J$5:$J$605,Jun!$V$5:$V$605,"Despesa",Jun!$G$5:$G$605,DRE!$D279)</f>
        <v>0</v>
      </c>
      <c r="K279" s="47" t="e">
        <f>SUMIFS(#REF!,#REF!,"Despesa",#REF!,DRE!$D279)</f>
        <v>#REF!</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t="e">
        <f t="shared" si="18"/>
        <v>#REF!</v>
      </c>
    </row>
    <row r="280" spans="1:17" ht="28.5" customHeight="1" thickTop="1" thickBot="1" x14ac:dyDescent="0.3">
      <c r="A280" s="214"/>
      <c r="B280" s="61">
        <v>277</v>
      </c>
      <c r="C280" s="34">
        <f>'PC Despesas'!C63</f>
        <v>0</v>
      </c>
      <c r="D280" s="35" t="str">
        <f>IFERROR(VLOOKUP(C280,'PC Despesas'!$C$4:$D$103,2,FALSE),"")</f>
        <v/>
      </c>
      <c r="E280" s="47">
        <f>SUMIFS(Jan!$J$5:$J$586,Jan!$V$5:$V$586,"Despesa",Jan!$G$5:$G$586,DRE!$D280)</f>
        <v>0</v>
      </c>
      <c r="F280" s="47">
        <f>SUMIFS(Fev!$J$5:$J$605,Fev!$V$5:$V$605,"Despesa",Fev!$G$5:$G$605,DRE!$D280)</f>
        <v>0</v>
      </c>
      <c r="G280" s="47" t="e">
        <f>SUMIFS(#REF!,#REF!,"Despesa",#REF!,DRE!$D280)</f>
        <v>#REF!</v>
      </c>
      <c r="H280" s="47">
        <f>SUMIFS(Abr!$J$5:$J$605,Abr!$V$5:$V$605,"Despesa",Abr!$G$5:$G$605,DRE!$D280)</f>
        <v>0</v>
      </c>
      <c r="I280" s="47">
        <f>SUMIFS(Mai!$J$5:$J$605,Mai!$V$5:$V$605,"Despesa",Mai!$G$5:$G$605,DRE!$D280)</f>
        <v>0</v>
      </c>
      <c r="J280" s="47">
        <f>SUMIFS(Jun!$J$5:$J$605,Jun!$V$5:$V$605,"Despesa",Jun!$G$5:$G$605,DRE!$D280)</f>
        <v>0</v>
      </c>
      <c r="K280" s="47" t="e">
        <f>SUMIFS(#REF!,#REF!,"Despesa",#REF!,DRE!$D280)</f>
        <v>#REF!</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t="e">
        <f t="shared" si="18"/>
        <v>#REF!</v>
      </c>
    </row>
    <row r="281" spans="1:17" ht="28.5" customHeight="1" thickTop="1" thickBot="1" x14ac:dyDescent="0.3">
      <c r="A281" s="214"/>
      <c r="B281" s="61">
        <v>278</v>
      </c>
      <c r="C281" s="34">
        <f>'PC Despesas'!C64</f>
        <v>0</v>
      </c>
      <c r="D281" s="35" t="str">
        <f>IFERROR(VLOOKUP(C281,'PC Despesas'!$C$4:$D$103,2,FALSE),"")</f>
        <v/>
      </c>
      <c r="E281" s="47">
        <f>SUMIFS(Jan!$J$5:$J$586,Jan!$V$5:$V$586,"Despesa",Jan!$G$5:$G$586,DRE!$D281)</f>
        <v>0</v>
      </c>
      <c r="F281" s="47">
        <f>SUMIFS(Fev!$J$5:$J$605,Fev!$V$5:$V$605,"Despesa",Fev!$G$5:$G$605,DRE!$D281)</f>
        <v>0</v>
      </c>
      <c r="G281" s="47" t="e">
        <f>SUMIFS(#REF!,#REF!,"Despesa",#REF!,DRE!$D281)</f>
        <v>#REF!</v>
      </c>
      <c r="H281" s="47">
        <f>SUMIFS(Abr!$J$5:$J$605,Abr!$V$5:$V$605,"Despesa",Abr!$G$5:$G$605,DRE!$D281)</f>
        <v>0</v>
      </c>
      <c r="I281" s="47">
        <f>SUMIFS(Mai!$J$5:$J$605,Mai!$V$5:$V$605,"Despesa",Mai!$G$5:$G$605,DRE!$D281)</f>
        <v>0</v>
      </c>
      <c r="J281" s="47">
        <f>SUMIFS(Jun!$J$5:$J$605,Jun!$V$5:$V$605,"Despesa",Jun!$G$5:$G$605,DRE!$D281)</f>
        <v>0</v>
      </c>
      <c r="K281" s="47" t="e">
        <f>SUMIFS(#REF!,#REF!,"Despesa",#REF!,DRE!$D281)</f>
        <v>#REF!</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t="e">
        <f t="shared" si="18"/>
        <v>#REF!</v>
      </c>
    </row>
    <row r="282" spans="1:17" ht="28.5" customHeight="1" thickTop="1" thickBot="1" x14ac:dyDescent="0.3">
      <c r="A282" s="214"/>
      <c r="B282" s="61">
        <v>279</v>
      </c>
      <c r="C282" s="34">
        <f>'PC Despesas'!C65</f>
        <v>0</v>
      </c>
      <c r="D282" s="35" t="str">
        <f>IFERROR(VLOOKUP(C282,'PC Despesas'!$C$4:$D$103,2,FALSE),"")</f>
        <v/>
      </c>
      <c r="E282" s="47">
        <f>SUMIFS(Jan!$J$5:$J$586,Jan!$V$5:$V$586,"Despesa",Jan!$G$5:$G$586,DRE!$D282)</f>
        <v>0</v>
      </c>
      <c r="F282" s="47">
        <f>SUMIFS(Fev!$J$5:$J$605,Fev!$V$5:$V$605,"Despesa",Fev!$G$5:$G$605,DRE!$D282)</f>
        <v>0</v>
      </c>
      <c r="G282" s="47" t="e">
        <f>SUMIFS(#REF!,#REF!,"Despesa",#REF!,DRE!$D282)</f>
        <v>#REF!</v>
      </c>
      <c r="H282" s="47">
        <f>SUMIFS(Abr!$J$5:$J$605,Abr!$V$5:$V$605,"Despesa",Abr!$G$5:$G$605,DRE!$D282)</f>
        <v>0</v>
      </c>
      <c r="I282" s="47">
        <f>SUMIFS(Mai!$J$5:$J$605,Mai!$V$5:$V$605,"Despesa",Mai!$G$5:$G$605,DRE!$D282)</f>
        <v>0</v>
      </c>
      <c r="J282" s="47">
        <f>SUMIFS(Jun!$J$5:$J$605,Jun!$V$5:$V$605,"Despesa",Jun!$G$5:$G$605,DRE!$D282)</f>
        <v>0</v>
      </c>
      <c r="K282" s="47" t="e">
        <f>SUMIFS(#REF!,#REF!,"Despesa",#REF!,DRE!$D282)</f>
        <v>#REF!</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t="e">
        <f t="shared" si="18"/>
        <v>#REF!</v>
      </c>
    </row>
    <row r="283" spans="1:17" ht="28.5" customHeight="1" thickTop="1" thickBot="1" x14ac:dyDescent="0.3">
      <c r="A283" s="214"/>
      <c r="B283" s="61">
        <v>280</v>
      </c>
      <c r="C283" s="34">
        <f>'PC Despesas'!C66</f>
        <v>0</v>
      </c>
      <c r="D283" s="35" t="str">
        <f>IFERROR(VLOOKUP(C283,'PC Despesas'!$C$4:$D$103,2,FALSE),"")</f>
        <v/>
      </c>
      <c r="E283" s="47">
        <f>SUMIFS(Jan!$J$5:$J$586,Jan!$V$5:$V$586,"Despesa",Jan!$G$5:$G$586,DRE!$D283)</f>
        <v>0</v>
      </c>
      <c r="F283" s="47">
        <f>SUMIFS(Fev!$J$5:$J$605,Fev!$V$5:$V$605,"Despesa",Fev!$G$5:$G$605,DRE!$D283)</f>
        <v>0</v>
      </c>
      <c r="G283" s="47" t="e">
        <f>SUMIFS(#REF!,#REF!,"Despesa",#REF!,DRE!$D283)</f>
        <v>#REF!</v>
      </c>
      <c r="H283" s="47">
        <f>SUMIFS(Abr!$J$5:$J$605,Abr!$V$5:$V$605,"Despesa",Abr!$G$5:$G$605,DRE!$D283)</f>
        <v>0</v>
      </c>
      <c r="I283" s="47">
        <f>SUMIFS(Mai!$J$5:$J$605,Mai!$V$5:$V$605,"Despesa",Mai!$G$5:$G$605,DRE!$D283)</f>
        <v>0</v>
      </c>
      <c r="J283" s="47">
        <f>SUMIFS(Jun!$J$5:$J$605,Jun!$V$5:$V$605,"Despesa",Jun!$G$5:$G$605,DRE!$D283)</f>
        <v>0</v>
      </c>
      <c r="K283" s="47" t="e">
        <f>SUMIFS(#REF!,#REF!,"Despesa",#REF!,DRE!$D283)</f>
        <v>#REF!</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t="e">
        <f t="shared" si="18"/>
        <v>#REF!</v>
      </c>
    </row>
    <row r="284" spans="1:17" ht="28.5" customHeight="1" thickTop="1" thickBot="1" x14ac:dyDescent="0.3">
      <c r="A284" s="214"/>
      <c r="B284" s="61">
        <v>281</v>
      </c>
      <c r="C284" s="34">
        <f>'PC Despesas'!C67</f>
        <v>0</v>
      </c>
      <c r="D284" s="35" t="str">
        <f>IFERROR(VLOOKUP(C284,'PC Despesas'!$C$4:$D$103,2,FALSE),"")</f>
        <v/>
      </c>
      <c r="E284" s="47">
        <f>SUMIFS(Jan!$J$5:$J$586,Jan!$V$5:$V$586,"Despesa",Jan!$G$5:$G$586,DRE!$D284)</f>
        <v>0</v>
      </c>
      <c r="F284" s="47">
        <f>SUMIFS(Fev!$J$5:$J$605,Fev!$V$5:$V$605,"Despesa",Fev!$G$5:$G$605,DRE!$D284)</f>
        <v>0</v>
      </c>
      <c r="G284" s="47" t="e">
        <f>SUMIFS(#REF!,#REF!,"Despesa",#REF!,DRE!$D284)</f>
        <v>#REF!</v>
      </c>
      <c r="H284" s="47">
        <f>SUMIFS(Abr!$J$5:$J$605,Abr!$V$5:$V$605,"Despesa",Abr!$G$5:$G$605,DRE!$D284)</f>
        <v>0</v>
      </c>
      <c r="I284" s="47">
        <f>SUMIFS(Mai!$J$5:$J$605,Mai!$V$5:$V$605,"Despesa",Mai!$G$5:$G$605,DRE!$D284)</f>
        <v>0</v>
      </c>
      <c r="J284" s="47">
        <f>SUMIFS(Jun!$J$5:$J$605,Jun!$V$5:$V$605,"Despesa",Jun!$G$5:$G$605,DRE!$D284)</f>
        <v>0</v>
      </c>
      <c r="K284" s="47" t="e">
        <f>SUMIFS(#REF!,#REF!,"Despesa",#REF!,DRE!$D284)</f>
        <v>#REF!</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t="e">
        <f t="shared" si="18"/>
        <v>#REF!</v>
      </c>
    </row>
    <row r="285" spans="1:17" ht="28.5" customHeight="1" thickTop="1" thickBot="1" x14ac:dyDescent="0.3">
      <c r="A285" s="214"/>
      <c r="B285" s="61">
        <v>282</v>
      </c>
      <c r="C285" s="34">
        <f>'PC Despesas'!C68</f>
        <v>0</v>
      </c>
      <c r="D285" s="35" t="str">
        <f>IFERROR(VLOOKUP(C285,'PC Despesas'!$C$4:$D$103,2,FALSE),"")</f>
        <v/>
      </c>
      <c r="E285" s="47">
        <f>SUMIFS(Jan!$J$5:$J$586,Jan!$V$5:$V$586,"Despesa",Jan!$G$5:$G$586,DRE!$D285)</f>
        <v>0</v>
      </c>
      <c r="F285" s="47">
        <f>SUMIFS(Fev!$J$5:$J$605,Fev!$V$5:$V$605,"Despesa",Fev!$G$5:$G$605,DRE!$D285)</f>
        <v>0</v>
      </c>
      <c r="G285" s="47" t="e">
        <f>SUMIFS(#REF!,#REF!,"Despesa",#REF!,DRE!$D285)</f>
        <v>#REF!</v>
      </c>
      <c r="H285" s="47">
        <f>SUMIFS(Abr!$J$5:$J$605,Abr!$V$5:$V$605,"Despesa",Abr!$G$5:$G$605,DRE!$D285)</f>
        <v>0</v>
      </c>
      <c r="I285" s="47">
        <f>SUMIFS(Mai!$J$5:$J$605,Mai!$V$5:$V$605,"Despesa",Mai!$G$5:$G$605,DRE!$D285)</f>
        <v>0</v>
      </c>
      <c r="J285" s="47">
        <f>SUMIFS(Jun!$J$5:$J$605,Jun!$V$5:$V$605,"Despesa",Jun!$G$5:$G$605,DRE!$D285)</f>
        <v>0</v>
      </c>
      <c r="K285" s="47" t="e">
        <f>SUMIFS(#REF!,#REF!,"Despesa",#REF!,DRE!$D285)</f>
        <v>#REF!</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t="e">
        <f t="shared" si="18"/>
        <v>#REF!</v>
      </c>
    </row>
    <row r="286" spans="1:17" ht="28.5" customHeight="1" thickTop="1" thickBot="1" x14ac:dyDescent="0.3">
      <c r="A286" s="214"/>
      <c r="B286" s="61">
        <v>283</v>
      </c>
      <c r="C286" s="34">
        <f>'PC Despesas'!C69</f>
        <v>0</v>
      </c>
      <c r="D286" s="35" t="str">
        <f>IFERROR(VLOOKUP(C286,'PC Despesas'!$C$4:$D$103,2,FALSE),"")</f>
        <v/>
      </c>
      <c r="E286" s="47">
        <f>SUMIFS(Jan!$J$5:$J$586,Jan!$V$5:$V$586,"Despesa",Jan!$G$5:$G$586,DRE!$D286)</f>
        <v>0</v>
      </c>
      <c r="F286" s="47">
        <f>SUMIFS(Fev!$J$5:$J$605,Fev!$V$5:$V$605,"Despesa",Fev!$G$5:$G$605,DRE!$D286)</f>
        <v>0</v>
      </c>
      <c r="G286" s="47" t="e">
        <f>SUMIFS(#REF!,#REF!,"Despesa",#REF!,DRE!$D286)</f>
        <v>#REF!</v>
      </c>
      <c r="H286" s="47">
        <f>SUMIFS(Abr!$J$5:$J$605,Abr!$V$5:$V$605,"Despesa",Abr!$G$5:$G$605,DRE!$D286)</f>
        <v>0</v>
      </c>
      <c r="I286" s="47">
        <f>SUMIFS(Mai!$J$5:$J$605,Mai!$V$5:$V$605,"Despesa",Mai!$G$5:$G$605,DRE!$D286)</f>
        <v>0</v>
      </c>
      <c r="J286" s="47">
        <f>SUMIFS(Jun!$J$5:$J$605,Jun!$V$5:$V$605,"Despesa",Jun!$G$5:$G$605,DRE!$D286)</f>
        <v>0</v>
      </c>
      <c r="K286" s="47" t="e">
        <f>SUMIFS(#REF!,#REF!,"Despesa",#REF!,DRE!$D286)</f>
        <v>#REF!</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t="e">
        <f t="shared" si="18"/>
        <v>#REF!</v>
      </c>
    </row>
    <row r="287" spans="1:17" ht="28.5" customHeight="1" thickTop="1" thickBot="1" x14ac:dyDescent="0.3">
      <c r="A287" s="214"/>
      <c r="B287" s="61">
        <v>284</v>
      </c>
      <c r="C287" s="34">
        <f>'PC Despesas'!C70</f>
        <v>0</v>
      </c>
      <c r="D287" s="35" t="str">
        <f>IFERROR(VLOOKUP(C287,'PC Despesas'!$C$4:$D$103,2,FALSE),"")</f>
        <v/>
      </c>
      <c r="E287" s="47">
        <f>SUMIFS(Jan!$J$5:$J$586,Jan!$V$5:$V$586,"Despesa",Jan!$G$5:$G$586,DRE!$D287)</f>
        <v>0</v>
      </c>
      <c r="F287" s="47">
        <f>SUMIFS(Fev!$J$5:$J$605,Fev!$V$5:$V$605,"Despesa",Fev!$G$5:$G$605,DRE!$D287)</f>
        <v>0</v>
      </c>
      <c r="G287" s="47" t="e">
        <f>SUMIFS(#REF!,#REF!,"Despesa",#REF!,DRE!$D287)</f>
        <v>#REF!</v>
      </c>
      <c r="H287" s="47">
        <f>SUMIFS(Abr!$J$5:$J$605,Abr!$V$5:$V$605,"Despesa",Abr!$G$5:$G$605,DRE!$D287)</f>
        <v>0</v>
      </c>
      <c r="I287" s="47">
        <f>SUMIFS(Mai!$J$5:$J$605,Mai!$V$5:$V$605,"Despesa",Mai!$G$5:$G$605,DRE!$D287)</f>
        <v>0</v>
      </c>
      <c r="J287" s="47">
        <f>SUMIFS(Jun!$J$5:$J$605,Jun!$V$5:$V$605,"Despesa",Jun!$G$5:$G$605,DRE!$D287)</f>
        <v>0</v>
      </c>
      <c r="K287" s="47" t="e">
        <f>SUMIFS(#REF!,#REF!,"Despesa",#REF!,DRE!$D287)</f>
        <v>#REF!</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t="e">
        <f t="shared" ref="Q287:Q320" si="19">SUM(E287:P287)</f>
        <v>#REF!</v>
      </c>
    </row>
    <row r="288" spans="1:17" ht="28.5" customHeight="1" thickTop="1" thickBot="1" x14ac:dyDescent="0.3">
      <c r="A288" s="214"/>
      <c r="B288" s="61">
        <v>285</v>
      </c>
      <c r="C288" s="34">
        <f>'PC Despesas'!C71</f>
        <v>0</v>
      </c>
      <c r="D288" s="35" t="str">
        <f>IFERROR(VLOOKUP(C288,'PC Despesas'!$C$4:$D$103,2,FALSE),"")</f>
        <v/>
      </c>
      <c r="E288" s="47">
        <f>SUMIFS(Jan!$J$5:$J$586,Jan!$V$5:$V$586,"Despesa",Jan!$G$5:$G$586,DRE!$D288)</f>
        <v>0</v>
      </c>
      <c r="F288" s="47">
        <f>SUMIFS(Fev!$J$5:$J$605,Fev!$V$5:$V$605,"Despesa",Fev!$G$5:$G$605,DRE!$D288)</f>
        <v>0</v>
      </c>
      <c r="G288" s="47" t="e">
        <f>SUMIFS(#REF!,#REF!,"Despesa",#REF!,DRE!$D288)</f>
        <v>#REF!</v>
      </c>
      <c r="H288" s="47">
        <f>SUMIFS(Abr!$J$5:$J$605,Abr!$V$5:$V$605,"Despesa",Abr!$G$5:$G$605,DRE!$D288)</f>
        <v>0</v>
      </c>
      <c r="I288" s="47">
        <f>SUMIFS(Mai!$J$5:$J$605,Mai!$V$5:$V$605,"Despesa",Mai!$G$5:$G$605,DRE!$D288)</f>
        <v>0</v>
      </c>
      <c r="J288" s="47">
        <f>SUMIFS(Jun!$J$5:$J$605,Jun!$V$5:$V$605,"Despesa",Jun!$G$5:$G$605,DRE!$D288)</f>
        <v>0</v>
      </c>
      <c r="K288" s="47" t="e">
        <f>SUMIFS(#REF!,#REF!,"Despesa",#REF!,DRE!$D288)</f>
        <v>#REF!</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t="e">
        <f t="shared" si="19"/>
        <v>#REF!</v>
      </c>
    </row>
    <row r="289" spans="1:17" ht="28.5" customHeight="1" thickTop="1" thickBot="1" x14ac:dyDescent="0.3">
      <c r="A289" s="214"/>
      <c r="B289" s="61">
        <v>286</v>
      </c>
      <c r="C289" s="34">
        <f>'PC Despesas'!C72</f>
        <v>0</v>
      </c>
      <c r="D289" s="35" t="str">
        <f>IFERROR(VLOOKUP(C289,'PC Despesas'!$C$4:$D$103,2,FALSE),"")</f>
        <v/>
      </c>
      <c r="E289" s="47">
        <f>SUMIFS(Jan!$J$5:$J$586,Jan!$V$5:$V$586,"Despesa",Jan!$G$5:$G$586,DRE!$D289)</f>
        <v>0</v>
      </c>
      <c r="F289" s="47">
        <f>SUMIFS(Fev!$J$5:$J$605,Fev!$V$5:$V$605,"Despesa",Fev!$G$5:$G$605,DRE!$D289)</f>
        <v>0</v>
      </c>
      <c r="G289" s="47" t="e">
        <f>SUMIFS(#REF!,#REF!,"Despesa",#REF!,DRE!$D289)</f>
        <v>#REF!</v>
      </c>
      <c r="H289" s="47">
        <f>SUMIFS(Abr!$J$5:$J$605,Abr!$V$5:$V$605,"Despesa",Abr!$G$5:$G$605,DRE!$D289)</f>
        <v>0</v>
      </c>
      <c r="I289" s="47">
        <f>SUMIFS(Mai!$J$5:$J$605,Mai!$V$5:$V$605,"Despesa",Mai!$G$5:$G$605,DRE!$D289)</f>
        <v>0</v>
      </c>
      <c r="J289" s="47">
        <f>SUMIFS(Jun!$J$5:$J$605,Jun!$V$5:$V$605,"Despesa",Jun!$G$5:$G$605,DRE!$D289)</f>
        <v>0</v>
      </c>
      <c r="K289" s="47" t="e">
        <f>SUMIFS(#REF!,#REF!,"Despesa",#REF!,DRE!$D289)</f>
        <v>#REF!</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t="e">
        <f t="shared" si="19"/>
        <v>#REF!</v>
      </c>
    </row>
    <row r="290" spans="1:17" ht="28.5" customHeight="1" thickTop="1" thickBot="1" x14ac:dyDescent="0.3">
      <c r="A290" s="214"/>
      <c r="B290" s="61">
        <v>287</v>
      </c>
      <c r="C290" s="34">
        <f>'PC Despesas'!C73</f>
        <v>0</v>
      </c>
      <c r="D290" s="35" t="str">
        <f>IFERROR(VLOOKUP(C290,'PC Despesas'!$C$4:$D$103,2,FALSE),"")</f>
        <v/>
      </c>
      <c r="E290" s="47">
        <f>SUMIFS(Jan!$J$5:$J$586,Jan!$V$5:$V$586,"Despesa",Jan!$G$5:$G$586,DRE!$D290)</f>
        <v>0</v>
      </c>
      <c r="F290" s="47">
        <f>SUMIFS(Fev!$J$5:$J$605,Fev!$V$5:$V$605,"Despesa",Fev!$G$5:$G$605,DRE!$D290)</f>
        <v>0</v>
      </c>
      <c r="G290" s="47" t="e">
        <f>SUMIFS(#REF!,#REF!,"Despesa",#REF!,DRE!$D290)</f>
        <v>#REF!</v>
      </c>
      <c r="H290" s="47">
        <f>SUMIFS(Abr!$J$5:$J$605,Abr!$V$5:$V$605,"Despesa",Abr!$G$5:$G$605,DRE!$D290)</f>
        <v>0</v>
      </c>
      <c r="I290" s="47">
        <f>SUMIFS(Mai!$J$5:$J$605,Mai!$V$5:$V$605,"Despesa",Mai!$G$5:$G$605,DRE!$D290)</f>
        <v>0</v>
      </c>
      <c r="J290" s="47">
        <f>SUMIFS(Jun!$J$5:$J$605,Jun!$V$5:$V$605,"Despesa",Jun!$G$5:$G$605,DRE!$D290)</f>
        <v>0</v>
      </c>
      <c r="K290" s="47" t="e">
        <f>SUMIFS(#REF!,#REF!,"Despesa",#REF!,DRE!$D290)</f>
        <v>#REF!</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t="e">
        <f t="shared" si="19"/>
        <v>#REF!</v>
      </c>
    </row>
    <row r="291" spans="1:17" ht="28.5" customHeight="1" thickTop="1" thickBot="1" x14ac:dyDescent="0.3">
      <c r="A291" s="214"/>
      <c r="B291" s="61">
        <v>288</v>
      </c>
      <c r="C291" s="34">
        <f>'PC Despesas'!C74</f>
        <v>0</v>
      </c>
      <c r="D291" s="35" t="str">
        <f>IFERROR(VLOOKUP(C291,'PC Despesas'!$C$4:$D$103,2,FALSE),"")</f>
        <v/>
      </c>
      <c r="E291" s="47">
        <f>SUMIFS(Jan!$J$5:$J$586,Jan!$V$5:$V$586,"Despesa",Jan!$G$5:$G$586,DRE!$D291)</f>
        <v>0</v>
      </c>
      <c r="F291" s="47">
        <f>SUMIFS(Fev!$J$5:$J$605,Fev!$V$5:$V$605,"Despesa",Fev!$G$5:$G$605,DRE!$D291)</f>
        <v>0</v>
      </c>
      <c r="G291" s="47" t="e">
        <f>SUMIFS(#REF!,#REF!,"Despesa",#REF!,DRE!$D291)</f>
        <v>#REF!</v>
      </c>
      <c r="H291" s="47">
        <f>SUMIFS(Abr!$J$5:$J$605,Abr!$V$5:$V$605,"Despesa",Abr!$G$5:$G$605,DRE!$D291)</f>
        <v>0</v>
      </c>
      <c r="I291" s="47">
        <f>SUMIFS(Mai!$J$5:$J$605,Mai!$V$5:$V$605,"Despesa",Mai!$G$5:$G$605,DRE!$D291)</f>
        <v>0</v>
      </c>
      <c r="J291" s="47">
        <f>SUMIFS(Jun!$J$5:$J$605,Jun!$V$5:$V$605,"Despesa",Jun!$G$5:$G$605,DRE!$D291)</f>
        <v>0</v>
      </c>
      <c r="K291" s="47" t="e">
        <f>SUMIFS(#REF!,#REF!,"Despesa",#REF!,DRE!$D291)</f>
        <v>#REF!</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t="e">
        <f t="shared" si="19"/>
        <v>#REF!</v>
      </c>
    </row>
    <row r="292" spans="1:17" ht="28.5" customHeight="1" thickTop="1" thickBot="1" x14ac:dyDescent="0.3">
      <c r="A292" s="214"/>
      <c r="B292" s="61">
        <v>289</v>
      </c>
      <c r="C292" s="34">
        <f>'PC Despesas'!C75</f>
        <v>0</v>
      </c>
      <c r="D292" s="35" t="str">
        <f>IFERROR(VLOOKUP(C292,'PC Despesas'!$C$4:$D$103,2,FALSE),"")</f>
        <v/>
      </c>
      <c r="E292" s="47">
        <f>SUMIFS(Jan!$J$5:$J$586,Jan!$V$5:$V$586,"Despesa",Jan!$G$5:$G$586,DRE!$D292)</f>
        <v>0</v>
      </c>
      <c r="F292" s="47">
        <f>SUMIFS(Fev!$J$5:$J$605,Fev!$V$5:$V$605,"Despesa",Fev!$G$5:$G$605,DRE!$D292)</f>
        <v>0</v>
      </c>
      <c r="G292" s="47" t="e">
        <f>SUMIFS(#REF!,#REF!,"Despesa",#REF!,DRE!$D292)</f>
        <v>#REF!</v>
      </c>
      <c r="H292" s="47">
        <f>SUMIFS(Abr!$J$5:$J$605,Abr!$V$5:$V$605,"Despesa",Abr!$G$5:$G$605,DRE!$D292)</f>
        <v>0</v>
      </c>
      <c r="I292" s="47">
        <f>SUMIFS(Mai!$J$5:$J$605,Mai!$V$5:$V$605,"Despesa",Mai!$G$5:$G$605,DRE!$D292)</f>
        <v>0</v>
      </c>
      <c r="J292" s="47">
        <f>SUMIFS(Jun!$J$5:$J$605,Jun!$V$5:$V$605,"Despesa",Jun!$G$5:$G$605,DRE!$D292)</f>
        <v>0</v>
      </c>
      <c r="K292" s="47" t="e">
        <f>SUMIFS(#REF!,#REF!,"Despesa",#REF!,DRE!$D292)</f>
        <v>#REF!</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t="e">
        <f t="shared" si="19"/>
        <v>#REF!</v>
      </c>
    </row>
    <row r="293" spans="1:17" ht="28.5" customHeight="1" thickTop="1" thickBot="1" x14ac:dyDescent="0.3">
      <c r="A293" s="214"/>
      <c r="B293" s="61">
        <v>290</v>
      </c>
      <c r="C293" s="34">
        <f>'PC Despesas'!C76</f>
        <v>0</v>
      </c>
      <c r="D293" s="35" t="str">
        <f>IFERROR(VLOOKUP(C293,'PC Despesas'!$C$4:$D$103,2,FALSE),"")</f>
        <v/>
      </c>
      <c r="E293" s="47">
        <f>SUMIFS(Jan!$J$5:$J$586,Jan!$V$5:$V$586,"Despesa",Jan!$G$5:$G$586,DRE!$D293)</f>
        <v>0</v>
      </c>
      <c r="F293" s="47">
        <f>SUMIFS(Fev!$J$5:$J$605,Fev!$V$5:$V$605,"Despesa",Fev!$G$5:$G$605,DRE!$D293)</f>
        <v>0</v>
      </c>
      <c r="G293" s="47" t="e">
        <f>SUMIFS(#REF!,#REF!,"Despesa",#REF!,DRE!$D293)</f>
        <v>#REF!</v>
      </c>
      <c r="H293" s="47">
        <f>SUMIFS(Abr!$J$5:$J$605,Abr!$V$5:$V$605,"Despesa",Abr!$G$5:$G$605,DRE!$D293)</f>
        <v>0</v>
      </c>
      <c r="I293" s="47">
        <f>SUMIFS(Mai!$J$5:$J$605,Mai!$V$5:$V$605,"Despesa",Mai!$G$5:$G$605,DRE!$D293)</f>
        <v>0</v>
      </c>
      <c r="J293" s="47">
        <f>SUMIFS(Jun!$J$5:$J$605,Jun!$V$5:$V$605,"Despesa",Jun!$G$5:$G$605,DRE!$D293)</f>
        <v>0</v>
      </c>
      <c r="K293" s="47" t="e">
        <f>SUMIFS(#REF!,#REF!,"Despesa",#REF!,DRE!$D293)</f>
        <v>#REF!</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t="e">
        <f t="shared" si="19"/>
        <v>#REF!</v>
      </c>
    </row>
    <row r="294" spans="1:17" ht="28.5" customHeight="1" thickTop="1" thickBot="1" x14ac:dyDescent="0.3">
      <c r="A294" s="214"/>
      <c r="B294" s="61">
        <v>291</v>
      </c>
      <c r="C294" s="34">
        <f>'PC Despesas'!C77</f>
        <v>0</v>
      </c>
      <c r="D294" s="35" t="str">
        <f>IFERROR(VLOOKUP(C294,'PC Despesas'!$C$4:$D$103,2,FALSE),"")</f>
        <v/>
      </c>
      <c r="E294" s="47">
        <f>SUMIFS(Jan!$J$5:$J$586,Jan!$V$5:$V$586,"Despesa",Jan!$G$5:$G$586,DRE!$D294)</f>
        <v>0</v>
      </c>
      <c r="F294" s="47">
        <f>SUMIFS(Fev!$J$5:$J$605,Fev!$V$5:$V$605,"Despesa",Fev!$G$5:$G$605,DRE!$D294)</f>
        <v>0</v>
      </c>
      <c r="G294" s="47" t="e">
        <f>SUMIFS(#REF!,#REF!,"Despesa",#REF!,DRE!$D294)</f>
        <v>#REF!</v>
      </c>
      <c r="H294" s="47">
        <f>SUMIFS(Abr!$J$5:$J$605,Abr!$V$5:$V$605,"Despesa",Abr!$G$5:$G$605,DRE!$D294)</f>
        <v>0</v>
      </c>
      <c r="I294" s="47">
        <f>SUMIFS(Mai!$J$5:$J$605,Mai!$V$5:$V$605,"Despesa",Mai!$G$5:$G$605,DRE!$D294)</f>
        <v>0</v>
      </c>
      <c r="J294" s="47">
        <f>SUMIFS(Jun!$J$5:$J$605,Jun!$V$5:$V$605,"Despesa",Jun!$G$5:$G$605,DRE!$D294)</f>
        <v>0</v>
      </c>
      <c r="K294" s="47" t="e">
        <f>SUMIFS(#REF!,#REF!,"Despesa",#REF!,DRE!$D294)</f>
        <v>#REF!</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t="e">
        <f t="shared" si="19"/>
        <v>#REF!</v>
      </c>
    </row>
    <row r="295" spans="1:17" ht="28.5" customHeight="1" thickTop="1" thickBot="1" x14ac:dyDescent="0.3">
      <c r="A295" s="214"/>
      <c r="B295" s="61">
        <v>292</v>
      </c>
      <c r="C295" s="34">
        <f>'PC Despesas'!C78</f>
        <v>0</v>
      </c>
      <c r="D295" s="35" t="str">
        <f>IFERROR(VLOOKUP(C295,'PC Despesas'!$C$4:$D$103,2,FALSE),"")</f>
        <v/>
      </c>
      <c r="E295" s="47">
        <f>SUMIFS(Jan!$J$5:$J$586,Jan!$V$5:$V$586,"Despesa",Jan!$G$5:$G$586,DRE!$D295)</f>
        <v>0</v>
      </c>
      <c r="F295" s="47">
        <f>SUMIFS(Fev!$J$5:$J$605,Fev!$V$5:$V$605,"Despesa",Fev!$G$5:$G$605,DRE!$D295)</f>
        <v>0</v>
      </c>
      <c r="G295" s="47" t="e">
        <f>SUMIFS(#REF!,#REF!,"Despesa",#REF!,DRE!$D295)</f>
        <v>#REF!</v>
      </c>
      <c r="H295" s="47">
        <f>SUMIFS(Abr!$J$5:$J$605,Abr!$V$5:$V$605,"Despesa",Abr!$G$5:$G$605,DRE!$D295)</f>
        <v>0</v>
      </c>
      <c r="I295" s="47">
        <f>SUMIFS(Mai!$J$5:$J$605,Mai!$V$5:$V$605,"Despesa",Mai!$G$5:$G$605,DRE!$D295)</f>
        <v>0</v>
      </c>
      <c r="J295" s="47">
        <f>SUMIFS(Jun!$J$5:$J$605,Jun!$V$5:$V$605,"Despesa",Jun!$G$5:$G$605,DRE!$D295)</f>
        <v>0</v>
      </c>
      <c r="K295" s="47" t="e">
        <f>SUMIFS(#REF!,#REF!,"Despesa",#REF!,DRE!$D295)</f>
        <v>#REF!</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t="e">
        <f t="shared" si="19"/>
        <v>#REF!</v>
      </c>
    </row>
    <row r="296" spans="1:17" ht="28.5" customHeight="1" thickTop="1" thickBot="1" x14ac:dyDescent="0.3">
      <c r="A296" s="214"/>
      <c r="B296" s="61">
        <v>293</v>
      </c>
      <c r="C296" s="34">
        <f>'PC Despesas'!C79</f>
        <v>0</v>
      </c>
      <c r="D296" s="35" t="str">
        <f>IFERROR(VLOOKUP(C296,'PC Despesas'!$C$4:$D$103,2,FALSE),"")</f>
        <v/>
      </c>
      <c r="E296" s="47">
        <f>SUMIFS(Jan!$J$5:$J$586,Jan!$V$5:$V$586,"Despesa",Jan!$G$5:$G$586,DRE!$D296)</f>
        <v>0</v>
      </c>
      <c r="F296" s="47">
        <f>SUMIFS(Fev!$J$5:$J$605,Fev!$V$5:$V$605,"Despesa",Fev!$G$5:$G$605,DRE!$D296)</f>
        <v>0</v>
      </c>
      <c r="G296" s="47" t="e">
        <f>SUMIFS(#REF!,#REF!,"Despesa",#REF!,DRE!$D296)</f>
        <v>#REF!</v>
      </c>
      <c r="H296" s="47">
        <f>SUMIFS(Abr!$J$5:$J$605,Abr!$V$5:$V$605,"Despesa",Abr!$G$5:$G$605,DRE!$D296)</f>
        <v>0</v>
      </c>
      <c r="I296" s="47">
        <f>SUMIFS(Mai!$J$5:$J$605,Mai!$V$5:$V$605,"Despesa",Mai!$G$5:$G$605,DRE!$D296)</f>
        <v>0</v>
      </c>
      <c r="J296" s="47">
        <f>SUMIFS(Jun!$J$5:$J$605,Jun!$V$5:$V$605,"Despesa",Jun!$G$5:$G$605,DRE!$D296)</f>
        <v>0</v>
      </c>
      <c r="K296" s="47" t="e">
        <f>SUMIFS(#REF!,#REF!,"Despesa",#REF!,DRE!$D296)</f>
        <v>#REF!</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t="e">
        <f t="shared" si="19"/>
        <v>#REF!</v>
      </c>
    </row>
    <row r="297" spans="1:17" ht="28.5" customHeight="1" thickTop="1" thickBot="1" x14ac:dyDescent="0.3">
      <c r="A297" s="214"/>
      <c r="B297" s="61">
        <v>294</v>
      </c>
      <c r="C297" s="34">
        <f>'PC Despesas'!C80</f>
        <v>0</v>
      </c>
      <c r="D297" s="35" t="str">
        <f>IFERROR(VLOOKUP(C297,'PC Despesas'!$C$4:$D$103,2,FALSE),"")</f>
        <v/>
      </c>
      <c r="E297" s="47">
        <f>SUMIFS(Jan!$J$5:$J$586,Jan!$V$5:$V$586,"Despesa",Jan!$G$5:$G$586,DRE!$D297)</f>
        <v>0</v>
      </c>
      <c r="F297" s="47">
        <f>SUMIFS(Fev!$J$5:$J$605,Fev!$V$5:$V$605,"Despesa",Fev!$G$5:$G$605,DRE!$D297)</f>
        <v>0</v>
      </c>
      <c r="G297" s="47" t="e">
        <f>SUMIFS(#REF!,#REF!,"Despesa",#REF!,DRE!$D297)</f>
        <v>#REF!</v>
      </c>
      <c r="H297" s="47">
        <f>SUMIFS(Abr!$J$5:$J$605,Abr!$V$5:$V$605,"Despesa",Abr!$G$5:$G$605,DRE!$D297)</f>
        <v>0</v>
      </c>
      <c r="I297" s="47">
        <f>SUMIFS(Mai!$J$5:$J$605,Mai!$V$5:$V$605,"Despesa",Mai!$G$5:$G$605,DRE!$D297)</f>
        <v>0</v>
      </c>
      <c r="J297" s="47">
        <f>SUMIFS(Jun!$J$5:$J$605,Jun!$V$5:$V$605,"Despesa",Jun!$G$5:$G$605,DRE!$D297)</f>
        <v>0</v>
      </c>
      <c r="K297" s="47" t="e">
        <f>SUMIFS(#REF!,#REF!,"Despesa",#REF!,DRE!$D297)</f>
        <v>#REF!</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t="e">
        <f t="shared" si="19"/>
        <v>#REF!</v>
      </c>
    </row>
    <row r="298" spans="1:17" ht="28.5" customHeight="1" thickTop="1" thickBot="1" x14ac:dyDescent="0.3">
      <c r="A298" s="214"/>
      <c r="B298" s="61">
        <v>295</v>
      </c>
      <c r="C298" s="34">
        <f>'PC Despesas'!C81</f>
        <v>0</v>
      </c>
      <c r="D298" s="35" t="str">
        <f>IFERROR(VLOOKUP(C298,'PC Despesas'!$C$4:$D$103,2,FALSE),"")</f>
        <v/>
      </c>
      <c r="E298" s="47">
        <f>SUMIFS(Jan!$J$5:$J$586,Jan!$V$5:$V$586,"Despesa",Jan!$G$5:$G$586,DRE!$D298)</f>
        <v>0</v>
      </c>
      <c r="F298" s="47">
        <f>SUMIFS(Fev!$J$5:$J$605,Fev!$V$5:$V$605,"Despesa",Fev!$G$5:$G$605,DRE!$D298)</f>
        <v>0</v>
      </c>
      <c r="G298" s="47" t="e">
        <f>SUMIFS(#REF!,#REF!,"Despesa",#REF!,DRE!$D298)</f>
        <v>#REF!</v>
      </c>
      <c r="H298" s="47">
        <f>SUMIFS(Abr!$J$5:$J$605,Abr!$V$5:$V$605,"Despesa",Abr!$G$5:$G$605,DRE!$D298)</f>
        <v>0</v>
      </c>
      <c r="I298" s="47">
        <f>SUMIFS(Mai!$J$5:$J$605,Mai!$V$5:$V$605,"Despesa",Mai!$G$5:$G$605,DRE!$D298)</f>
        <v>0</v>
      </c>
      <c r="J298" s="47">
        <f>SUMIFS(Jun!$J$5:$J$605,Jun!$V$5:$V$605,"Despesa",Jun!$G$5:$G$605,DRE!$D298)</f>
        <v>0</v>
      </c>
      <c r="K298" s="47" t="e">
        <f>SUMIFS(#REF!,#REF!,"Despesa",#REF!,DRE!$D298)</f>
        <v>#REF!</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t="e">
        <f t="shared" si="19"/>
        <v>#REF!</v>
      </c>
    </row>
    <row r="299" spans="1:17" ht="28.5" customHeight="1" thickTop="1" thickBot="1" x14ac:dyDescent="0.3">
      <c r="A299" s="214"/>
      <c r="B299" s="61">
        <v>296</v>
      </c>
      <c r="C299" s="34">
        <f>'PC Despesas'!C82</f>
        <v>0</v>
      </c>
      <c r="D299" s="35" t="str">
        <f>IFERROR(VLOOKUP(C299,'PC Despesas'!$C$4:$D$103,2,FALSE),"")</f>
        <v/>
      </c>
      <c r="E299" s="47">
        <f>SUMIFS(Jan!$J$5:$J$586,Jan!$V$5:$V$586,"Despesa",Jan!$G$5:$G$586,DRE!$D299)</f>
        <v>0</v>
      </c>
      <c r="F299" s="47">
        <f>SUMIFS(Fev!$J$5:$J$605,Fev!$V$5:$V$605,"Despesa",Fev!$G$5:$G$605,DRE!$D299)</f>
        <v>0</v>
      </c>
      <c r="G299" s="47" t="e">
        <f>SUMIFS(#REF!,#REF!,"Despesa",#REF!,DRE!$D299)</f>
        <v>#REF!</v>
      </c>
      <c r="H299" s="47">
        <f>SUMIFS(Abr!$J$5:$J$605,Abr!$V$5:$V$605,"Despesa",Abr!$G$5:$G$605,DRE!$D299)</f>
        <v>0</v>
      </c>
      <c r="I299" s="47">
        <f>SUMIFS(Mai!$J$5:$J$605,Mai!$V$5:$V$605,"Despesa",Mai!$G$5:$G$605,DRE!$D299)</f>
        <v>0</v>
      </c>
      <c r="J299" s="47">
        <f>SUMIFS(Jun!$J$5:$J$605,Jun!$V$5:$V$605,"Despesa",Jun!$G$5:$G$605,DRE!$D299)</f>
        <v>0</v>
      </c>
      <c r="K299" s="47" t="e">
        <f>SUMIFS(#REF!,#REF!,"Despesa",#REF!,DRE!$D299)</f>
        <v>#REF!</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t="e">
        <f t="shared" si="19"/>
        <v>#REF!</v>
      </c>
    </row>
    <row r="300" spans="1:17" ht="28.5" customHeight="1" thickTop="1" thickBot="1" x14ac:dyDescent="0.3">
      <c r="A300" s="214"/>
      <c r="B300" s="61">
        <v>297</v>
      </c>
      <c r="C300" s="34">
        <f>'PC Despesas'!C83</f>
        <v>0</v>
      </c>
      <c r="D300" s="35" t="str">
        <f>IFERROR(VLOOKUP(C300,'PC Despesas'!$C$4:$D$103,2,FALSE),"")</f>
        <v/>
      </c>
      <c r="E300" s="47">
        <f>SUMIFS(Jan!$J$5:$J$586,Jan!$V$5:$V$586,"Despesa",Jan!$G$5:$G$586,DRE!$D300)</f>
        <v>0</v>
      </c>
      <c r="F300" s="47">
        <f>SUMIFS(Fev!$J$5:$J$605,Fev!$V$5:$V$605,"Despesa",Fev!$G$5:$G$605,DRE!$D300)</f>
        <v>0</v>
      </c>
      <c r="G300" s="47" t="e">
        <f>SUMIFS(#REF!,#REF!,"Despesa",#REF!,DRE!$D300)</f>
        <v>#REF!</v>
      </c>
      <c r="H300" s="47">
        <f>SUMIFS(Abr!$J$5:$J$605,Abr!$V$5:$V$605,"Despesa",Abr!$G$5:$G$605,DRE!$D300)</f>
        <v>0</v>
      </c>
      <c r="I300" s="47">
        <f>SUMIFS(Mai!$J$5:$J$605,Mai!$V$5:$V$605,"Despesa",Mai!$G$5:$G$605,DRE!$D300)</f>
        <v>0</v>
      </c>
      <c r="J300" s="47">
        <f>SUMIFS(Jun!$J$5:$J$605,Jun!$V$5:$V$605,"Despesa",Jun!$G$5:$G$605,DRE!$D300)</f>
        <v>0</v>
      </c>
      <c r="K300" s="47" t="e">
        <f>SUMIFS(#REF!,#REF!,"Despesa",#REF!,DRE!$D300)</f>
        <v>#REF!</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t="e">
        <f t="shared" si="19"/>
        <v>#REF!</v>
      </c>
    </row>
    <row r="301" spans="1:17" ht="28.5" customHeight="1" thickTop="1" thickBot="1" x14ac:dyDescent="0.3">
      <c r="A301" s="214"/>
      <c r="B301" s="61">
        <v>298</v>
      </c>
      <c r="C301" s="34">
        <f>'PC Despesas'!C84</f>
        <v>0</v>
      </c>
      <c r="D301" s="35" t="str">
        <f>IFERROR(VLOOKUP(C301,'PC Despesas'!$C$4:$D$103,2,FALSE),"")</f>
        <v/>
      </c>
      <c r="E301" s="47">
        <f>SUMIFS(Jan!$J$5:$J$586,Jan!$V$5:$V$586,"Despesa",Jan!$G$5:$G$586,DRE!$D301)</f>
        <v>0</v>
      </c>
      <c r="F301" s="47">
        <f>SUMIFS(Fev!$J$5:$J$605,Fev!$V$5:$V$605,"Despesa",Fev!$G$5:$G$605,DRE!$D301)</f>
        <v>0</v>
      </c>
      <c r="G301" s="47" t="e">
        <f>SUMIFS(#REF!,#REF!,"Despesa",#REF!,DRE!$D301)</f>
        <v>#REF!</v>
      </c>
      <c r="H301" s="47">
        <f>SUMIFS(Abr!$J$5:$J$605,Abr!$V$5:$V$605,"Despesa",Abr!$G$5:$G$605,DRE!$D301)</f>
        <v>0</v>
      </c>
      <c r="I301" s="47">
        <f>SUMIFS(Mai!$J$5:$J$605,Mai!$V$5:$V$605,"Despesa",Mai!$G$5:$G$605,DRE!$D301)</f>
        <v>0</v>
      </c>
      <c r="J301" s="47">
        <f>SUMIFS(Jun!$J$5:$J$605,Jun!$V$5:$V$605,"Despesa",Jun!$G$5:$G$605,DRE!$D301)</f>
        <v>0</v>
      </c>
      <c r="K301" s="47" t="e">
        <f>SUMIFS(#REF!,#REF!,"Despesa",#REF!,DRE!$D301)</f>
        <v>#REF!</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t="e">
        <f t="shared" si="19"/>
        <v>#REF!</v>
      </c>
    </row>
    <row r="302" spans="1:17" ht="28.5" customHeight="1" thickTop="1" thickBot="1" x14ac:dyDescent="0.3">
      <c r="A302" s="214"/>
      <c r="B302" s="61">
        <v>299</v>
      </c>
      <c r="C302" s="34">
        <f>'PC Despesas'!C85</f>
        <v>0</v>
      </c>
      <c r="D302" s="35" t="str">
        <f>IFERROR(VLOOKUP(C302,'PC Despesas'!$C$4:$D$103,2,FALSE),"")</f>
        <v/>
      </c>
      <c r="E302" s="47">
        <f>SUMIFS(Jan!$J$5:$J$586,Jan!$V$5:$V$586,"Despesa",Jan!$G$5:$G$586,DRE!$D302)</f>
        <v>0</v>
      </c>
      <c r="F302" s="47">
        <f>SUMIFS(Fev!$J$5:$J$605,Fev!$V$5:$V$605,"Despesa",Fev!$G$5:$G$605,DRE!$D302)</f>
        <v>0</v>
      </c>
      <c r="G302" s="47" t="e">
        <f>SUMIFS(#REF!,#REF!,"Despesa",#REF!,DRE!$D302)</f>
        <v>#REF!</v>
      </c>
      <c r="H302" s="47">
        <f>SUMIFS(Abr!$J$5:$J$605,Abr!$V$5:$V$605,"Despesa",Abr!$G$5:$G$605,DRE!$D302)</f>
        <v>0</v>
      </c>
      <c r="I302" s="47">
        <f>SUMIFS(Mai!$J$5:$J$605,Mai!$V$5:$V$605,"Despesa",Mai!$G$5:$G$605,DRE!$D302)</f>
        <v>0</v>
      </c>
      <c r="J302" s="47">
        <f>SUMIFS(Jun!$J$5:$J$605,Jun!$V$5:$V$605,"Despesa",Jun!$G$5:$G$605,DRE!$D302)</f>
        <v>0</v>
      </c>
      <c r="K302" s="47" t="e">
        <f>SUMIFS(#REF!,#REF!,"Despesa",#REF!,DRE!$D302)</f>
        <v>#REF!</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t="e">
        <f t="shared" si="19"/>
        <v>#REF!</v>
      </c>
    </row>
    <row r="303" spans="1:17" ht="28.5" customHeight="1" thickTop="1" thickBot="1" x14ac:dyDescent="0.3">
      <c r="A303" s="214"/>
      <c r="B303" s="61">
        <v>300</v>
      </c>
      <c r="C303" s="34">
        <f>'PC Despesas'!C86</f>
        <v>0</v>
      </c>
      <c r="D303" s="35" t="str">
        <f>IFERROR(VLOOKUP(C303,'PC Despesas'!$C$4:$D$103,2,FALSE),"")</f>
        <v/>
      </c>
      <c r="E303" s="47">
        <f>SUMIFS(Jan!$J$5:$J$586,Jan!$V$5:$V$586,"Despesa",Jan!$G$5:$G$586,DRE!$D303)</f>
        <v>0</v>
      </c>
      <c r="F303" s="47">
        <f>SUMIFS(Fev!$J$5:$J$605,Fev!$V$5:$V$605,"Despesa",Fev!$G$5:$G$605,DRE!$D303)</f>
        <v>0</v>
      </c>
      <c r="G303" s="47" t="e">
        <f>SUMIFS(#REF!,#REF!,"Despesa",#REF!,DRE!$D303)</f>
        <v>#REF!</v>
      </c>
      <c r="H303" s="47">
        <f>SUMIFS(Abr!$J$5:$J$605,Abr!$V$5:$V$605,"Despesa",Abr!$G$5:$G$605,DRE!$D303)</f>
        <v>0</v>
      </c>
      <c r="I303" s="47">
        <f>SUMIFS(Mai!$J$5:$J$605,Mai!$V$5:$V$605,"Despesa",Mai!$G$5:$G$605,DRE!$D303)</f>
        <v>0</v>
      </c>
      <c r="J303" s="47">
        <f>SUMIFS(Jun!$J$5:$J$605,Jun!$V$5:$V$605,"Despesa",Jun!$G$5:$G$605,DRE!$D303)</f>
        <v>0</v>
      </c>
      <c r="K303" s="47" t="e">
        <f>SUMIFS(#REF!,#REF!,"Despesa",#REF!,DRE!$D303)</f>
        <v>#REF!</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t="e">
        <f t="shared" si="19"/>
        <v>#REF!</v>
      </c>
    </row>
    <row r="304" spans="1:17" ht="28.5" customHeight="1" thickTop="1" thickBot="1" x14ac:dyDescent="0.3">
      <c r="A304" s="214"/>
      <c r="B304" s="61">
        <v>301</v>
      </c>
      <c r="C304" s="34">
        <f>'PC Despesas'!C87</f>
        <v>0</v>
      </c>
      <c r="D304" s="35" t="str">
        <f>IFERROR(VLOOKUP(C304,'PC Despesas'!$C$4:$D$103,2,FALSE),"")</f>
        <v/>
      </c>
      <c r="E304" s="47">
        <f>SUMIFS(Jan!$J$5:$J$586,Jan!$V$5:$V$586,"Despesa",Jan!$G$5:$G$586,DRE!$D304)</f>
        <v>0</v>
      </c>
      <c r="F304" s="47">
        <f>SUMIFS(Fev!$J$5:$J$605,Fev!$V$5:$V$605,"Despesa",Fev!$G$5:$G$605,DRE!$D304)</f>
        <v>0</v>
      </c>
      <c r="G304" s="47" t="e">
        <f>SUMIFS(#REF!,#REF!,"Despesa",#REF!,DRE!$D304)</f>
        <v>#REF!</v>
      </c>
      <c r="H304" s="47">
        <f>SUMIFS(Abr!$J$5:$J$605,Abr!$V$5:$V$605,"Despesa",Abr!$G$5:$G$605,DRE!$D304)</f>
        <v>0</v>
      </c>
      <c r="I304" s="47">
        <f>SUMIFS(Mai!$J$5:$J$605,Mai!$V$5:$V$605,"Despesa",Mai!$G$5:$G$605,DRE!$D304)</f>
        <v>0</v>
      </c>
      <c r="J304" s="47">
        <f>SUMIFS(Jun!$J$5:$J$605,Jun!$V$5:$V$605,"Despesa",Jun!$G$5:$G$605,DRE!$D304)</f>
        <v>0</v>
      </c>
      <c r="K304" s="47" t="e">
        <f>SUMIFS(#REF!,#REF!,"Despesa",#REF!,DRE!$D304)</f>
        <v>#REF!</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t="e">
        <f t="shared" si="19"/>
        <v>#REF!</v>
      </c>
    </row>
    <row r="305" spans="1:17" ht="28.5" customHeight="1" thickTop="1" thickBot="1" x14ac:dyDescent="0.3">
      <c r="A305" s="214"/>
      <c r="B305" s="61">
        <v>302</v>
      </c>
      <c r="C305" s="34">
        <f>'PC Despesas'!C88</f>
        <v>0</v>
      </c>
      <c r="D305" s="35" t="str">
        <f>IFERROR(VLOOKUP(C305,'PC Despesas'!$C$4:$D$103,2,FALSE),"")</f>
        <v/>
      </c>
      <c r="E305" s="47">
        <f>SUMIFS(Jan!$J$5:$J$586,Jan!$V$5:$V$586,"Despesa",Jan!$G$5:$G$586,DRE!$D305)</f>
        <v>0</v>
      </c>
      <c r="F305" s="47">
        <f>SUMIFS(Fev!$J$5:$J$605,Fev!$V$5:$V$605,"Despesa",Fev!$G$5:$G$605,DRE!$D305)</f>
        <v>0</v>
      </c>
      <c r="G305" s="47" t="e">
        <f>SUMIFS(#REF!,#REF!,"Despesa",#REF!,DRE!$D305)</f>
        <v>#REF!</v>
      </c>
      <c r="H305" s="47">
        <f>SUMIFS(Abr!$J$5:$J$605,Abr!$V$5:$V$605,"Despesa",Abr!$G$5:$G$605,DRE!$D305)</f>
        <v>0</v>
      </c>
      <c r="I305" s="47">
        <f>SUMIFS(Mai!$J$5:$J$605,Mai!$V$5:$V$605,"Despesa",Mai!$G$5:$G$605,DRE!$D305)</f>
        <v>0</v>
      </c>
      <c r="J305" s="47">
        <f>SUMIFS(Jun!$J$5:$J$605,Jun!$V$5:$V$605,"Despesa",Jun!$G$5:$G$605,DRE!$D305)</f>
        <v>0</v>
      </c>
      <c r="K305" s="47" t="e">
        <f>SUMIFS(#REF!,#REF!,"Despesa",#REF!,DRE!$D305)</f>
        <v>#REF!</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t="e">
        <f t="shared" si="19"/>
        <v>#REF!</v>
      </c>
    </row>
    <row r="306" spans="1:17" ht="28.5" customHeight="1" thickTop="1" thickBot="1" x14ac:dyDescent="0.3">
      <c r="A306" s="214"/>
      <c r="B306" s="61">
        <v>303</v>
      </c>
      <c r="C306" s="34">
        <f>'PC Despesas'!C89</f>
        <v>0</v>
      </c>
      <c r="D306" s="35" t="str">
        <f>IFERROR(VLOOKUP(C306,'PC Despesas'!$C$4:$D$103,2,FALSE),"")</f>
        <v/>
      </c>
      <c r="E306" s="47">
        <f>SUMIFS(Jan!$J$5:$J$586,Jan!$V$5:$V$586,"Despesa",Jan!$G$5:$G$586,DRE!$D306)</f>
        <v>0</v>
      </c>
      <c r="F306" s="47">
        <f>SUMIFS(Fev!$J$5:$J$605,Fev!$V$5:$V$605,"Despesa",Fev!$G$5:$G$605,DRE!$D306)</f>
        <v>0</v>
      </c>
      <c r="G306" s="47" t="e">
        <f>SUMIFS(#REF!,#REF!,"Despesa",#REF!,DRE!$D306)</f>
        <v>#REF!</v>
      </c>
      <c r="H306" s="47">
        <f>SUMIFS(Abr!$J$5:$J$605,Abr!$V$5:$V$605,"Despesa",Abr!$G$5:$G$605,DRE!$D306)</f>
        <v>0</v>
      </c>
      <c r="I306" s="47">
        <f>SUMIFS(Mai!$J$5:$J$605,Mai!$V$5:$V$605,"Despesa",Mai!$G$5:$G$605,DRE!$D306)</f>
        <v>0</v>
      </c>
      <c r="J306" s="47">
        <f>SUMIFS(Jun!$J$5:$J$605,Jun!$V$5:$V$605,"Despesa",Jun!$G$5:$G$605,DRE!$D306)</f>
        <v>0</v>
      </c>
      <c r="K306" s="47" t="e">
        <f>SUMIFS(#REF!,#REF!,"Despesa",#REF!,DRE!$D306)</f>
        <v>#REF!</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t="e">
        <f t="shared" si="19"/>
        <v>#REF!</v>
      </c>
    </row>
    <row r="307" spans="1:17" ht="28.5" customHeight="1" thickTop="1" thickBot="1" x14ac:dyDescent="0.3">
      <c r="A307" s="214"/>
      <c r="B307" s="61">
        <v>304</v>
      </c>
      <c r="C307" s="34">
        <f>'PC Despesas'!C90</f>
        <v>0</v>
      </c>
      <c r="D307" s="35" t="str">
        <f>IFERROR(VLOOKUP(C307,'PC Despesas'!$C$4:$D$103,2,FALSE),"")</f>
        <v/>
      </c>
      <c r="E307" s="47">
        <f>SUMIFS(Jan!$J$5:$J$586,Jan!$V$5:$V$586,"Despesa",Jan!$G$5:$G$586,DRE!$D307)</f>
        <v>0</v>
      </c>
      <c r="F307" s="47">
        <f>SUMIFS(Fev!$J$5:$J$605,Fev!$V$5:$V$605,"Despesa",Fev!$G$5:$G$605,DRE!$D307)</f>
        <v>0</v>
      </c>
      <c r="G307" s="47" t="e">
        <f>SUMIFS(#REF!,#REF!,"Despesa",#REF!,DRE!$D307)</f>
        <v>#REF!</v>
      </c>
      <c r="H307" s="47">
        <f>SUMIFS(Abr!$J$5:$J$605,Abr!$V$5:$V$605,"Despesa",Abr!$G$5:$G$605,DRE!$D307)</f>
        <v>0</v>
      </c>
      <c r="I307" s="47">
        <f>SUMIFS(Mai!$J$5:$J$605,Mai!$V$5:$V$605,"Despesa",Mai!$G$5:$G$605,DRE!$D307)</f>
        <v>0</v>
      </c>
      <c r="J307" s="47">
        <f>SUMIFS(Jun!$J$5:$J$605,Jun!$V$5:$V$605,"Despesa",Jun!$G$5:$G$605,DRE!$D307)</f>
        <v>0</v>
      </c>
      <c r="K307" s="47" t="e">
        <f>SUMIFS(#REF!,#REF!,"Despesa",#REF!,DRE!$D307)</f>
        <v>#REF!</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t="e">
        <f t="shared" si="19"/>
        <v>#REF!</v>
      </c>
    </row>
    <row r="308" spans="1:17" ht="28.5" customHeight="1" thickTop="1" thickBot="1" x14ac:dyDescent="0.3">
      <c r="A308" s="214"/>
      <c r="B308" s="61">
        <v>305</v>
      </c>
      <c r="C308" s="34">
        <f>'PC Despesas'!C91</f>
        <v>0</v>
      </c>
      <c r="D308" s="35" t="str">
        <f>IFERROR(VLOOKUP(C308,'PC Despesas'!$C$4:$D$103,2,FALSE),"")</f>
        <v/>
      </c>
      <c r="E308" s="47">
        <f>SUMIFS(Jan!$J$5:$J$586,Jan!$V$5:$V$586,"Despesa",Jan!$G$5:$G$586,DRE!$D308)</f>
        <v>0</v>
      </c>
      <c r="F308" s="47">
        <f>SUMIFS(Fev!$J$5:$J$605,Fev!$V$5:$V$605,"Despesa",Fev!$G$5:$G$605,DRE!$D308)</f>
        <v>0</v>
      </c>
      <c r="G308" s="47" t="e">
        <f>SUMIFS(#REF!,#REF!,"Despesa",#REF!,DRE!$D308)</f>
        <v>#REF!</v>
      </c>
      <c r="H308" s="47">
        <f>SUMIFS(Abr!$J$5:$J$605,Abr!$V$5:$V$605,"Despesa",Abr!$G$5:$G$605,DRE!$D308)</f>
        <v>0</v>
      </c>
      <c r="I308" s="47">
        <f>SUMIFS(Mai!$J$5:$J$605,Mai!$V$5:$V$605,"Despesa",Mai!$G$5:$G$605,DRE!$D308)</f>
        <v>0</v>
      </c>
      <c r="J308" s="47">
        <f>SUMIFS(Jun!$J$5:$J$605,Jun!$V$5:$V$605,"Despesa",Jun!$G$5:$G$605,DRE!$D308)</f>
        <v>0</v>
      </c>
      <c r="K308" s="47" t="e">
        <f>SUMIFS(#REF!,#REF!,"Despesa",#REF!,DRE!$D308)</f>
        <v>#REF!</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t="e">
        <f t="shared" si="19"/>
        <v>#REF!</v>
      </c>
    </row>
    <row r="309" spans="1:17" ht="28.5" customHeight="1" thickTop="1" thickBot="1" x14ac:dyDescent="0.3">
      <c r="A309" s="214"/>
      <c r="B309" s="61">
        <v>306</v>
      </c>
      <c r="C309" s="34">
        <f>'PC Despesas'!C92</f>
        <v>0</v>
      </c>
      <c r="D309" s="35" t="str">
        <f>IFERROR(VLOOKUP(C309,'PC Despesas'!$C$4:$D$103,2,FALSE),"")</f>
        <v/>
      </c>
      <c r="E309" s="47">
        <f>SUMIFS(Jan!$J$5:$J$586,Jan!$V$5:$V$586,"Despesa",Jan!$G$5:$G$586,DRE!$D309)</f>
        <v>0</v>
      </c>
      <c r="F309" s="47">
        <f>SUMIFS(Fev!$J$5:$J$605,Fev!$V$5:$V$605,"Despesa",Fev!$G$5:$G$605,DRE!$D309)</f>
        <v>0</v>
      </c>
      <c r="G309" s="47" t="e">
        <f>SUMIFS(#REF!,#REF!,"Despesa",#REF!,DRE!$D309)</f>
        <v>#REF!</v>
      </c>
      <c r="H309" s="47">
        <f>SUMIFS(Abr!$J$5:$J$605,Abr!$V$5:$V$605,"Despesa",Abr!$G$5:$G$605,DRE!$D309)</f>
        <v>0</v>
      </c>
      <c r="I309" s="47">
        <f>SUMIFS(Mai!$J$5:$J$605,Mai!$V$5:$V$605,"Despesa",Mai!$G$5:$G$605,DRE!$D309)</f>
        <v>0</v>
      </c>
      <c r="J309" s="47">
        <f>SUMIFS(Jun!$J$5:$J$605,Jun!$V$5:$V$605,"Despesa",Jun!$G$5:$G$605,DRE!$D309)</f>
        <v>0</v>
      </c>
      <c r="K309" s="47" t="e">
        <f>SUMIFS(#REF!,#REF!,"Despesa",#REF!,DRE!$D309)</f>
        <v>#REF!</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t="e">
        <f t="shared" si="19"/>
        <v>#REF!</v>
      </c>
    </row>
    <row r="310" spans="1:17" ht="28.5" customHeight="1" thickTop="1" thickBot="1" x14ac:dyDescent="0.3">
      <c r="A310" s="214"/>
      <c r="B310" s="61">
        <v>307</v>
      </c>
      <c r="C310" s="34">
        <f>'PC Despesas'!C93</f>
        <v>0</v>
      </c>
      <c r="D310" s="35" t="str">
        <f>IFERROR(VLOOKUP(C310,'PC Despesas'!$C$4:$D$103,2,FALSE),"")</f>
        <v/>
      </c>
      <c r="E310" s="47">
        <f>SUMIFS(Jan!$J$5:$J$586,Jan!$V$5:$V$586,"Despesa",Jan!$G$5:$G$586,DRE!$D310)</f>
        <v>0</v>
      </c>
      <c r="F310" s="47">
        <f>SUMIFS(Fev!$J$5:$J$605,Fev!$V$5:$V$605,"Despesa",Fev!$G$5:$G$605,DRE!$D310)</f>
        <v>0</v>
      </c>
      <c r="G310" s="47" t="e">
        <f>SUMIFS(#REF!,#REF!,"Despesa",#REF!,DRE!$D310)</f>
        <v>#REF!</v>
      </c>
      <c r="H310" s="47">
        <f>SUMIFS(Abr!$J$5:$J$605,Abr!$V$5:$V$605,"Despesa",Abr!$G$5:$G$605,DRE!$D310)</f>
        <v>0</v>
      </c>
      <c r="I310" s="47">
        <f>SUMIFS(Mai!$J$5:$J$605,Mai!$V$5:$V$605,"Despesa",Mai!$G$5:$G$605,DRE!$D310)</f>
        <v>0</v>
      </c>
      <c r="J310" s="47">
        <f>SUMIFS(Jun!$J$5:$J$605,Jun!$V$5:$V$605,"Despesa",Jun!$G$5:$G$605,DRE!$D310)</f>
        <v>0</v>
      </c>
      <c r="K310" s="47" t="e">
        <f>SUMIFS(#REF!,#REF!,"Despesa",#REF!,DRE!$D310)</f>
        <v>#REF!</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t="e">
        <f t="shared" si="19"/>
        <v>#REF!</v>
      </c>
    </row>
    <row r="311" spans="1:17" ht="28.5" customHeight="1" thickTop="1" thickBot="1" x14ac:dyDescent="0.3">
      <c r="A311" s="214"/>
      <c r="B311" s="61">
        <v>308</v>
      </c>
      <c r="C311" s="34">
        <f>'PC Despesas'!C94</f>
        <v>0</v>
      </c>
      <c r="D311" s="35" t="str">
        <f>IFERROR(VLOOKUP(C311,'PC Despesas'!$C$4:$D$103,2,FALSE),"")</f>
        <v/>
      </c>
      <c r="E311" s="47">
        <f>SUMIFS(Jan!$J$5:$J$586,Jan!$V$5:$V$586,"Despesa",Jan!$G$5:$G$586,DRE!$D311)</f>
        <v>0</v>
      </c>
      <c r="F311" s="47">
        <f>SUMIFS(Fev!$J$5:$J$605,Fev!$V$5:$V$605,"Despesa",Fev!$G$5:$G$605,DRE!$D311)</f>
        <v>0</v>
      </c>
      <c r="G311" s="47" t="e">
        <f>SUMIFS(#REF!,#REF!,"Despesa",#REF!,DRE!$D311)</f>
        <v>#REF!</v>
      </c>
      <c r="H311" s="47">
        <f>SUMIFS(Abr!$J$5:$J$605,Abr!$V$5:$V$605,"Despesa",Abr!$G$5:$G$605,DRE!$D311)</f>
        <v>0</v>
      </c>
      <c r="I311" s="47">
        <f>SUMIFS(Mai!$J$5:$J$605,Mai!$V$5:$V$605,"Despesa",Mai!$G$5:$G$605,DRE!$D311)</f>
        <v>0</v>
      </c>
      <c r="J311" s="47">
        <f>SUMIFS(Jun!$J$5:$J$605,Jun!$V$5:$V$605,"Despesa",Jun!$G$5:$G$605,DRE!$D311)</f>
        <v>0</v>
      </c>
      <c r="K311" s="47" t="e">
        <f>SUMIFS(#REF!,#REF!,"Despesa",#REF!,DRE!$D311)</f>
        <v>#REF!</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t="e">
        <f t="shared" si="19"/>
        <v>#REF!</v>
      </c>
    </row>
    <row r="312" spans="1:17" ht="28.5" customHeight="1" thickTop="1" thickBot="1" x14ac:dyDescent="0.3">
      <c r="A312" s="214"/>
      <c r="B312" s="61">
        <v>309</v>
      </c>
      <c r="C312" s="34">
        <f>'PC Despesas'!C95</f>
        <v>0</v>
      </c>
      <c r="D312" s="35" t="str">
        <f>IFERROR(VLOOKUP(C312,'PC Despesas'!$C$4:$D$103,2,FALSE),"")</f>
        <v/>
      </c>
      <c r="E312" s="47">
        <f>SUMIFS(Jan!$J$5:$J$586,Jan!$V$5:$V$586,"Despesa",Jan!$G$5:$G$586,DRE!$D312)</f>
        <v>0</v>
      </c>
      <c r="F312" s="47">
        <f>SUMIFS(Fev!$J$5:$J$605,Fev!$V$5:$V$605,"Despesa",Fev!$G$5:$G$605,DRE!$D312)</f>
        <v>0</v>
      </c>
      <c r="G312" s="47" t="e">
        <f>SUMIFS(#REF!,#REF!,"Despesa",#REF!,DRE!$D312)</f>
        <v>#REF!</v>
      </c>
      <c r="H312" s="47">
        <f>SUMIFS(Abr!$J$5:$J$605,Abr!$V$5:$V$605,"Despesa",Abr!$G$5:$G$605,DRE!$D312)</f>
        <v>0</v>
      </c>
      <c r="I312" s="47">
        <f>SUMIFS(Mai!$J$5:$J$605,Mai!$V$5:$V$605,"Despesa",Mai!$G$5:$G$605,DRE!$D312)</f>
        <v>0</v>
      </c>
      <c r="J312" s="47">
        <f>SUMIFS(Jun!$J$5:$J$605,Jun!$V$5:$V$605,"Despesa",Jun!$G$5:$G$605,DRE!$D312)</f>
        <v>0</v>
      </c>
      <c r="K312" s="47" t="e">
        <f>SUMIFS(#REF!,#REF!,"Despesa",#REF!,DRE!$D312)</f>
        <v>#REF!</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t="e">
        <f t="shared" si="19"/>
        <v>#REF!</v>
      </c>
    </row>
    <row r="313" spans="1:17" ht="28.5" customHeight="1" thickTop="1" thickBot="1" x14ac:dyDescent="0.3">
      <c r="A313" s="214"/>
      <c r="B313" s="61">
        <v>310</v>
      </c>
      <c r="C313" s="34">
        <f>'PC Despesas'!C96</f>
        <v>0</v>
      </c>
      <c r="D313" s="35" t="str">
        <f>IFERROR(VLOOKUP(C313,'PC Despesas'!$C$4:$D$103,2,FALSE),"")</f>
        <v/>
      </c>
      <c r="E313" s="47">
        <f>SUMIFS(Jan!$J$5:$J$586,Jan!$V$5:$V$586,"Despesa",Jan!$G$5:$G$586,DRE!$D313)</f>
        <v>0</v>
      </c>
      <c r="F313" s="47">
        <f>SUMIFS(Fev!$J$5:$J$605,Fev!$V$5:$V$605,"Despesa",Fev!$G$5:$G$605,DRE!$D313)</f>
        <v>0</v>
      </c>
      <c r="G313" s="47" t="e">
        <f>SUMIFS(#REF!,#REF!,"Despesa",#REF!,DRE!$D313)</f>
        <v>#REF!</v>
      </c>
      <c r="H313" s="47">
        <f>SUMIFS(Abr!$J$5:$J$605,Abr!$V$5:$V$605,"Despesa",Abr!$G$5:$G$605,DRE!$D313)</f>
        <v>0</v>
      </c>
      <c r="I313" s="47">
        <f>SUMIFS(Mai!$J$5:$J$605,Mai!$V$5:$V$605,"Despesa",Mai!$G$5:$G$605,DRE!$D313)</f>
        <v>0</v>
      </c>
      <c r="J313" s="47">
        <f>SUMIFS(Jun!$J$5:$J$605,Jun!$V$5:$V$605,"Despesa",Jun!$G$5:$G$605,DRE!$D313)</f>
        <v>0</v>
      </c>
      <c r="K313" s="47" t="e">
        <f>SUMIFS(#REF!,#REF!,"Despesa",#REF!,DRE!$D313)</f>
        <v>#REF!</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t="e">
        <f t="shared" si="19"/>
        <v>#REF!</v>
      </c>
    </row>
    <row r="314" spans="1:17" ht="28.5" customHeight="1" thickTop="1" thickBot="1" x14ac:dyDescent="0.3">
      <c r="A314" s="214"/>
      <c r="B314" s="61">
        <v>311</v>
      </c>
      <c r="C314" s="34">
        <f>'PC Despesas'!C97</f>
        <v>0</v>
      </c>
      <c r="D314" s="35" t="str">
        <f>IFERROR(VLOOKUP(C314,'PC Despesas'!$C$4:$D$103,2,FALSE),"")</f>
        <v/>
      </c>
      <c r="E314" s="47">
        <f>SUMIFS(Jan!$J$5:$J$586,Jan!$V$5:$V$586,"Despesa",Jan!$G$5:$G$586,DRE!$D314)</f>
        <v>0</v>
      </c>
      <c r="F314" s="47">
        <f>SUMIFS(Fev!$J$5:$J$605,Fev!$V$5:$V$605,"Despesa",Fev!$G$5:$G$605,DRE!$D314)</f>
        <v>0</v>
      </c>
      <c r="G314" s="47" t="e">
        <f>SUMIFS(#REF!,#REF!,"Despesa",#REF!,DRE!$D314)</f>
        <v>#REF!</v>
      </c>
      <c r="H314" s="47">
        <f>SUMIFS(Abr!$J$5:$J$605,Abr!$V$5:$V$605,"Despesa",Abr!$G$5:$G$605,DRE!$D314)</f>
        <v>0</v>
      </c>
      <c r="I314" s="47">
        <f>SUMIFS(Mai!$J$5:$J$605,Mai!$V$5:$V$605,"Despesa",Mai!$G$5:$G$605,DRE!$D314)</f>
        <v>0</v>
      </c>
      <c r="J314" s="47">
        <f>SUMIFS(Jun!$J$5:$J$605,Jun!$V$5:$V$605,"Despesa",Jun!$G$5:$G$605,DRE!$D314)</f>
        <v>0</v>
      </c>
      <c r="K314" s="47" t="e">
        <f>SUMIFS(#REF!,#REF!,"Despesa",#REF!,DRE!$D314)</f>
        <v>#REF!</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t="e">
        <f t="shared" si="19"/>
        <v>#REF!</v>
      </c>
    </row>
    <row r="315" spans="1:17" ht="28.5" customHeight="1" thickTop="1" thickBot="1" x14ac:dyDescent="0.3">
      <c r="A315" s="214"/>
      <c r="B315" s="61">
        <v>312</v>
      </c>
      <c r="C315" s="34">
        <f>'PC Despesas'!C98</f>
        <v>0</v>
      </c>
      <c r="D315" s="35" t="str">
        <f>IFERROR(VLOOKUP(C315,'PC Despesas'!$C$4:$D$103,2,FALSE),"")</f>
        <v/>
      </c>
      <c r="E315" s="47">
        <f>SUMIFS(Jan!$J$5:$J$586,Jan!$V$5:$V$586,"Despesa",Jan!$G$5:$G$586,DRE!$D315)</f>
        <v>0</v>
      </c>
      <c r="F315" s="47">
        <f>SUMIFS(Fev!$J$5:$J$605,Fev!$V$5:$V$605,"Despesa",Fev!$G$5:$G$605,DRE!$D315)</f>
        <v>0</v>
      </c>
      <c r="G315" s="47" t="e">
        <f>SUMIFS(#REF!,#REF!,"Despesa",#REF!,DRE!$D315)</f>
        <v>#REF!</v>
      </c>
      <c r="H315" s="47">
        <f>SUMIFS(Abr!$J$5:$J$605,Abr!$V$5:$V$605,"Despesa",Abr!$G$5:$G$605,DRE!$D315)</f>
        <v>0</v>
      </c>
      <c r="I315" s="47">
        <f>SUMIFS(Mai!$J$5:$J$605,Mai!$V$5:$V$605,"Despesa",Mai!$G$5:$G$605,DRE!$D315)</f>
        <v>0</v>
      </c>
      <c r="J315" s="47">
        <f>SUMIFS(Jun!$J$5:$J$605,Jun!$V$5:$V$605,"Despesa",Jun!$G$5:$G$605,DRE!$D315)</f>
        <v>0</v>
      </c>
      <c r="K315" s="47" t="e">
        <f>SUMIFS(#REF!,#REF!,"Despesa",#REF!,DRE!$D315)</f>
        <v>#REF!</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t="e">
        <f t="shared" si="19"/>
        <v>#REF!</v>
      </c>
    </row>
    <row r="316" spans="1:17" ht="28.5" customHeight="1" thickTop="1" thickBot="1" x14ac:dyDescent="0.3">
      <c r="A316" s="214"/>
      <c r="B316" s="61">
        <v>313</v>
      </c>
      <c r="C316" s="34">
        <f>'PC Despesas'!C99</f>
        <v>0</v>
      </c>
      <c r="D316" s="35" t="str">
        <f>IFERROR(VLOOKUP(C316,'PC Despesas'!$C$4:$D$103,2,FALSE),"")</f>
        <v/>
      </c>
      <c r="E316" s="47">
        <f>SUMIFS(Jan!$J$5:$J$586,Jan!$V$5:$V$586,"Despesa",Jan!$G$5:$G$586,DRE!$D316)</f>
        <v>0</v>
      </c>
      <c r="F316" s="47">
        <f>SUMIFS(Fev!$J$5:$J$605,Fev!$V$5:$V$605,"Despesa",Fev!$G$5:$G$605,DRE!$D316)</f>
        <v>0</v>
      </c>
      <c r="G316" s="47" t="e">
        <f>SUMIFS(#REF!,#REF!,"Despesa",#REF!,DRE!$D316)</f>
        <v>#REF!</v>
      </c>
      <c r="H316" s="47">
        <f>SUMIFS(Abr!$J$5:$J$605,Abr!$V$5:$V$605,"Despesa",Abr!$G$5:$G$605,DRE!$D316)</f>
        <v>0</v>
      </c>
      <c r="I316" s="47">
        <f>SUMIFS(Mai!$J$5:$J$605,Mai!$V$5:$V$605,"Despesa",Mai!$G$5:$G$605,DRE!$D316)</f>
        <v>0</v>
      </c>
      <c r="J316" s="47">
        <f>SUMIFS(Jun!$J$5:$J$605,Jun!$V$5:$V$605,"Despesa",Jun!$G$5:$G$605,DRE!$D316)</f>
        <v>0</v>
      </c>
      <c r="K316" s="47" t="e">
        <f>SUMIFS(#REF!,#REF!,"Despesa",#REF!,DRE!$D316)</f>
        <v>#REF!</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t="e">
        <f t="shared" si="19"/>
        <v>#REF!</v>
      </c>
    </row>
    <row r="317" spans="1:17" ht="28.5" customHeight="1" thickTop="1" thickBot="1" x14ac:dyDescent="0.3">
      <c r="A317" s="214"/>
      <c r="B317" s="61">
        <v>314</v>
      </c>
      <c r="C317" s="34">
        <f>'PC Despesas'!C100</f>
        <v>0</v>
      </c>
      <c r="D317" s="35" t="str">
        <f>IFERROR(VLOOKUP(C317,'PC Despesas'!$C$4:$D$103,2,FALSE),"")</f>
        <v/>
      </c>
      <c r="E317" s="47">
        <f>SUMIFS(Jan!$J$5:$J$586,Jan!$V$5:$V$586,"Despesa",Jan!$G$5:$G$586,DRE!$D317)</f>
        <v>0</v>
      </c>
      <c r="F317" s="47">
        <f>SUMIFS(Fev!$J$5:$J$605,Fev!$V$5:$V$605,"Despesa",Fev!$G$5:$G$605,DRE!$D317)</f>
        <v>0</v>
      </c>
      <c r="G317" s="47" t="e">
        <f>SUMIFS(#REF!,#REF!,"Despesa",#REF!,DRE!$D317)</f>
        <v>#REF!</v>
      </c>
      <c r="H317" s="47">
        <f>SUMIFS(Abr!$J$5:$J$605,Abr!$V$5:$V$605,"Despesa",Abr!$G$5:$G$605,DRE!$D317)</f>
        <v>0</v>
      </c>
      <c r="I317" s="47">
        <f>SUMIFS(Mai!$J$5:$J$605,Mai!$V$5:$V$605,"Despesa",Mai!$G$5:$G$605,DRE!$D317)</f>
        <v>0</v>
      </c>
      <c r="J317" s="47">
        <f>SUMIFS(Jun!$J$5:$J$605,Jun!$V$5:$V$605,"Despesa",Jun!$G$5:$G$605,DRE!$D317)</f>
        <v>0</v>
      </c>
      <c r="K317" s="47" t="e">
        <f>SUMIFS(#REF!,#REF!,"Despesa",#REF!,DRE!$D317)</f>
        <v>#REF!</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t="e">
        <f t="shared" si="19"/>
        <v>#REF!</v>
      </c>
    </row>
    <row r="318" spans="1:17" ht="28.5" customHeight="1" thickTop="1" thickBot="1" x14ac:dyDescent="0.3">
      <c r="A318" s="214"/>
      <c r="B318" s="61">
        <v>315</v>
      </c>
      <c r="C318" s="34">
        <f>'PC Despesas'!C101</f>
        <v>0</v>
      </c>
      <c r="D318" s="35" t="str">
        <f>IFERROR(VLOOKUP(C318,'PC Despesas'!$C$4:$D$103,2,FALSE),"")</f>
        <v/>
      </c>
      <c r="E318" s="47">
        <f>SUMIFS(Jan!$J$5:$J$586,Jan!$V$5:$V$586,"Despesa",Jan!$G$5:$G$586,DRE!$D318)</f>
        <v>0</v>
      </c>
      <c r="F318" s="47">
        <f>SUMIFS(Fev!$J$5:$J$605,Fev!$V$5:$V$605,"Despesa",Fev!$G$5:$G$605,DRE!$D318)</f>
        <v>0</v>
      </c>
      <c r="G318" s="47" t="e">
        <f>SUMIFS(#REF!,#REF!,"Despesa",#REF!,DRE!$D318)</f>
        <v>#REF!</v>
      </c>
      <c r="H318" s="47">
        <f>SUMIFS(Abr!$J$5:$J$605,Abr!$V$5:$V$605,"Despesa",Abr!$G$5:$G$605,DRE!$D318)</f>
        <v>0</v>
      </c>
      <c r="I318" s="47">
        <f>SUMIFS(Mai!$J$5:$J$605,Mai!$V$5:$V$605,"Despesa",Mai!$G$5:$G$605,DRE!$D318)</f>
        <v>0</v>
      </c>
      <c r="J318" s="47">
        <f>SUMIFS(Jun!$J$5:$J$605,Jun!$V$5:$V$605,"Despesa",Jun!$G$5:$G$605,DRE!$D318)</f>
        <v>0</v>
      </c>
      <c r="K318" s="47" t="e">
        <f>SUMIFS(#REF!,#REF!,"Despesa",#REF!,DRE!$D318)</f>
        <v>#REF!</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t="e">
        <f t="shared" si="19"/>
        <v>#REF!</v>
      </c>
    </row>
    <row r="319" spans="1:17" ht="28.5" customHeight="1" thickTop="1" thickBot="1" x14ac:dyDescent="0.3">
      <c r="A319" s="214"/>
      <c r="B319" s="61">
        <v>316</v>
      </c>
      <c r="C319" s="34">
        <f>'PC Despesas'!C102</f>
        <v>0</v>
      </c>
      <c r="D319" s="35" t="str">
        <f>IFERROR(VLOOKUP(C319,'PC Despesas'!$C$4:$D$103,2,FALSE),"")</f>
        <v/>
      </c>
      <c r="E319" s="47">
        <f>SUMIFS(Jan!$J$5:$J$586,Jan!$V$5:$V$586,"Despesa",Jan!$G$5:$G$586,DRE!$D319)</f>
        <v>0</v>
      </c>
      <c r="F319" s="47">
        <f>SUMIFS(Fev!$J$5:$J$605,Fev!$V$5:$V$605,"Despesa",Fev!$G$5:$G$605,DRE!$D319)</f>
        <v>0</v>
      </c>
      <c r="G319" s="47" t="e">
        <f>SUMIFS(#REF!,#REF!,"Despesa",#REF!,DRE!$D319)</f>
        <v>#REF!</v>
      </c>
      <c r="H319" s="47">
        <f>SUMIFS(Abr!$J$5:$J$605,Abr!$V$5:$V$605,"Despesa",Abr!$G$5:$G$605,DRE!$D319)</f>
        <v>0</v>
      </c>
      <c r="I319" s="47">
        <f>SUMIFS(Mai!$J$5:$J$605,Mai!$V$5:$V$605,"Despesa",Mai!$G$5:$G$605,DRE!$D319)</f>
        <v>0</v>
      </c>
      <c r="J319" s="47">
        <f>SUMIFS(Jun!$J$5:$J$605,Jun!$V$5:$V$605,"Despesa",Jun!$G$5:$G$605,DRE!$D319)</f>
        <v>0</v>
      </c>
      <c r="K319" s="47" t="e">
        <f>SUMIFS(#REF!,#REF!,"Despesa",#REF!,DRE!$D319)</f>
        <v>#REF!</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t="e">
        <f t="shared" si="19"/>
        <v>#REF!</v>
      </c>
    </row>
    <row r="320" spans="1:17" ht="28.5" customHeight="1" thickTop="1" thickBot="1" x14ac:dyDescent="0.3">
      <c r="A320" s="214"/>
      <c r="B320" s="61">
        <v>317</v>
      </c>
      <c r="C320" s="34">
        <f>'PC Despesas'!C103</f>
        <v>0</v>
      </c>
      <c r="D320" s="35" t="str">
        <f>IFERROR(VLOOKUP(C320,'PC Despesas'!$C$4:$D$103,2,FALSE),"")</f>
        <v/>
      </c>
      <c r="E320" s="47">
        <f>SUMIFS(Jan!$J$5:$J$586,Jan!$V$5:$V$586,"Despesa",Jan!$G$5:$G$586,DRE!$D320)</f>
        <v>0</v>
      </c>
      <c r="F320" s="47">
        <f>SUMIFS(Fev!$J$5:$J$605,Fev!$V$5:$V$605,"Despesa",Fev!$G$5:$G$605,DRE!$D320)</f>
        <v>0</v>
      </c>
      <c r="G320" s="47" t="e">
        <f>SUMIFS(#REF!,#REF!,"Despesa",#REF!,DRE!$D320)</f>
        <v>#REF!</v>
      </c>
      <c r="H320" s="47">
        <f>SUMIFS(Abr!$J$5:$J$605,Abr!$V$5:$V$605,"Despesa",Abr!$G$5:$G$605,DRE!$D320)</f>
        <v>0</v>
      </c>
      <c r="I320" s="47">
        <f>SUMIFS(Mai!$J$5:$J$605,Mai!$V$5:$V$605,"Despesa",Mai!$G$5:$G$605,DRE!$D320)</f>
        <v>0</v>
      </c>
      <c r="J320" s="47">
        <f>SUMIFS(Jun!$J$5:$J$605,Jun!$V$5:$V$605,"Despesa",Jun!$G$5:$G$605,DRE!$D320)</f>
        <v>0</v>
      </c>
      <c r="K320" s="47" t="e">
        <f>SUMIFS(#REF!,#REF!,"Despesa",#REF!,DRE!$D320)</f>
        <v>#REF!</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t="e">
        <f t="shared" si="19"/>
        <v>#REF!</v>
      </c>
    </row>
    <row r="321" spans="1:17" ht="35.25" customHeight="1" thickTop="1" thickBot="1" x14ac:dyDescent="0.3">
      <c r="A321" s="214"/>
      <c r="B321" s="61">
        <v>318</v>
      </c>
      <c r="C321" s="176" t="str">
        <f>'PC Despesas'!F$4</f>
        <v>5.2</v>
      </c>
      <c r="D321" s="177" t="str">
        <f>VLOOKUP(C321,'PC Despesas'!$F$4:$G$103,2,FALSE)</f>
        <v>DESPESAS COM SERVIÇOS</v>
      </c>
      <c r="E321" s="178">
        <f t="shared" ref="E321:Q321" si="20">SUM(E322:E420)</f>
        <v>0</v>
      </c>
      <c r="F321" s="178">
        <f t="shared" si="20"/>
        <v>0</v>
      </c>
      <c r="G321" s="178" t="e">
        <f t="shared" si="20"/>
        <v>#REF!</v>
      </c>
      <c r="H321" s="178">
        <f t="shared" si="20"/>
        <v>0</v>
      </c>
      <c r="I321" s="178">
        <f t="shared" si="20"/>
        <v>0</v>
      </c>
      <c r="J321" s="178">
        <f t="shared" si="20"/>
        <v>0</v>
      </c>
      <c r="K321" s="178" t="e">
        <f t="shared" si="20"/>
        <v>#REF!</v>
      </c>
      <c r="L321" s="178">
        <f t="shared" si="20"/>
        <v>0</v>
      </c>
      <c r="M321" s="178">
        <f t="shared" si="20"/>
        <v>0</v>
      </c>
      <c r="N321" s="178">
        <f t="shared" si="20"/>
        <v>0</v>
      </c>
      <c r="O321" s="178">
        <f t="shared" si="20"/>
        <v>0</v>
      </c>
      <c r="P321" s="178">
        <f t="shared" si="20"/>
        <v>0</v>
      </c>
      <c r="Q321" s="178" t="e">
        <f t="shared" si="20"/>
        <v>#REF!</v>
      </c>
    </row>
    <row r="322" spans="1:17" ht="28.5" customHeight="1" thickTop="1" thickBot="1" x14ac:dyDescent="0.3">
      <c r="A322" s="214"/>
      <c r="B322" s="61">
        <v>319</v>
      </c>
      <c r="C322" s="34" t="str">
        <f>'PC Despesas'!F5</f>
        <v>5.2.1</v>
      </c>
      <c r="D322" s="35" t="str">
        <f>IFERROR(VLOOKUP(C322,'PC Despesas'!$F$4:$G$103,2,FALSE),"")</f>
        <v>AJUDA DE CUSTO</v>
      </c>
      <c r="E322" s="47">
        <f>SUMIFS(Jan!$J$5:$J$586,Jan!$V$5:$V$586,"Despesa",Jan!$G$5:$G$586,DRE!$D322)</f>
        <v>0</v>
      </c>
      <c r="F322" s="47">
        <f>SUMIFS(Fev!$J$5:$J$605,Fev!$V$5:$V$605,"Despesa",Fev!$G$5:$G$605,DRE!$D322)</f>
        <v>0</v>
      </c>
      <c r="G322" s="47" t="e">
        <f>SUMIFS(#REF!,#REF!,"Despesa",#REF!,DRE!$D322)</f>
        <v>#REF!</v>
      </c>
      <c r="H322" s="47">
        <f>SUMIFS(Abr!$J$5:$J$605,Abr!$V$5:$V$605,"Despesa",Abr!$G$5:$G$605,DRE!$D322)</f>
        <v>0</v>
      </c>
      <c r="I322" s="47">
        <f>SUMIFS(Mai!$J$5:$J$605,Mai!$V$5:$V$605,"Despesa",Mai!$G$5:$G$605,DRE!$D322)</f>
        <v>0</v>
      </c>
      <c r="J322" s="47">
        <f>SUMIFS(Jun!$J$5:$J$605,Jun!$V$5:$V$605,"Despesa",Jun!$G$5:$G$605,DRE!$D322)</f>
        <v>0</v>
      </c>
      <c r="K322" s="47" t="e">
        <f>SUMIFS(#REF!,#REF!,"Despesa",#REF!,DRE!$D322)</f>
        <v>#REF!</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t="e">
        <f>SUM(E322:P322)</f>
        <v>#REF!</v>
      </c>
    </row>
    <row r="323" spans="1:17" ht="28.5" customHeight="1" thickTop="1" thickBot="1" x14ac:dyDescent="0.3">
      <c r="A323" s="214"/>
      <c r="B323" s="61">
        <v>320</v>
      </c>
      <c r="C323" s="34" t="str">
        <f>'PC Despesas'!F6</f>
        <v>5.2.10</v>
      </c>
      <c r="D323" s="35" t="str">
        <f>IFERROR(VLOOKUP(C323,'PC Despesas'!$F$4:$G$103,2,FALSE),"")</f>
        <v>FÉRIAS</v>
      </c>
      <c r="E323" s="47">
        <f>SUMIFS(Jan!$J$5:$J$586,Jan!$V$5:$V$586,"Despesa",Jan!$G$5:$G$586,DRE!$D323)</f>
        <v>0</v>
      </c>
      <c r="F323" s="47">
        <f>SUMIFS(Fev!$J$5:$J$605,Fev!$V$5:$V$605,"Despesa",Fev!$G$5:$G$605,DRE!$D323)</f>
        <v>0</v>
      </c>
      <c r="G323" s="47" t="e">
        <f>SUMIFS(#REF!,#REF!,"Despesa",#REF!,DRE!$D323)</f>
        <v>#REF!</v>
      </c>
      <c r="H323" s="47">
        <f>SUMIFS(Abr!$J$5:$J$605,Abr!$V$5:$V$605,"Despesa",Abr!$G$5:$G$605,DRE!$D323)</f>
        <v>0</v>
      </c>
      <c r="I323" s="47">
        <f>SUMIFS(Mai!$J$5:$J$605,Mai!$V$5:$V$605,"Despesa",Mai!$G$5:$G$605,DRE!$D323)</f>
        <v>0</v>
      </c>
      <c r="J323" s="47">
        <f>SUMIFS(Jun!$J$5:$J$605,Jun!$V$5:$V$605,"Despesa",Jun!$G$5:$G$605,DRE!$D323)</f>
        <v>0</v>
      </c>
      <c r="K323" s="47" t="e">
        <f>SUMIFS(#REF!,#REF!,"Despesa",#REF!,DRE!$D323)</f>
        <v>#REF!</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t="e">
        <f t="shared" ref="Q323:Q386" si="21">SUM(E323:P323)</f>
        <v>#REF!</v>
      </c>
    </row>
    <row r="324" spans="1:17" ht="28.5" customHeight="1" thickTop="1" thickBot="1" x14ac:dyDescent="0.3">
      <c r="A324" s="214"/>
      <c r="B324" s="61">
        <v>321</v>
      </c>
      <c r="C324" s="34" t="str">
        <f>'PC Despesas'!F7</f>
        <v>5.2.11</v>
      </c>
      <c r="D324" s="35" t="str">
        <f>IFERROR(VLOOKUP(C324,'PC Despesas'!$F$4:$G$103,2,FALSE),"")</f>
        <v>HORAS EXTRAS</v>
      </c>
      <c r="E324" s="47">
        <f>SUMIFS(Jan!$J$5:$J$586,Jan!$V$5:$V$586,"Despesa",Jan!$G$5:$G$586,DRE!$D324)</f>
        <v>0</v>
      </c>
      <c r="F324" s="47">
        <f>SUMIFS(Fev!$J$5:$J$605,Fev!$V$5:$V$605,"Despesa",Fev!$G$5:$G$605,DRE!$D324)</f>
        <v>0</v>
      </c>
      <c r="G324" s="47" t="e">
        <f>SUMIFS(#REF!,#REF!,"Despesa",#REF!,DRE!$D324)</f>
        <v>#REF!</v>
      </c>
      <c r="H324" s="47">
        <f>SUMIFS(Abr!$J$5:$J$605,Abr!$V$5:$V$605,"Despesa",Abr!$G$5:$G$605,DRE!$D324)</f>
        <v>0</v>
      </c>
      <c r="I324" s="47">
        <f>SUMIFS(Mai!$J$5:$J$605,Mai!$V$5:$V$605,"Despesa",Mai!$G$5:$G$605,DRE!$D324)</f>
        <v>0</v>
      </c>
      <c r="J324" s="47">
        <f>SUMIFS(Jun!$J$5:$J$605,Jun!$V$5:$V$605,"Despesa",Jun!$G$5:$G$605,DRE!$D324)</f>
        <v>0</v>
      </c>
      <c r="K324" s="47" t="e">
        <f>SUMIFS(#REF!,#REF!,"Despesa",#REF!,DRE!$D324)</f>
        <v>#REF!</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t="e">
        <f t="shared" si="21"/>
        <v>#REF!</v>
      </c>
    </row>
    <row r="325" spans="1:17" ht="28.5" customHeight="1" thickTop="1" thickBot="1" x14ac:dyDescent="0.3">
      <c r="A325" s="214"/>
      <c r="B325" s="61">
        <v>322</v>
      </c>
      <c r="C325" s="34" t="str">
        <f>'PC Despesas'!F8</f>
        <v>5.2.12</v>
      </c>
      <c r="D325" s="35" t="str">
        <f>IFERROR(VLOOKUP(C325,'PC Despesas'!$F$4:$G$103,2,FALSE),"")</f>
        <v>ADIC INSALUBRIDADE</v>
      </c>
      <c r="E325" s="47">
        <f>SUMIFS(Jan!$J$5:$J$586,Jan!$V$5:$V$586,"Despesa",Jan!$G$5:$G$586,DRE!$D325)</f>
        <v>0</v>
      </c>
      <c r="F325" s="47">
        <f>SUMIFS(Fev!$J$5:$J$605,Fev!$V$5:$V$605,"Despesa",Fev!$G$5:$G$605,DRE!$D325)</f>
        <v>0</v>
      </c>
      <c r="G325" s="47" t="e">
        <f>SUMIFS(#REF!,#REF!,"Despesa",#REF!,DRE!$D325)</f>
        <v>#REF!</v>
      </c>
      <c r="H325" s="47">
        <f>SUMIFS(Abr!$J$5:$J$605,Abr!$V$5:$V$605,"Despesa",Abr!$G$5:$G$605,DRE!$D325)</f>
        <v>0</v>
      </c>
      <c r="I325" s="47">
        <f>SUMIFS(Mai!$J$5:$J$605,Mai!$V$5:$V$605,"Despesa",Mai!$G$5:$G$605,DRE!$D325)</f>
        <v>0</v>
      </c>
      <c r="J325" s="47">
        <f>SUMIFS(Jun!$J$5:$J$605,Jun!$V$5:$V$605,"Despesa",Jun!$G$5:$G$605,DRE!$D325)</f>
        <v>0</v>
      </c>
      <c r="K325" s="47" t="e">
        <f>SUMIFS(#REF!,#REF!,"Despesa",#REF!,DRE!$D325)</f>
        <v>#REF!</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t="e">
        <f t="shared" si="21"/>
        <v>#REF!</v>
      </c>
    </row>
    <row r="326" spans="1:17" ht="28.5" customHeight="1" thickTop="1" thickBot="1" x14ac:dyDescent="0.3">
      <c r="A326" s="214"/>
      <c r="B326" s="61">
        <v>323</v>
      </c>
      <c r="C326" s="34" t="str">
        <f>'PC Despesas'!F9</f>
        <v>5.2.13</v>
      </c>
      <c r="D326" s="35" t="str">
        <f>IFERROR(VLOOKUP(C326,'PC Despesas'!$F$4:$G$103,2,FALSE),"")</f>
        <v>ADIC PERICULOSIDADE</v>
      </c>
      <c r="E326" s="47">
        <f>SUMIFS(Jan!$J$5:$J$586,Jan!$V$5:$V$586,"Despesa",Jan!$G$5:$G$586,DRE!$D326)</f>
        <v>0</v>
      </c>
      <c r="F326" s="47">
        <f>SUMIFS(Fev!$J$5:$J$605,Fev!$V$5:$V$605,"Despesa",Fev!$G$5:$G$605,DRE!$D326)</f>
        <v>0</v>
      </c>
      <c r="G326" s="47" t="e">
        <f>SUMIFS(#REF!,#REF!,"Despesa",#REF!,DRE!$D326)</f>
        <v>#REF!</v>
      </c>
      <c r="H326" s="47">
        <f>SUMIFS(Abr!$J$5:$J$605,Abr!$V$5:$V$605,"Despesa",Abr!$G$5:$G$605,DRE!$D326)</f>
        <v>0</v>
      </c>
      <c r="I326" s="47">
        <f>SUMIFS(Mai!$J$5:$J$605,Mai!$V$5:$V$605,"Despesa",Mai!$G$5:$G$605,DRE!$D326)</f>
        <v>0</v>
      </c>
      <c r="J326" s="47">
        <f>SUMIFS(Jun!$J$5:$J$605,Jun!$V$5:$V$605,"Despesa",Jun!$G$5:$G$605,DRE!$D326)</f>
        <v>0</v>
      </c>
      <c r="K326" s="47" t="e">
        <f>SUMIFS(#REF!,#REF!,"Despesa",#REF!,DRE!$D326)</f>
        <v>#REF!</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t="e">
        <f t="shared" si="21"/>
        <v>#REF!</v>
      </c>
    </row>
    <row r="327" spans="1:17" ht="28.5" customHeight="1" thickTop="1" thickBot="1" x14ac:dyDescent="0.3">
      <c r="A327" s="214"/>
      <c r="B327" s="61">
        <v>324</v>
      </c>
      <c r="C327" s="34" t="str">
        <f>'PC Despesas'!F10</f>
        <v>5.2.14</v>
      </c>
      <c r="D327" s="35" t="str">
        <f>IFERROR(VLOOKUP(C327,'PC Despesas'!$F$4:$G$103,2,FALSE),"")</f>
        <v>PRODUTIVIDADE</v>
      </c>
      <c r="E327" s="47">
        <f>SUMIFS(Jan!$J$5:$J$586,Jan!$V$5:$V$586,"Despesa",Jan!$G$5:$G$586,DRE!$D327)</f>
        <v>0</v>
      </c>
      <c r="F327" s="47">
        <f>SUMIFS(Fev!$J$5:$J$605,Fev!$V$5:$V$605,"Despesa",Fev!$G$5:$G$605,DRE!$D327)</f>
        <v>0</v>
      </c>
      <c r="G327" s="47" t="e">
        <f>SUMIFS(#REF!,#REF!,"Despesa",#REF!,DRE!$D327)</f>
        <v>#REF!</v>
      </c>
      <c r="H327" s="47">
        <f>SUMIFS(Abr!$J$5:$J$605,Abr!$V$5:$V$605,"Despesa",Abr!$G$5:$G$605,DRE!$D327)</f>
        <v>0</v>
      </c>
      <c r="I327" s="47">
        <f>SUMIFS(Mai!$J$5:$J$605,Mai!$V$5:$V$605,"Despesa",Mai!$G$5:$G$605,DRE!$D327)</f>
        <v>0</v>
      </c>
      <c r="J327" s="47">
        <f>SUMIFS(Jun!$J$5:$J$605,Jun!$V$5:$V$605,"Despesa",Jun!$G$5:$G$605,DRE!$D327)</f>
        <v>0</v>
      </c>
      <c r="K327" s="47" t="e">
        <f>SUMIFS(#REF!,#REF!,"Despesa",#REF!,DRE!$D327)</f>
        <v>#REF!</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t="e">
        <f t="shared" si="21"/>
        <v>#REF!</v>
      </c>
    </row>
    <row r="328" spans="1:17" ht="28.5" customHeight="1" thickTop="1" thickBot="1" x14ac:dyDescent="0.3">
      <c r="A328" s="214"/>
      <c r="B328" s="61">
        <v>325</v>
      </c>
      <c r="C328" s="34" t="str">
        <f>'PC Despesas'!F11</f>
        <v>5.2.15</v>
      </c>
      <c r="D328" s="35" t="str">
        <f>IFERROR(VLOOKUP(C328,'PC Despesas'!$F$4:$G$103,2,FALSE),"")</f>
        <v>RESCISÃO CONTRATUAL</v>
      </c>
      <c r="E328" s="47">
        <f>SUMIFS(Jan!$J$5:$J$586,Jan!$V$5:$V$586,"Despesa",Jan!$G$5:$G$586,DRE!$D328)</f>
        <v>0</v>
      </c>
      <c r="F328" s="47">
        <f>SUMIFS(Fev!$J$5:$J$605,Fev!$V$5:$V$605,"Despesa",Fev!$G$5:$G$605,DRE!$D328)</f>
        <v>0</v>
      </c>
      <c r="G328" s="47" t="e">
        <f>SUMIFS(#REF!,#REF!,"Despesa",#REF!,DRE!$D328)</f>
        <v>#REF!</v>
      </c>
      <c r="H328" s="47">
        <f>SUMIFS(Abr!$J$5:$J$605,Abr!$V$5:$V$605,"Despesa",Abr!$G$5:$G$605,DRE!$D328)</f>
        <v>0</v>
      </c>
      <c r="I328" s="47">
        <f>SUMIFS(Mai!$J$5:$J$605,Mai!$V$5:$V$605,"Despesa",Mai!$G$5:$G$605,DRE!$D328)</f>
        <v>0</v>
      </c>
      <c r="J328" s="47">
        <f>SUMIFS(Jun!$J$5:$J$605,Jun!$V$5:$V$605,"Despesa",Jun!$G$5:$G$605,DRE!$D328)</f>
        <v>0</v>
      </c>
      <c r="K328" s="47" t="e">
        <f>SUMIFS(#REF!,#REF!,"Despesa",#REF!,DRE!$D328)</f>
        <v>#REF!</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t="e">
        <f t="shared" si="21"/>
        <v>#REF!</v>
      </c>
    </row>
    <row r="329" spans="1:17" ht="28.5" customHeight="1" thickTop="1" thickBot="1" x14ac:dyDescent="0.3">
      <c r="A329" s="214"/>
      <c r="B329" s="61">
        <v>326</v>
      </c>
      <c r="C329" s="34" t="str">
        <f>'PC Despesas'!F12</f>
        <v>5.2.2</v>
      </c>
      <c r="D329" s="35" t="str">
        <f>IFERROR(VLOOKUP(C329,'PC Despesas'!$F$4:$G$103,2,FALSE),"")</f>
        <v>ALIMENTAÇÃO</v>
      </c>
      <c r="E329" s="47">
        <f>SUMIFS(Jan!$J$5:$J$586,Jan!$V$5:$V$586,"Despesa",Jan!$G$5:$G$586,DRE!$D329)</f>
        <v>0</v>
      </c>
      <c r="F329" s="47">
        <f>SUMIFS(Fev!$J$5:$J$605,Fev!$V$5:$V$605,"Despesa",Fev!$G$5:$G$605,DRE!$D329)</f>
        <v>0</v>
      </c>
      <c r="G329" s="47" t="e">
        <f>SUMIFS(#REF!,#REF!,"Despesa",#REF!,DRE!$D329)</f>
        <v>#REF!</v>
      </c>
      <c r="H329" s="47">
        <f>SUMIFS(Abr!$J$5:$J$605,Abr!$V$5:$V$605,"Despesa",Abr!$G$5:$G$605,DRE!$D329)</f>
        <v>0</v>
      </c>
      <c r="I329" s="47">
        <f>SUMIFS(Mai!$J$5:$J$605,Mai!$V$5:$V$605,"Despesa",Mai!$G$5:$G$605,DRE!$D329)</f>
        <v>0</v>
      </c>
      <c r="J329" s="47">
        <f>SUMIFS(Jun!$J$5:$J$605,Jun!$V$5:$V$605,"Despesa",Jun!$G$5:$G$605,DRE!$D329)</f>
        <v>0</v>
      </c>
      <c r="K329" s="47" t="e">
        <f>SUMIFS(#REF!,#REF!,"Despesa",#REF!,DRE!$D329)</f>
        <v>#REF!</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t="e">
        <f t="shared" si="21"/>
        <v>#REF!</v>
      </c>
    </row>
    <row r="330" spans="1:17" ht="28.5" customHeight="1" thickTop="1" thickBot="1" x14ac:dyDescent="0.3">
      <c r="A330" s="214"/>
      <c r="B330" s="61">
        <v>327</v>
      </c>
      <c r="C330" s="34" t="str">
        <f>'PC Despesas'!F13</f>
        <v>5.2.3</v>
      </c>
      <c r="D330" s="35" t="str">
        <f>IFERROR(VLOOKUP(C330,'PC Despesas'!$F$4:$G$103,2,FALSE),"")</f>
        <v>ASSISTENCIA MEDICA</v>
      </c>
      <c r="E330" s="47">
        <f>SUMIFS(Jan!$J$5:$J$586,Jan!$V$5:$V$586,"Despesa",Jan!$G$5:$G$586,DRE!$D330)</f>
        <v>0</v>
      </c>
      <c r="F330" s="47">
        <f>SUMIFS(Fev!$J$5:$J$605,Fev!$V$5:$V$605,"Despesa",Fev!$G$5:$G$605,DRE!$D330)</f>
        <v>0</v>
      </c>
      <c r="G330" s="47" t="e">
        <f>SUMIFS(#REF!,#REF!,"Despesa",#REF!,DRE!$D330)</f>
        <v>#REF!</v>
      </c>
      <c r="H330" s="47">
        <f>SUMIFS(Abr!$J$5:$J$605,Abr!$V$5:$V$605,"Despesa",Abr!$G$5:$G$605,DRE!$D330)</f>
        <v>0</v>
      </c>
      <c r="I330" s="47">
        <f>SUMIFS(Mai!$J$5:$J$605,Mai!$V$5:$V$605,"Despesa",Mai!$G$5:$G$605,DRE!$D330)</f>
        <v>0</v>
      </c>
      <c r="J330" s="47">
        <f>SUMIFS(Jun!$J$5:$J$605,Jun!$V$5:$V$605,"Despesa",Jun!$G$5:$G$605,DRE!$D330)</f>
        <v>0</v>
      </c>
      <c r="K330" s="47" t="e">
        <f>SUMIFS(#REF!,#REF!,"Despesa",#REF!,DRE!$D330)</f>
        <v>#REF!</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t="e">
        <f t="shared" si="21"/>
        <v>#REF!</v>
      </c>
    </row>
    <row r="331" spans="1:17" ht="28.5" customHeight="1" thickTop="1" thickBot="1" x14ac:dyDescent="0.3">
      <c r="A331" s="214"/>
      <c r="B331" s="61">
        <v>328</v>
      </c>
      <c r="C331" s="34" t="str">
        <f>'PC Despesas'!F14</f>
        <v>5.2.4</v>
      </c>
      <c r="D331" s="35" t="str">
        <f>IFERROR(VLOOKUP(C331,'PC Despesas'!$F$4:$G$103,2,FALSE),"")</f>
        <v>FGTS</v>
      </c>
      <c r="E331" s="47">
        <f>SUMIFS(Jan!$J$5:$J$586,Jan!$V$5:$V$586,"Despesa",Jan!$G$5:$G$586,DRE!$D331)</f>
        <v>0</v>
      </c>
      <c r="F331" s="47">
        <f>SUMIFS(Fev!$J$5:$J$605,Fev!$V$5:$V$605,"Despesa",Fev!$G$5:$G$605,DRE!$D331)</f>
        <v>0</v>
      </c>
      <c r="G331" s="47" t="e">
        <f>SUMIFS(#REF!,#REF!,"Despesa",#REF!,DRE!$D331)</f>
        <v>#REF!</v>
      </c>
      <c r="H331" s="47">
        <f>SUMIFS(Abr!$J$5:$J$605,Abr!$V$5:$V$605,"Despesa",Abr!$G$5:$G$605,DRE!$D331)</f>
        <v>0</v>
      </c>
      <c r="I331" s="47">
        <f>SUMIFS(Mai!$J$5:$J$605,Mai!$V$5:$V$605,"Despesa",Mai!$G$5:$G$605,DRE!$D331)</f>
        <v>0</v>
      </c>
      <c r="J331" s="47">
        <f>SUMIFS(Jun!$J$5:$J$605,Jun!$V$5:$V$605,"Despesa",Jun!$G$5:$G$605,DRE!$D331)</f>
        <v>0</v>
      </c>
      <c r="K331" s="47" t="e">
        <f>SUMIFS(#REF!,#REF!,"Despesa",#REF!,DRE!$D331)</f>
        <v>#REF!</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t="e">
        <f t="shared" si="21"/>
        <v>#REF!</v>
      </c>
    </row>
    <row r="332" spans="1:17" ht="28.5" customHeight="1" thickTop="1" thickBot="1" x14ac:dyDescent="0.3">
      <c r="A332" s="214"/>
      <c r="B332" s="61">
        <v>329</v>
      </c>
      <c r="C332" s="34" t="str">
        <f>'PC Despesas'!F15</f>
        <v>5.2.5</v>
      </c>
      <c r="D332" s="35" t="str">
        <f>IFERROR(VLOOKUP(C332,'PC Despesas'!$F$4:$G$103,2,FALSE),"")</f>
        <v>INSS</v>
      </c>
      <c r="E332" s="47">
        <f>SUMIFS(Jan!$J$5:$J$586,Jan!$V$5:$V$586,"Despesa",Jan!$G$5:$G$586,DRE!$D332)</f>
        <v>0</v>
      </c>
      <c r="F332" s="47">
        <f>SUMIFS(Fev!$J$5:$J$605,Fev!$V$5:$V$605,"Despesa",Fev!$G$5:$G$605,DRE!$D332)</f>
        <v>0</v>
      </c>
      <c r="G332" s="47" t="e">
        <f>SUMIFS(#REF!,#REF!,"Despesa",#REF!,DRE!$D332)</f>
        <v>#REF!</v>
      </c>
      <c r="H332" s="47">
        <f>SUMIFS(Abr!$J$5:$J$605,Abr!$V$5:$V$605,"Despesa",Abr!$G$5:$G$605,DRE!$D332)</f>
        <v>0</v>
      </c>
      <c r="I332" s="47">
        <f>SUMIFS(Mai!$J$5:$J$605,Mai!$V$5:$V$605,"Despesa",Mai!$G$5:$G$605,DRE!$D332)</f>
        <v>0</v>
      </c>
      <c r="J332" s="47">
        <f>SUMIFS(Jun!$J$5:$J$605,Jun!$V$5:$V$605,"Despesa",Jun!$G$5:$G$605,DRE!$D332)</f>
        <v>0</v>
      </c>
      <c r="K332" s="47" t="e">
        <f>SUMIFS(#REF!,#REF!,"Despesa",#REF!,DRE!$D332)</f>
        <v>#REF!</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t="e">
        <f t="shared" si="21"/>
        <v>#REF!</v>
      </c>
    </row>
    <row r="333" spans="1:17" ht="28.5" customHeight="1" thickTop="1" thickBot="1" x14ac:dyDescent="0.3">
      <c r="A333" s="214"/>
      <c r="B333" s="61">
        <v>330</v>
      </c>
      <c r="C333" s="34" t="str">
        <f>'PC Despesas'!F16</f>
        <v>5.2.6</v>
      </c>
      <c r="D333" s="35" t="str">
        <f>IFERROR(VLOOKUP(C333,'PC Despesas'!$F$4:$G$103,2,FALSE),"")</f>
        <v>VALE TRANSPORTE</v>
      </c>
      <c r="E333" s="47">
        <f>SUMIFS(Jan!$J$5:$J$586,Jan!$V$5:$V$586,"Despesa",Jan!$G$5:$G$586,DRE!$D333)</f>
        <v>0</v>
      </c>
      <c r="F333" s="47">
        <f>SUMIFS(Fev!$J$5:$J$605,Fev!$V$5:$V$605,"Despesa",Fev!$G$5:$G$605,DRE!$D333)</f>
        <v>0</v>
      </c>
      <c r="G333" s="47" t="e">
        <f>SUMIFS(#REF!,#REF!,"Despesa",#REF!,DRE!$D333)</f>
        <v>#REF!</v>
      </c>
      <c r="H333" s="47">
        <f>SUMIFS(Abr!$J$5:$J$605,Abr!$V$5:$V$605,"Despesa",Abr!$G$5:$G$605,DRE!$D333)</f>
        <v>0</v>
      </c>
      <c r="I333" s="47">
        <f>SUMIFS(Mai!$J$5:$J$605,Mai!$V$5:$V$605,"Despesa",Mai!$G$5:$G$605,DRE!$D333)</f>
        <v>0</v>
      </c>
      <c r="J333" s="47">
        <f>SUMIFS(Jun!$J$5:$J$605,Jun!$V$5:$V$605,"Despesa",Jun!$G$5:$G$605,DRE!$D333)</f>
        <v>0</v>
      </c>
      <c r="K333" s="47" t="e">
        <f>SUMIFS(#REF!,#REF!,"Despesa",#REF!,DRE!$D333)</f>
        <v>#REF!</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t="e">
        <f t="shared" si="21"/>
        <v>#REF!</v>
      </c>
    </row>
    <row r="334" spans="1:17" ht="28.5" customHeight="1" thickTop="1" thickBot="1" x14ac:dyDescent="0.3">
      <c r="A334" s="214"/>
      <c r="B334" s="61">
        <v>331</v>
      </c>
      <c r="C334" s="34" t="str">
        <f>'PC Despesas'!F17</f>
        <v>5.2.7</v>
      </c>
      <c r="D334" s="35" t="str">
        <f>IFERROR(VLOOKUP(C334,'PC Despesas'!$F$4:$G$103,2,FALSE),"")</f>
        <v>UNIFORMES E EQUIP SEGURANÇA</v>
      </c>
      <c r="E334" s="47">
        <f>SUMIFS(Jan!$J$5:$J$586,Jan!$V$5:$V$586,"Despesa",Jan!$G$5:$G$586,DRE!$D334)</f>
        <v>0</v>
      </c>
      <c r="F334" s="47">
        <f>SUMIFS(Fev!$J$5:$J$605,Fev!$V$5:$V$605,"Despesa",Fev!$G$5:$G$605,DRE!$D334)</f>
        <v>0</v>
      </c>
      <c r="G334" s="47" t="e">
        <f>SUMIFS(#REF!,#REF!,"Despesa",#REF!,DRE!$D334)</f>
        <v>#REF!</v>
      </c>
      <c r="H334" s="47">
        <f>SUMIFS(Abr!$J$5:$J$605,Abr!$V$5:$V$605,"Despesa",Abr!$G$5:$G$605,DRE!$D334)</f>
        <v>0</v>
      </c>
      <c r="I334" s="47">
        <f>SUMIFS(Mai!$J$5:$J$605,Mai!$V$5:$V$605,"Despesa",Mai!$G$5:$G$605,DRE!$D334)</f>
        <v>0</v>
      </c>
      <c r="J334" s="47">
        <f>SUMIFS(Jun!$J$5:$J$605,Jun!$V$5:$V$605,"Despesa",Jun!$G$5:$G$605,DRE!$D334)</f>
        <v>0</v>
      </c>
      <c r="K334" s="47" t="e">
        <f>SUMIFS(#REF!,#REF!,"Despesa",#REF!,DRE!$D334)</f>
        <v>#REF!</v>
      </c>
      <c r="L334" s="47">
        <f>SUMIFS(Ago!$J$5:$J$596,Ago!$V$5:$V$596,"Despesa",Ago!$G$5:$G$596,DRE!$D334)</f>
        <v>0</v>
      </c>
      <c r="M334" s="47">
        <f>SUMIFS(Set!$J$5:$J$605,Set!$V$5:$V$605,"Despesa",Set!$G$5:$G$605,DRE!$D334)</f>
        <v>0</v>
      </c>
      <c r="N334" s="47">
        <f>SUMIFS(Out!$J$5:$J$605,Out!$V$5:$V$605,"Despesa",Out!$G$5:$G$605,DRE!$D334)</f>
        <v>0</v>
      </c>
      <c r="O334" s="47">
        <f>SUMIFS(Nov!$J$5:$J$605,Nov!$V$5:$V$605,"Despesa",Nov!$G$5:$G$605,DRE!$D334)</f>
        <v>0</v>
      </c>
      <c r="P334" s="47">
        <f>SUMIFS(Dez!$J$5:$J$605,Dez!$V$5:$V$605,"Despesa",Dez!$G$5:$G$605,DRE!$D334)</f>
        <v>0</v>
      </c>
      <c r="Q334" s="47" t="e">
        <f t="shared" si="21"/>
        <v>#REF!</v>
      </c>
    </row>
    <row r="335" spans="1:17" ht="28.5" customHeight="1" thickTop="1" thickBot="1" x14ac:dyDescent="0.3">
      <c r="A335" s="214"/>
      <c r="B335" s="61">
        <v>332</v>
      </c>
      <c r="C335" s="34" t="str">
        <f>'PC Despesas'!F18</f>
        <v>5.2.8</v>
      </c>
      <c r="D335" s="35" t="str">
        <f>IFERROR(VLOOKUP(C335,'PC Despesas'!$F$4:$G$103,2,FALSE),"")</f>
        <v>ORDENADOS E SALÁRIOS</v>
      </c>
      <c r="E335" s="47">
        <f>SUMIFS(Jan!$J$5:$J$586,Jan!$V$5:$V$586,"Despesa",Jan!$G$5:$G$586,DRE!$D335)</f>
        <v>0</v>
      </c>
      <c r="F335" s="47">
        <f>SUMIFS(Fev!$J$5:$J$605,Fev!$V$5:$V$605,"Despesa",Fev!$G$5:$G$605,DRE!$D335)</f>
        <v>0</v>
      </c>
      <c r="G335" s="47" t="e">
        <f>SUMIFS(#REF!,#REF!,"Despesa",#REF!,DRE!$D335)</f>
        <v>#REF!</v>
      </c>
      <c r="H335" s="47">
        <f>SUMIFS(Abr!$J$5:$J$605,Abr!$V$5:$V$605,"Despesa",Abr!$G$5:$G$605,DRE!$D335)</f>
        <v>0</v>
      </c>
      <c r="I335" s="47">
        <f>SUMIFS(Mai!$J$5:$J$605,Mai!$V$5:$V$605,"Despesa",Mai!$G$5:$G$605,DRE!$D335)</f>
        <v>0</v>
      </c>
      <c r="J335" s="47">
        <f>SUMIFS(Jun!$J$5:$J$605,Jun!$V$5:$V$605,"Despesa",Jun!$G$5:$G$605,DRE!$D335)</f>
        <v>0</v>
      </c>
      <c r="K335" s="47" t="e">
        <f>SUMIFS(#REF!,#REF!,"Despesa",#REF!,DRE!$D335)</f>
        <v>#REF!</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t="e">
        <f t="shared" si="21"/>
        <v>#REF!</v>
      </c>
    </row>
    <row r="336" spans="1:17" ht="28.5" customHeight="1" thickTop="1" thickBot="1" x14ac:dyDescent="0.3">
      <c r="A336" s="214"/>
      <c r="B336" s="61">
        <v>333</v>
      </c>
      <c r="C336" s="34" t="str">
        <f>'PC Despesas'!F19</f>
        <v>5.2.9</v>
      </c>
      <c r="D336" s="35" t="str">
        <f>IFERROR(VLOOKUP(C336,'PC Despesas'!$F$4:$G$103,2,FALSE),"")</f>
        <v>DSR</v>
      </c>
      <c r="E336" s="47">
        <f>SUMIFS(Jan!$J$5:$J$586,Jan!$V$5:$V$586,"Despesa",Jan!$G$5:$G$586,DRE!$D336)</f>
        <v>0</v>
      </c>
      <c r="F336" s="47">
        <f>SUMIFS(Fev!$J$5:$J$605,Fev!$V$5:$V$605,"Despesa",Fev!$G$5:$G$605,DRE!$D336)</f>
        <v>0</v>
      </c>
      <c r="G336" s="47" t="e">
        <f>SUMIFS(#REF!,#REF!,"Despesa",#REF!,DRE!$D336)</f>
        <v>#REF!</v>
      </c>
      <c r="H336" s="47">
        <f>SUMIFS(Abr!$J$5:$J$605,Abr!$V$5:$V$605,"Despesa",Abr!$G$5:$G$605,DRE!$D336)</f>
        <v>0</v>
      </c>
      <c r="I336" s="47">
        <f>SUMIFS(Mai!$J$5:$J$605,Mai!$V$5:$V$605,"Despesa",Mai!$G$5:$G$605,DRE!$D336)</f>
        <v>0</v>
      </c>
      <c r="J336" s="47">
        <f>SUMIFS(Jun!$J$5:$J$605,Jun!$V$5:$V$605,"Despesa",Jun!$G$5:$G$605,DRE!$D336)</f>
        <v>0</v>
      </c>
      <c r="K336" s="47" t="e">
        <f>SUMIFS(#REF!,#REF!,"Despesa",#REF!,DRE!$D336)</f>
        <v>#REF!</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t="e">
        <f t="shared" si="21"/>
        <v>#REF!</v>
      </c>
    </row>
    <row r="337" spans="1:17" ht="28.5" customHeight="1" thickTop="1" thickBot="1" x14ac:dyDescent="0.3">
      <c r="A337" s="214"/>
      <c r="B337" s="61">
        <v>334</v>
      </c>
      <c r="C337" s="34">
        <f>'PC Despesas'!F20</f>
        <v>0</v>
      </c>
      <c r="D337" s="35" t="str">
        <f>IFERROR(VLOOKUP(C337,'PC Despesas'!$F$4:$G$103,2,FALSE),"")</f>
        <v/>
      </c>
      <c r="E337" s="47">
        <f>SUMIFS(Jan!$J$5:$J$586,Jan!$V$5:$V$586,"Despesa",Jan!$G$5:$G$586,DRE!$D337)</f>
        <v>0</v>
      </c>
      <c r="F337" s="47">
        <f>SUMIFS(Fev!$J$5:$J$605,Fev!$V$5:$V$605,"Despesa",Fev!$G$5:$G$605,DRE!$D337)</f>
        <v>0</v>
      </c>
      <c r="G337" s="47" t="e">
        <f>SUMIFS(#REF!,#REF!,"Despesa",#REF!,DRE!$D337)</f>
        <v>#REF!</v>
      </c>
      <c r="H337" s="47">
        <f>SUMIFS(Abr!$J$5:$J$605,Abr!$V$5:$V$605,"Despesa",Abr!$G$5:$G$605,DRE!$D337)</f>
        <v>0</v>
      </c>
      <c r="I337" s="47">
        <f>SUMIFS(Mai!$J$5:$J$605,Mai!$V$5:$V$605,"Despesa",Mai!$G$5:$G$605,DRE!$D337)</f>
        <v>0</v>
      </c>
      <c r="J337" s="47">
        <f>SUMIFS(Jun!$J$5:$J$605,Jun!$V$5:$V$605,"Despesa",Jun!$G$5:$G$605,DRE!$D337)</f>
        <v>0</v>
      </c>
      <c r="K337" s="47" t="e">
        <f>SUMIFS(#REF!,#REF!,"Despesa",#REF!,DRE!$D337)</f>
        <v>#REF!</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t="e">
        <f t="shared" si="21"/>
        <v>#REF!</v>
      </c>
    </row>
    <row r="338" spans="1:17" ht="28.5" customHeight="1" thickTop="1" thickBot="1" x14ac:dyDescent="0.3">
      <c r="A338" s="214"/>
      <c r="B338" s="61">
        <v>335</v>
      </c>
      <c r="C338" s="34">
        <f>'PC Despesas'!F21</f>
        <v>0</v>
      </c>
      <c r="D338" s="35" t="str">
        <f>IFERROR(VLOOKUP(C338,'PC Despesas'!$F$4:$G$103,2,FALSE),"")</f>
        <v/>
      </c>
      <c r="E338" s="47">
        <f>SUMIFS(Jan!$J$5:$J$586,Jan!$V$5:$V$586,"Despesa",Jan!$G$5:$G$586,DRE!$D338)</f>
        <v>0</v>
      </c>
      <c r="F338" s="47">
        <f>SUMIFS(Fev!$J$5:$J$605,Fev!$V$5:$V$605,"Despesa",Fev!$G$5:$G$605,DRE!$D338)</f>
        <v>0</v>
      </c>
      <c r="G338" s="47" t="e">
        <f>SUMIFS(#REF!,#REF!,"Despesa",#REF!,DRE!$D338)</f>
        <v>#REF!</v>
      </c>
      <c r="H338" s="47">
        <f>SUMIFS(Abr!$J$5:$J$605,Abr!$V$5:$V$605,"Despesa",Abr!$G$5:$G$605,DRE!$D338)</f>
        <v>0</v>
      </c>
      <c r="I338" s="47">
        <f>SUMIFS(Mai!$J$5:$J$605,Mai!$V$5:$V$605,"Despesa",Mai!$G$5:$G$605,DRE!$D338)</f>
        <v>0</v>
      </c>
      <c r="J338" s="47">
        <f>SUMIFS(Jun!$J$5:$J$605,Jun!$V$5:$V$605,"Despesa",Jun!$G$5:$G$605,DRE!$D338)</f>
        <v>0</v>
      </c>
      <c r="K338" s="47" t="e">
        <f>SUMIFS(#REF!,#REF!,"Despesa",#REF!,DRE!$D338)</f>
        <v>#REF!</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t="e">
        <f t="shared" si="21"/>
        <v>#REF!</v>
      </c>
    </row>
    <row r="339" spans="1:17" ht="28.5" customHeight="1" thickTop="1" thickBot="1" x14ac:dyDescent="0.3">
      <c r="A339" s="214"/>
      <c r="B339" s="61">
        <v>336</v>
      </c>
      <c r="C339" s="34">
        <f>'PC Despesas'!F22</f>
        <v>0</v>
      </c>
      <c r="D339" s="35" t="str">
        <f>IFERROR(VLOOKUP(C339,'PC Despesas'!$F$4:$G$103,2,FALSE),"")</f>
        <v/>
      </c>
      <c r="E339" s="47">
        <f>SUMIFS(Jan!$J$5:$J$586,Jan!$V$5:$V$586,"Despesa",Jan!$G$5:$G$586,DRE!$D339)</f>
        <v>0</v>
      </c>
      <c r="F339" s="47">
        <f>SUMIFS(Fev!$J$5:$J$605,Fev!$V$5:$V$605,"Despesa",Fev!$G$5:$G$605,DRE!$D339)</f>
        <v>0</v>
      </c>
      <c r="G339" s="47" t="e">
        <f>SUMIFS(#REF!,#REF!,"Despesa",#REF!,DRE!$D339)</f>
        <v>#REF!</v>
      </c>
      <c r="H339" s="47">
        <f>SUMIFS(Abr!$J$5:$J$605,Abr!$V$5:$V$605,"Despesa",Abr!$G$5:$G$605,DRE!$D339)</f>
        <v>0</v>
      </c>
      <c r="I339" s="47">
        <f>SUMIFS(Mai!$J$5:$J$605,Mai!$V$5:$V$605,"Despesa",Mai!$G$5:$G$605,DRE!$D339)</f>
        <v>0</v>
      </c>
      <c r="J339" s="47">
        <f>SUMIFS(Jun!$J$5:$J$605,Jun!$V$5:$V$605,"Despesa",Jun!$G$5:$G$605,DRE!$D339)</f>
        <v>0</v>
      </c>
      <c r="K339" s="47" t="e">
        <f>SUMIFS(#REF!,#REF!,"Despesa",#REF!,DRE!$D339)</f>
        <v>#REF!</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t="e">
        <f t="shared" si="21"/>
        <v>#REF!</v>
      </c>
    </row>
    <row r="340" spans="1:17" ht="28.5" customHeight="1" thickTop="1" thickBot="1" x14ac:dyDescent="0.3">
      <c r="A340" s="214"/>
      <c r="B340" s="61">
        <v>337</v>
      </c>
      <c r="C340" s="34">
        <f>'PC Despesas'!F23</f>
        <v>0</v>
      </c>
      <c r="D340" s="35" t="str">
        <f>IFERROR(VLOOKUP(C340,'PC Despesas'!$F$4:$G$103,2,FALSE),"")</f>
        <v/>
      </c>
      <c r="E340" s="47">
        <f>SUMIFS(Jan!$J$5:$J$586,Jan!$V$5:$V$586,"Despesa",Jan!$G$5:$G$586,DRE!$D340)</f>
        <v>0</v>
      </c>
      <c r="F340" s="47">
        <f>SUMIFS(Fev!$J$5:$J$605,Fev!$V$5:$V$605,"Despesa",Fev!$G$5:$G$605,DRE!$D340)</f>
        <v>0</v>
      </c>
      <c r="G340" s="47" t="e">
        <f>SUMIFS(#REF!,#REF!,"Despesa",#REF!,DRE!$D340)</f>
        <v>#REF!</v>
      </c>
      <c r="H340" s="47">
        <f>SUMIFS(Abr!$J$5:$J$605,Abr!$V$5:$V$605,"Despesa",Abr!$G$5:$G$605,DRE!$D340)</f>
        <v>0</v>
      </c>
      <c r="I340" s="47">
        <f>SUMIFS(Mai!$J$5:$J$605,Mai!$V$5:$V$605,"Despesa",Mai!$G$5:$G$605,DRE!$D340)</f>
        <v>0</v>
      </c>
      <c r="J340" s="47">
        <f>SUMIFS(Jun!$J$5:$J$605,Jun!$V$5:$V$605,"Despesa",Jun!$G$5:$G$605,DRE!$D340)</f>
        <v>0</v>
      </c>
      <c r="K340" s="47" t="e">
        <f>SUMIFS(#REF!,#REF!,"Despesa",#REF!,DRE!$D340)</f>
        <v>#REF!</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t="e">
        <f t="shared" si="21"/>
        <v>#REF!</v>
      </c>
    </row>
    <row r="341" spans="1:17" ht="28.5" customHeight="1" thickTop="1" thickBot="1" x14ac:dyDescent="0.3">
      <c r="A341" s="214"/>
      <c r="B341" s="61">
        <v>338</v>
      </c>
      <c r="C341" s="34">
        <f>'PC Despesas'!F24</f>
        <v>0</v>
      </c>
      <c r="D341" s="35" t="str">
        <f>IFERROR(VLOOKUP(C341,'PC Despesas'!$F$4:$G$103,2,FALSE),"")</f>
        <v/>
      </c>
      <c r="E341" s="47">
        <f>SUMIFS(Jan!$J$5:$J$586,Jan!$V$5:$V$586,"Despesa",Jan!$G$5:$G$586,DRE!$D341)</f>
        <v>0</v>
      </c>
      <c r="F341" s="47">
        <f>SUMIFS(Fev!$J$5:$J$605,Fev!$V$5:$V$605,"Despesa",Fev!$G$5:$G$605,DRE!$D341)</f>
        <v>0</v>
      </c>
      <c r="G341" s="47" t="e">
        <f>SUMIFS(#REF!,#REF!,"Despesa",#REF!,DRE!$D341)</f>
        <v>#REF!</v>
      </c>
      <c r="H341" s="47">
        <f>SUMIFS(Abr!$J$5:$J$605,Abr!$V$5:$V$605,"Despesa",Abr!$G$5:$G$605,DRE!$D341)</f>
        <v>0</v>
      </c>
      <c r="I341" s="47">
        <f>SUMIFS(Mai!$J$5:$J$605,Mai!$V$5:$V$605,"Despesa",Mai!$G$5:$G$605,DRE!$D341)</f>
        <v>0</v>
      </c>
      <c r="J341" s="47">
        <f>SUMIFS(Jun!$J$5:$J$605,Jun!$V$5:$V$605,"Despesa",Jun!$G$5:$G$605,DRE!$D341)</f>
        <v>0</v>
      </c>
      <c r="K341" s="47" t="e">
        <f>SUMIFS(#REF!,#REF!,"Despesa",#REF!,DRE!$D341)</f>
        <v>#REF!</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t="e">
        <f t="shared" si="21"/>
        <v>#REF!</v>
      </c>
    </row>
    <row r="342" spans="1:17" ht="28.5" customHeight="1" thickTop="1" thickBot="1" x14ac:dyDescent="0.3">
      <c r="A342" s="214"/>
      <c r="B342" s="61">
        <v>339</v>
      </c>
      <c r="C342" s="34">
        <f>'PC Despesas'!F25</f>
        <v>0</v>
      </c>
      <c r="D342" s="35" t="str">
        <f>IFERROR(VLOOKUP(C342,'PC Despesas'!$F$4:$G$103,2,FALSE),"")</f>
        <v/>
      </c>
      <c r="E342" s="47">
        <f>SUMIFS(Jan!$J$5:$J$586,Jan!$V$5:$V$586,"Despesa",Jan!$G$5:$G$586,DRE!$D342)</f>
        <v>0</v>
      </c>
      <c r="F342" s="47">
        <f>SUMIFS(Fev!$J$5:$J$605,Fev!$V$5:$V$605,"Despesa",Fev!$G$5:$G$605,DRE!$D342)</f>
        <v>0</v>
      </c>
      <c r="G342" s="47" t="e">
        <f>SUMIFS(#REF!,#REF!,"Despesa",#REF!,DRE!$D342)</f>
        <v>#REF!</v>
      </c>
      <c r="H342" s="47">
        <f>SUMIFS(Abr!$J$5:$J$605,Abr!$V$5:$V$605,"Despesa",Abr!$G$5:$G$605,DRE!$D342)</f>
        <v>0</v>
      </c>
      <c r="I342" s="47">
        <f>SUMIFS(Mai!$J$5:$J$605,Mai!$V$5:$V$605,"Despesa",Mai!$G$5:$G$605,DRE!$D342)</f>
        <v>0</v>
      </c>
      <c r="J342" s="47">
        <f>SUMIFS(Jun!$J$5:$J$605,Jun!$V$5:$V$605,"Despesa",Jun!$G$5:$G$605,DRE!$D342)</f>
        <v>0</v>
      </c>
      <c r="K342" s="47" t="e">
        <f>SUMIFS(#REF!,#REF!,"Despesa",#REF!,DRE!$D342)</f>
        <v>#REF!</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t="e">
        <f t="shared" si="21"/>
        <v>#REF!</v>
      </c>
    </row>
    <row r="343" spans="1:17" ht="28.5" customHeight="1" thickTop="1" thickBot="1" x14ac:dyDescent="0.3">
      <c r="A343" s="214"/>
      <c r="B343" s="61">
        <v>340</v>
      </c>
      <c r="C343" s="34">
        <f>'PC Despesas'!F26</f>
        <v>0</v>
      </c>
      <c r="D343" s="35" t="str">
        <f>IFERROR(VLOOKUP(C343,'PC Despesas'!$F$4:$G$103,2,FALSE),"")</f>
        <v/>
      </c>
      <c r="E343" s="47">
        <f>SUMIFS(Jan!$J$5:$J$586,Jan!$V$5:$V$586,"Despesa",Jan!$G$5:$G$586,DRE!$D343)</f>
        <v>0</v>
      </c>
      <c r="F343" s="47">
        <f>SUMIFS(Fev!$J$5:$J$605,Fev!$V$5:$V$605,"Despesa",Fev!$G$5:$G$605,DRE!$D343)</f>
        <v>0</v>
      </c>
      <c r="G343" s="47" t="e">
        <f>SUMIFS(#REF!,#REF!,"Despesa",#REF!,DRE!$D343)</f>
        <v>#REF!</v>
      </c>
      <c r="H343" s="47">
        <f>SUMIFS(Abr!$J$5:$J$605,Abr!$V$5:$V$605,"Despesa",Abr!$G$5:$G$605,DRE!$D343)</f>
        <v>0</v>
      </c>
      <c r="I343" s="47">
        <f>SUMIFS(Mai!$J$5:$J$605,Mai!$V$5:$V$605,"Despesa",Mai!$G$5:$G$605,DRE!$D343)</f>
        <v>0</v>
      </c>
      <c r="J343" s="47">
        <f>SUMIFS(Jun!$J$5:$J$605,Jun!$V$5:$V$605,"Despesa",Jun!$G$5:$G$605,DRE!$D343)</f>
        <v>0</v>
      </c>
      <c r="K343" s="47" t="e">
        <f>SUMIFS(#REF!,#REF!,"Despesa",#REF!,DRE!$D343)</f>
        <v>#REF!</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t="e">
        <f t="shared" si="21"/>
        <v>#REF!</v>
      </c>
    </row>
    <row r="344" spans="1:17" ht="28.5" customHeight="1" thickTop="1" thickBot="1" x14ac:dyDescent="0.3">
      <c r="A344" s="214"/>
      <c r="B344" s="61">
        <v>341</v>
      </c>
      <c r="C344" s="34">
        <f>'PC Despesas'!F27</f>
        <v>0</v>
      </c>
      <c r="D344" s="35" t="str">
        <f>IFERROR(VLOOKUP(C344,'PC Despesas'!$F$4:$G$103,2,FALSE),"")</f>
        <v/>
      </c>
      <c r="E344" s="47">
        <f>SUMIFS(Jan!$J$5:$J$586,Jan!$V$5:$V$586,"Despesa",Jan!$G$5:$G$586,DRE!$D344)</f>
        <v>0</v>
      </c>
      <c r="F344" s="47">
        <f>SUMIFS(Fev!$J$5:$J$605,Fev!$V$5:$V$605,"Despesa",Fev!$G$5:$G$605,DRE!$D344)</f>
        <v>0</v>
      </c>
      <c r="G344" s="47" t="e">
        <f>SUMIFS(#REF!,#REF!,"Despesa",#REF!,DRE!$D344)</f>
        <v>#REF!</v>
      </c>
      <c r="H344" s="47">
        <f>SUMIFS(Abr!$J$5:$J$605,Abr!$V$5:$V$605,"Despesa",Abr!$G$5:$G$605,DRE!$D344)</f>
        <v>0</v>
      </c>
      <c r="I344" s="47">
        <f>SUMIFS(Mai!$J$5:$J$605,Mai!$V$5:$V$605,"Despesa",Mai!$G$5:$G$605,DRE!$D344)</f>
        <v>0</v>
      </c>
      <c r="J344" s="47">
        <f>SUMIFS(Jun!$J$5:$J$605,Jun!$V$5:$V$605,"Despesa",Jun!$G$5:$G$605,DRE!$D344)</f>
        <v>0</v>
      </c>
      <c r="K344" s="47" t="e">
        <f>SUMIFS(#REF!,#REF!,"Despesa",#REF!,DRE!$D344)</f>
        <v>#REF!</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t="e">
        <f t="shared" si="21"/>
        <v>#REF!</v>
      </c>
    </row>
    <row r="345" spans="1:17" ht="28.5" customHeight="1" thickTop="1" thickBot="1" x14ac:dyDescent="0.3">
      <c r="A345" s="214"/>
      <c r="B345" s="61">
        <v>342</v>
      </c>
      <c r="C345" s="34">
        <f>'PC Despesas'!F28</f>
        <v>0</v>
      </c>
      <c r="D345" s="35" t="str">
        <f>IFERROR(VLOOKUP(C345,'PC Despesas'!$F$4:$G$103,2,FALSE),"")</f>
        <v/>
      </c>
      <c r="E345" s="47">
        <f>SUMIFS(Jan!$J$5:$J$586,Jan!$V$5:$V$586,"Despesa",Jan!$G$5:$G$586,DRE!$D345)</f>
        <v>0</v>
      </c>
      <c r="F345" s="47">
        <f>SUMIFS(Fev!$J$5:$J$605,Fev!$V$5:$V$605,"Despesa",Fev!$G$5:$G$605,DRE!$D345)</f>
        <v>0</v>
      </c>
      <c r="G345" s="47" t="e">
        <f>SUMIFS(#REF!,#REF!,"Despesa",#REF!,DRE!$D345)</f>
        <v>#REF!</v>
      </c>
      <c r="H345" s="47">
        <f>SUMIFS(Abr!$J$5:$J$605,Abr!$V$5:$V$605,"Despesa",Abr!$G$5:$G$605,DRE!$D345)</f>
        <v>0</v>
      </c>
      <c r="I345" s="47">
        <f>SUMIFS(Mai!$J$5:$J$605,Mai!$V$5:$V$605,"Despesa",Mai!$G$5:$G$605,DRE!$D345)</f>
        <v>0</v>
      </c>
      <c r="J345" s="47">
        <f>SUMIFS(Jun!$J$5:$J$605,Jun!$V$5:$V$605,"Despesa",Jun!$G$5:$G$605,DRE!$D345)</f>
        <v>0</v>
      </c>
      <c r="K345" s="47" t="e">
        <f>SUMIFS(#REF!,#REF!,"Despesa",#REF!,DRE!$D345)</f>
        <v>#REF!</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t="e">
        <f t="shared" si="21"/>
        <v>#REF!</v>
      </c>
    </row>
    <row r="346" spans="1:17" ht="28.5" customHeight="1" thickTop="1" thickBot="1" x14ac:dyDescent="0.3">
      <c r="A346" s="214"/>
      <c r="B346" s="61">
        <v>343</v>
      </c>
      <c r="C346" s="34">
        <f>'PC Despesas'!F29</f>
        <v>0</v>
      </c>
      <c r="D346" s="35" t="str">
        <f>IFERROR(VLOOKUP(C346,'PC Despesas'!$F$4:$G$103,2,FALSE),"")</f>
        <v/>
      </c>
      <c r="E346" s="47">
        <f>SUMIFS(Jan!$J$5:$J$586,Jan!$V$5:$V$586,"Despesa",Jan!$G$5:$G$586,DRE!$D346)</f>
        <v>0</v>
      </c>
      <c r="F346" s="47">
        <f>SUMIFS(Fev!$J$5:$J$605,Fev!$V$5:$V$605,"Despesa",Fev!$G$5:$G$605,DRE!$D346)</f>
        <v>0</v>
      </c>
      <c r="G346" s="47" t="e">
        <f>SUMIFS(#REF!,#REF!,"Despesa",#REF!,DRE!$D346)</f>
        <v>#REF!</v>
      </c>
      <c r="H346" s="47">
        <f>SUMIFS(Abr!$J$5:$J$605,Abr!$V$5:$V$605,"Despesa",Abr!$G$5:$G$605,DRE!$D346)</f>
        <v>0</v>
      </c>
      <c r="I346" s="47">
        <f>SUMIFS(Mai!$J$5:$J$605,Mai!$V$5:$V$605,"Despesa",Mai!$G$5:$G$605,DRE!$D346)</f>
        <v>0</v>
      </c>
      <c r="J346" s="47">
        <f>SUMIFS(Jun!$J$5:$J$605,Jun!$V$5:$V$605,"Despesa",Jun!$G$5:$G$605,DRE!$D346)</f>
        <v>0</v>
      </c>
      <c r="K346" s="47" t="e">
        <f>SUMIFS(#REF!,#REF!,"Despesa",#REF!,DRE!$D346)</f>
        <v>#REF!</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t="e">
        <f t="shared" si="21"/>
        <v>#REF!</v>
      </c>
    </row>
    <row r="347" spans="1:17" ht="28.5" customHeight="1" thickTop="1" thickBot="1" x14ac:dyDescent="0.3">
      <c r="A347" s="214"/>
      <c r="B347" s="61">
        <v>344</v>
      </c>
      <c r="C347" s="34">
        <f>'PC Despesas'!F30</f>
        <v>0</v>
      </c>
      <c r="D347" s="35" t="str">
        <f>IFERROR(VLOOKUP(C347,'PC Despesas'!$F$4:$G$103,2,FALSE),"")</f>
        <v/>
      </c>
      <c r="E347" s="47">
        <f>SUMIFS(Jan!$J$5:$J$586,Jan!$V$5:$V$586,"Despesa",Jan!$G$5:$G$586,DRE!$D347)</f>
        <v>0</v>
      </c>
      <c r="F347" s="47">
        <f>SUMIFS(Fev!$J$5:$J$605,Fev!$V$5:$V$605,"Despesa",Fev!$G$5:$G$605,DRE!$D347)</f>
        <v>0</v>
      </c>
      <c r="G347" s="47" t="e">
        <f>SUMIFS(#REF!,#REF!,"Despesa",#REF!,DRE!$D347)</f>
        <v>#REF!</v>
      </c>
      <c r="H347" s="47">
        <f>SUMIFS(Abr!$J$5:$J$605,Abr!$V$5:$V$605,"Despesa",Abr!$G$5:$G$605,DRE!$D347)</f>
        <v>0</v>
      </c>
      <c r="I347" s="47">
        <f>SUMIFS(Mai!$J$5:$J$605,Mai!$V$5:$V$605,"Despesa",Mai!$G$5:$G$605,DRE!$D347)</f>
        <v>0</v>
      </c>
      <c r="J347" s="47">
        <f>SUMIFS(Jun!$J$5:$J$605,Jun!$V$5:$V$605,"Despesa",Jun!$G$5:$G$605,DRE!$D347)</f>
        <v>0</v>
      </c>
      <c r="K347" s="47" t="e">
        <f>SUMIFS(#REF!,#REF!,"Despesa",#REF!,DRE!$D347)</f>
        <v>#REF!</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t="e">
        <f t="shared" si="21"/>
        <v>#REF!</v>
      </c>
    </row>
    <row r="348" spans="1:17" ht="28.5" customHeight="1" thickTop="1" thickBot="1" x14ac:dyDescent="0.3">
      <c r="A348" s="214"/>
      <c r="B348" s="61">
        <v>345</v>
      </c>
      <c r="C348" s="34">
        <f>'PC Despesas'!F31</f>
        <v>0</v>
      </c>
      <c r="D348" s="35" t="str">
        <f>IFERROR(VLOOKUP(C348,'PC Despesas'!$F$4:$G$103,2,FALSE),"")</f>
        <v/>
      </c>
      <c r="E348" s="47">
        <f>SUMIFS(Jan!$J$5:$J$586,Jan!$V$5:$V$586,"Despesa",Jan!$G$5:$G$586,DRE!$D348)</f>
        <v>0</v>
      </c>
      <c r="F348" s="47">
        <f>SUMIFS(Fev!$J$5:$J$605,Fev!$V$5:$V$605,"Despesa",Fev!$G$5:$G$605,DRE!$D348)</f>
        <v>0</v>
      </c>
      <c r="G348" s="47" t="e">
        <f>SUMIFS(#REF!,#REF!,"Despesa",#REF!,DRE!$D348)</f>
        <v>#REF!</v>
      </c>
      <c r="H348" s="47">
        <f>SUMIFS(Abr!$J$5:$J$605,Abr!$V$5:$V$605,"Despesa",Abr!$G$5:$G$605,DRE!$D348)</f>
        <v>0</v>
      </c>
      <c r="I348" s="47">
        <f>SUMIFS(Mai!$J$5:$J$605,Mai!$V$5:$V$605,"Despesa",Mai!$G$5:$G$605,DRE!$D348)</f>
        <v>0</v>
      </c>
      <c r="J348" s="47">
        <f>SUMIFS(Jun!$J$5:$J$605,Jun!$V$5:$V$605,"Despesa",Jun!$G$5:$G$605,DRE!$D348)</f>
        <v>0</v>
      </c>
      <c r="K348" s="47" t="e">
        <f>SUMIFS(#REF!,#REF!,"Despesa",#REF!,DRE!$D348)</f>
        <v>#REF!</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t="e">
        <f t="shared" si="21"/>
        <v>#REF!</v>
      </c>
    </row>
    <row r="349" spans="1:17" ht="28.5" customHeight="1" thickTop="1" thickBot="1" x14ac:dyDescent="0.3">
      <c r="A349" s="214"/>
      <c r="B349" s="61">
        <v>346</v>
      </c>
      <c r="C349" s="34">
        <f>'PC Despesas'!F32</f>
        <v>0</v>
      </c>
      <c r="D349" s="35" t="str">
        <f>IFERROR(VLOOKUP(C349,'PC Despesas'!$F$4:$G$103,2,FALSE),"")</f>
        <v/>
      </c>
      <c r="E349" s="47">
        <f>SUMIFS(Jan!$J$5:$J$586,Jan!$V$5:$V$586,"Despesa",Jan!$G$5:$G$586,DRE!$D349)</f>
        <v>0</v>
      </c>
      <c r="F349" s="47">
        <f>SUMIFS(Fev!$J$5:$J$605,Fev!$V$5:$V$605,"Despesa",Fev!$G$5:$G$605,DRE!$D349)</f>
        <v>0</v>
      </c>
      <c r="G349" s="47" t="e">
        <f>SUMIFS(#REF!,#REF!,"Despesa",#REF!,DRE!$D349)</f>
        <v>#REF!</v>
      </c>
      <c r="H349" s="47">
        <f>SUMIFS(Abr!$J$5:$J$605,Abr!$V$5:$V$605,"Despesa",Abr!$G$5:$G$605,DRE!$D349)</f>
        <v>0</v>
      </c>
      <c r="I349" s="47">
        <f>SUMIFS(Mai!$J$5:$J$605,Mai!$V$5:$V$605,"Despesa",Mai!$G$5:$G$605,DRE!$D349)</f>
        <v>0</v>
      </c>
      <c r="J349" s="47">
        <f>SUMIFS(Jun!$J$5:$J$605,Jun!$V$5:$V$605,"Despesa",Jun!$G$5:$G$605,DRE!$D349)</f>
        <v>0</v>
      </c>
      <c r="K349" s="47" t="e">
        <f>SUMIFS(#REF!,#REF!,"Despesa",#REF!,DRE!$D349)</f>
        <v>#REF!</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t="e">
        <f t="shared" si="21"/>
        <v>#REF!</v>
      </c>
    </row>
    <row r="350" spans="1:17" ht="28.5" customHeight="1" thickTop="1" thickBot="1" x14ac:dyDescent="0.3">
      <c r="A350" s="214"/>
      <c r="B350" s="61">
        <v>347</v>
      </c>
      <c r="C350" s="34">
        <f>'PC Despesas'!F33</f>
        <v>0</v>
      </c>
      <c r="D350" s="35" t="str">
        <f>IFERROR(VLOOKUP(C350,'PC Despesas'!$F$4:$G$103,2,FALSE),"")</f>
        <v/>
      </c>
      <c r="E350" s="47">
        <f>SUMIFS(Jan!$J$5:$J$586,Jan!$V$5:$V$586,"Despesa",Jan!$G$5:$G$586,DRE!$D350)</f>
        <v>0</v>
      </c>
      <c r="F350" s="47">
        <f>SUMIFS(Fev!$J$5:$J$605,Fev!$V$5:$V$605,"Despesa",Fev!$G$5:$G$605,DRE!$D350)</f>
        <v>0</v>
      </c>
      <c r="G350" s="47" t="e">
        <f>SUMIFS(#REF!,#REF!,"Despesa",#REF!,DRE!$D350)</f>
        <v>#REF!</v>
      </c>
      <c r="H350" s="47">
        <f>SUMIFS(Abr!$J$5:$J$605,Abr!$V$5:$V$605,"Despesa",Abr!$G$5:$G$605,DRE!$D350)</f>
        <v>0</v>
      </c>
      <c r="I350" s="47">
        <f>SUMIFS(Mai!$J$5:$J$605,Mai!$V$5:$V$605,"Despesa",Mai!$G$5:$G$605,DRE!$D350)</f>
        <v>0</v>
      </c>
      <c r="J350" s="47">
        <f>SUMIFS(Jun!$J$5:$J$605,Jun!$V$5:$V$605,"Despesa",Jun!$G$5:$G$605,DRE!$D350)</f>
        <v>0</v>
      </c>
      <c r="K350" s="47" t="e">
        <f>SUMIFS(#REF!,#REF!,"Despesa",#REF!,DRE!$D350)</f>
        <v>#REF!</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t="e">
        <f t="shared" si="21"/>
        <v>#REF!</v>
      </c>
    </row>
    <row r="351" spans="1:17" ht="28.5" customHeight="1" thickTop="1" thickBot="1" x14ac:dyDescent="0.3">
      <c r="A351" s="214"/>
      <c r="B351" s="61">
        <v>348</v>
      </c>
      <c r="C351" s="34">
        <f>'PC Despesas'!F34</f>
        <v>0</v>
      </c>
      <c r="D351" s="35" t="str">
        <f>IFERROR(VLOOKUP(C351,'PC Despesas'!$F$4:$G$103,2,FALSE),"")</f>
        <v/>
      </c>
      <c r="E351" s="47">
        <f>SUMIFS(Jan!$J$5:$J$586,Jan!$V$5:$V$586,"Despesa",Jan!$G$5:$G$586,DRE!$D351)</f>
        <v>0</v>
      </c>
      <c r="F351" s="47">
        <f>SUMIFS(Fev!$J$5:$J$605,Fev!$V$5:$V$605,"Despesa",Fev!$G$5:$G$605,DRE!$D351)</f>
        <v>0</v>
      </c>
      <c r="G351" s="47" t="e">
        <f>SUMIFS(#REF!,#REF!,"Despesa",#REF!,DRE!$D351)</f>
        <v>#REF!</v>
      </c>
      <c r="H351" s="47">
        <f>SUMIFS(Abr!$J$5:$J$605,Abr!$V$5:$V$605,"Despesa",Abr!$G$5:$G$605,DRE!$D351)</f>
        <v>0</v>
      </c>
      <c r="I351" s="47">
        <f>SUMIFS(Mai!$J$5:$J$605,Mai!$V$5:$V$605,"Despesa",Mai!$G$5:$G$605,DRE!$D351)</f>
        <v>0</v>
      </c>
      <c r="J351" s="47">
        <f>SUMIFS(Jun!$J$5:$J$605,Jun!$V$5:$V$605,"Despesa",Jun!$G$5:$G$605,DRE!$D351)</f>
        <v>0</v>
      </c>
      <c r="K351" s="47" t="e">
        <f>SUMIFS(#REF!,#REF!,"Despesa",#REF!,DRE!$D351)</f>
        <v>#REF!</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t="e">
        <f t="shared" si="21"/>
        <v>#REF!</v>
      </c>
    </row>
    <row r="352" spans="1:17" ht="28.5" customHeight="1" thickTop="1" thickBot="1" x14ac:dyDescent="0.3">
      <c r="A352" s="214"/>
      <c r="B352" s="61">
        <v>349</v>
      </c>
      <c r="C352" s="34">
        <f>'PC Despesas'!F35</f>
        <v>0</v>
      </c>
      <c r="D352" s="35" t="str">
        <f>IFERROR(VLOOKUP(C352,'PC Despesas'!$F$4:$G$103,2,FALSE),"")</f>
        <v/>
      </c>
      <c r="E352" s="47">
        <f>SUMIFS(Jan!$J$5:$J$586,Jan!$V$5:$V$586,"Despesa",Jan!$G$5:$G$586,DRE!$D352)</f>
        <v>0</v>
      </c>
      <c r="F352" s="47">
        <f>SUMIFS(Fev!$J$5:$J$605,Fev!$V$5:$V$605,"Despesa",Fev!$G$5:$G$605,DRE!$D352)</f>
        <v>0</v>
      </c>
      <c r="G352" s="47" t="e">
        <f>SUMIFS(#REF!,#REF!,"Despesa",#REF!,DRE!$D352)</f>
        <v>#REF!</v>
      </c>
      <c r="H352" s="47">
        <f>SUMIFS(Abr!$J$5:$J$605,Abr!$V$5:$V$605,"Despesa",Abr!$G$5:$G$605,DRE!$D352)</f>
        <v>0</v>
      </c>
      <c r="I352" s="47">
        <f>SUMIFS(Mai!$J$5:$J$605,Mai!$V$5:$V$605,"Despesa",Mai!$G$5:$G$605,DRE!$D352)</f>
        <v>0</v>
      </c>
      <c r="J352" s="47">
        <f>SUMIFS(Jun!$J$5:$J$605,Jun!$V$5:$V$605,"Despesa",Jun!$G$5:$G$605,DRE!$D352)</f>
        <v>0</v>
      </c>
      <c r="K352" s="47" t="e">
        <f>SUMIFS(#REF!,#REF!,"Despesa",#REF!,DRE!$D352)</f>
        <v>#REF!</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t="e">
        <f t="shared" si="21"/>
        <v>#REF!</v>
      </c>
    </row>
    <row r="353" spans="1:17" ht="28.5" customHeight="1" thickTop="1" thickBot="1" x14ac:dyDescent="0.3">
      <c r="A353" s="214"/>
      <c r="B353" s="61">
        <v>350</v>
      </c>
      <c r="C353" s="34">
        <f>'PC Despesas'!F36</f>
        <v>0</v>
      </c>
      <c r="D353" s="35" t="str">
        <f>IFERROR(VLOOKUP(C353,'PC Despesas'!$F$4:$G$103,2,FALSE),"")</f>
        <v/>
      </c>
      <c r="E353" s="47">
        <f>SUMIFS(Jan!$J$5:$J$586,Jan!$V$5:$V$586,"Despesa",Jan!$G$5:$G$586,DRE!$D353)</f>
        <v>0</v>
      </c>
      <c r="F353" s="47">
        <f>SUMIFS(Fev!$J$5:$J$605,Fev!$V$5:$V$605,"Despesa",Fev!$G$5:$G$605,DRE!$D353)</f>
        <v>0</v>
      </c>
      <c r="G353" s="47" t="e">
        <f>SUMIFS(#REF!,#REF!,"Despesa",#REF!,DRE!$D353)</f>
        <v>#REF!</v>
      </c>
      <c r="H353" s="47">
        <f>SUMIFS(Abr!$J$5:$J$605,Abr!$V$5:$V$605,"Despesa",Abr!$G$5:$G$605,DRE!$D353)</f>
        <v>0</v>
      </c>
      <c r="I353" s="47">
        <f>SUMIFS(Mai!$J$5:$J$605,Mai!$V$5:$V$605,"Despesa",Mai!$G$5:$G$605,DRE!$D353)</f>
        <v>0</v>
      </c>
      <c r="J353" s="47">
        <f>SUMIFS(Jun!$J$5:$J$605,Jun!$V$5:$V$605,"Despesa",Jun!$G$5:$G$605,DRE!$D353)</f>
        <v>0</v>
      </c>
      <c r="K353" s="47" t="e">
        <f>SUMIFS(#REF!,#REF!,"Despesa",#REF!,DRE!$D353)</f>
        <v>#REF!</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t="e">
        <f t="shared" si="21"/>
        <v>#REF!</v>
      </c>
    </row>
    <row r="354" spans="1:17" ht="28.5" customHeight="1" thickTop="1" thickBot="1" x14ac:dyDescent="0.3">
      <c r="A354" s="214"/>
      <c r="B354" s="61">
        <v>351</v>
      </c>
      <c r="C354" s="34">
        <f>'PC Despesas'!F37</f>
        <v>0</v>
      </c>
      <c r="D354" s="35" t="str">
        <f>IFERROR(VLOOKUP(C354,'PC Despesas'!$F$4:$G$103,2,FALSE),"")</f>
        <v/>
      </c>
      <c r="E354" s="47">
        <f>SUMIFS(Jan!$J$5:$J$586,Jan!$V$5:$V$586,"Despesa",Jan!$G$5:$G$586,DRE!$D354)</f>
        <v>0</v>
      </c>
      <c r="F354" s="47">
        <f>SUMIFS(Fev!$J$5:$J$605,Fev!$V$5:$V$605,"Despesa",Fev!$G$5:$G$605,DRE!$D354)</f>
        <v>0</v>
      </c>
      <c r="G354" s="47" t="e">
        <f>SUMIFS(#REF!,#REF!,"Despesa",#REF!,DRE!$D354)</f>
        <v>#REF!</v>
      </c>
      <c r="H354" s="47">
        <f>SUMIFS(Abr!$J$5:$J$605,Abr!$V$5:$V$605,"Despesa",Abr!$G$5:$G$605,DRE!$D354)</f>
        <v>0</v>
      </c>
      <c r="I354" s="47">
        <f>SUMIFS(Mai!$J$5:$J$605,Mai!$V$5:$V$605,"Despesa",Mai!$G$5:$G$605,DRE!$D354)</f>
        <v>0</v>
      </c>
      <c r="J354" s="47">
        <f>SUMIFS(Jun!$J$5:$J$605,Jun!$V$5:$V$605,"Despesa",Jun!$G$5:$G$605,DRE!$D354)</f>
        <v>0</v>
      </c>
      <c r="K354" s="47" t="e">
        <f>SUMIFS(#REF!,#REF!,"Despesa",#REF!,DRE!$D354)</f>
        <v>#REF!</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t="e">
        <f t="shared" si="21"/>
        <v>#REF!</v>
      </c>
    </row>
    <row r="355" spans="1:17" ht="28.5" customHeight="1" thickTop="1" thickBot="1" x14ac:dyDescent="0.3">
      <c r="A355" s="214"/>
      <c r="B355" s="61">
        <v>352</v>
      </c>
      <c r="C355" s="34">
        <f>'PC Despesas'!F38</f>
        <v>0</v>
      </c>
      <c r="D355" s="35" t="str">
        <f>IFERROR(VLOOKUP(C355,'PC Despesas'!$F$4:$G$103,2,FALSE),"")</f>
        <v/>
      </c>
      <c r="E355" s="47">
        <f>SUMIFS(Jan!$J$5:$J$586,Jan!$V$5:$V$586,"Despesa",Jan!$G$5:$G$586,DRE!$D355)</f>
        <v>0</v>
      </c>
      <c r="F355" s="47">
        <f>SUMIFS(Fev!$J$5:$J$605,Fev!$V$5:$V$605,"Despesa",Fev!$G$5:$G$605,DRE!$D355)</f>
        <v>0</v>
      </c>
      <c r="G355" s="47" t="e">
        <f>SUMIFS(#REF!,#REF!,"Despesa",#REF!,DRE!$D355)</f>
        <v>#REF!</v>
      </c>
      <c r="H355" s="47">
        <f>SUMIFS(Abr!$J$5:$J$605,Abr!$V$5:$V$605,"Despesa",Abr!$G$5:$G$605,DRE!$D355)</f>
        <v>0</v>
      </c>
      <c r="I355" s="47">
        <f>SUMIFS(Mai!$J$5:$J$605,Mai!$V$5:$V$605,"Despesa",Mai!$G$5:$G$605,DRE!$D355)</f>
        <v>0</v>
      </c>
      <c r="J355" s="47">
        <f>SUMIFS(Jun!$J$5:$J$605,Jun!$V$5:$V$605,"Despesa",Jun!$G$5:$G$605,DRE!$D355)</f>
        <v>0</v>
      </c>
      <c r="K355" s="47" t="e">
        <f>SUMIFS(#REF!,#REF!,"Despesa",#REF!,DRE!$D355)</f>
        <v>#REF!</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t="e">
        <f t="shared" si="21"/>
        <v>#REF!</v>
      </c>
    </row>
    <row r="356" spans="1:17" ht="28.5" customHeight="1" thickTop="1" thickBot="1" x14ac:dyDescent="0.3">
      <c r="A356" s="214"/>
      <c r="B356" s="61">
        <v>353</v>
      </c>
      <c r="C356" s="34">
        <f>'PC Despesas'!F39</f>
        <v>0</v>
      </c>
      <c r="D356" s="35" t="str">
        <f>IFERROR(VLOOKUP(C356,'PC Despesas'!$F$4:$G$103,2,FALSE),"")</f>
        <v/>
      </c>
      <c r="E356" s="47">
        <f>SUMIFS(Jan!$J$5:$J$586,Jan!$V$5:$V$586,"Despesa",Jan!$G$5:$G$586,DRE!$D356)</f>
        <v>0</v>
      </c>
      <c r="F356" s="47">
        <f>SUMIFS(Fev!$J$5:$J$605,Fev!$V$5:$V$605,"Despesa",Fev!$G$5:$G$605,DRE!$D356)</f>
        <v>0</v>
      </c>
      <c r="G356" s="47" t="e">
        <f>SUMIFS(#REF!,#REF!,"Despesa",#REF!,DRE!$D356)</f>
        <v>#REF!</v>
      </c>
      <c r="H356" s="47">
        <f>SUMIFS(Abr!$J$5:$J$605,Abr!$V$5:$V$605,"Despesa",Abr!$G$5:$G$605,DRE!$D356)</f>
        <v>0</v>
      </c>
      <c r="I356" s="47">
        <f>SUMIFS(Mai!$J$5:$J$605,Mai!$V$5:$V$605,"Despesa",Mai!$G$5:$G$605,DRE!$D356)</f>
        <v>0</v>
      </c>
      <c r="J356" s="47">
        <f>SUMIFS(Jun!$J$5:$J$605,Jun!$V$5:$V$605,"Despesa",Jun!$G$5:$G$605,DRE!$D356)</f>
        <v>0</v>
      </c>
      <c r="K356" s="47" t="e">
        <f>SUMIFS(#REF!,#REF!,"Despesa",#REF!,DRE!$D356)</f>
        <v>#REF!</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t="e">
        <f t="shared" si="21"/>
        <v>#REF!</v>
      </c>
    </row>
    <row r="357" spans="1:17" ht="28.5" customHeight="1" thickTop="1" thickBot="1" x14ac:dyDescent="0.3">
      <c r="A357" s="214"/>
      <c r="B357" s="61">
        <v>354</v>
      </c>
      <c r="C357" s="34">
        <f>'PC Despesas'!F40</f>
        <v>0</v>
      </c>
      <c r="D357" s="35" t="str">
        <f>IFERROR(VLOOKUP(C357,'PC Despesas'!$F$4:$G$103,2,FALSE),"")</f>
        <v/>
      </c>
      <c r="E357" s="47">
        <f>SUMIFS(Jan!$J$5:$J$586,Jan!$V$5:$V$586,"Despesa",Jan!$G$5:$G$586,DRE!$D357)</f>
        <v>0</v>
      </c>
      <c r="F357" s="47">
        <f>SUMIFS(Fev!$J$5:$J$605,Fev!$V$5:$V$605,"Despesa",Fev!$G$5:$G$605,DRE!$D357)</f>
        <v>0</v>
      </c>
      <c r="G357" s="47" t="e">
        <f>SUMIFS(#REF!,#REF!,"Despesa",#REF!,DRE!$D357)</f>
        <v>#REF!</v>
      </c>
      <c r="H357" s="47">
        <f>SUMIFS(Abr!$J$5:$J$605,Abr!$V$5:$V$605,"Despesa",Abr!$G$5:$G$605,DRE!$D357)</f>
        <v>0</v>
      </c>
      <c r="I357" s="47">
        <f>SUMIFS(Mai!$J$5:$J$605,Mai!$V$5:$V$605,"Despesa",Mai!$G$5:$G$605,DRE!$D357)</f>
        <v>0</v>
      </c>
      <c r="J357" s="47">
        <f>SUMIFS(Jun!$J$5:$J$605,Jun!$V$5:$V$605,"Despesa",Jun!$G$5:$G$605,DRE!$D357)</f>
        <v>0</v>
      </c>
      <c r="K357" s="47" t="e">
        <f>SUMIFS(#REF!,#REF!,"Despesa",#REF!,DRE!$D357)</f>
        <v>#REF!</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t="e">
        <f t="shared" si="21"/>
        <v>#REF!</v>
      </c>
    </row>
    <row r="358" spans="1:17" ht="28.5" customHeight="1" thickTop="1" thickBot="1" x14ac:dyDescent="0.3">
      <c r="A358" s="214"/>
      <c r="B358" s="61">
        <v>355</v>
      </c>
      <c r="C358" s="34">
        <f>'PC Despesas'!F41</f>
        <v>0</v>
      </c>
      <c r="D358" s="35" t="str">
        <f>IFERROR(VLOOKUP(C358,'PC Despesas'!$F$4:$G$103,2,FALSE),"")</f>
        <v/>
      </c>
      <c r="E358" s="47">
        <f>SUMIFS(Jan!$J$5:$J$586,Jan!$V$5:$V$586,"Despesa",Jan!$G$5:$G$586,DRE!$D358)</f>
        <v>0</v>
      </c>
      <c r="F358" s="47">
        <f>SUMIFS(Fev!$J$5:$J$605,Fev!$V$5:$V$605,"Despesa",Fev!$G$5:$G$605,DRE!$D358)</f>
        <v>0</v>
      </c>
      <c r="G358" s="47" t="e">
        <f>SUMIFS(#REF!,#REF!,"Despesa",#REF!,DRE!$D358)</f>
        <v>#REF!</v>
      </c>
      <c r="H358" s="47">
        <f>SUMIFS(Abr!$J$5:$J$605,Abr!$V$5:$V$605,"Despesa",Abr!$G$5:$G$605,DRE!$D358)</f>
        <v>0</v>
      </c>
      <c r="I358" s="47">
        <f>SUMIFS(Mai!$J$5:$J$605,Mai!$V$5:$V$605,"Despesa",Mai!$G$5:$G$605,DRE!$D358)</f>
        <v>0</v>
      </c>
      <c r="J358" s="47">
        <f>SUMIFS(Jun!$J$5:$J$605,Jun!$V$5:$V$605,"Despesa",Jun!$G$5:$G$605,DRE!$D358)</f>
        <v>0</v>
      </c>
      <c r="K358" s="47" t="e">
        <f>SUMIFS(#REF!,#REF!,"Despesa",#REF!,DRE!$D358)</f>
        <v>#REF!</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t="e">
        <f t="shared" si="21"/>
        <v>#REF!</v>
      </c>
    </row>
    <row r="359" spans="1:17" ht="28.5" customHeight="1" thickTop="1" thickBot="1" x14ac:dyDescent="0.3">
      <c r="A359" s="214"/>
      <c r="B359" s="61">
        <v>356</v>
      </c>
      <c r="C359" s="34">
        <f>'PC Despesas'!F42</f>
        <v>0</v>
      </c>
      <c r="D359" s="35" t="str">
        <f>IFERROR(VLOOKUP(C359,'PC Despesas'!$F$4:$G$103,2,FALSE),"")</f>
        <v/>
      </c>
      <c r="E359" s="47">
        <f>SUMIFS(Jan!$J$5:$J$586,Jan!$V$5:$V$586,"Despesa",Jan!$G$5:$G$586,DRE!$D359)</f>
        <v>0</v>
      </c>
      <c r="F359" s="47">
        <f>SUMIFS(Fev!$J$5:$J$605,Fev!$V$5:$V$605,"Despesa",Fev!$G$5:$G$605,DRE!$D359)</f>
        <v>0</v>
      </c>
      <c r="G359" s="47" t="e">
        <f>SUMIFS(#REF!,#REF!,"Despesa",#REF!,DRE!$D359)</f>
        <v>#REF!</v>
      </c>
      <c r="H359" s="47">
        <f>SUMIFS(Abr!$J$5:$J$605,Abr!$V$5:$V$605,"Despesa",Abr!$G$5:$G$605,DRE!$D359)</f>
        <v>0</v>
      </c>
      <c r="I359" s="47">
        <f>SUMIFS(Mai!$J$5:$J$605,Mai!$V$5:$V$605,"Despesa",Mai!$G$5:$G$605,DRE!$D359)</f>
        <v>0</v>
      </c>
      <c r="J359" s="47">
        <f>SUMIFS(Jun!$J$5:$J$605,Jun!$V$5:$V$605,"Despesa",Jun!$G$5:$G$605,DRE!$D359)</f>
        <v>0</v>
      </c>
      <c r="K359" s="47" t="e">
        <f>SUMIFS(#REF!,#REF!,"Despesa",#REF!,DRE!$D359)</f>
        <v>#REF!</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t="e">
        <f t="shared" si="21"/>
        <v>#REF!</v>
      </c>
    </row>
    <row r="360" spans="1:17" ht="28.5" customHeight="1" thickTop="1" thickBot="1" x14ac:dyDescent="0.3">
      <c r="A360" s="214"/>
      <c r="B360" s="61">
        <v>357</v>
      </c>
      <c r="C360" s="34">
        <f>'PC Despesas'!F43</f>
        <v>0</v>
      </c>
      <c r="D360" s="35" t="str">
        <f>IFERROR(VLOOKUP(C360,'PC Despesas'!$F$4:$G$103,2,FALSE),"")</f>
        <v/>
      </c>
      <c r="E360" s="47">
        <f>SUMIFS(Jan!$J$5:$J$586,Jan!$V$5:$V$586,"Despesa",Jan!$G$5:$G$586,DRE!$D360)</f>
        <v>0</v>
      </c>
      <c r="F360" s="47">
        <f>SUMIFS(Fev!$J$5:$J$605,Fev!$V$5:$V$605,"Despesa",Fev!$G$5:$G$605,DRE!$D360)</f>
        <v>0</v>
      </c>
      <c r="G360" s="47" t="e">
        <f>SUMIFS(#REF!,#REF!,"Despesa",#REF!,DRE!$D360)</f>
        <v>#REF!</v>
      </c>
      <c r="H360" s="47">
        <f>SUMIFS(Abr!$J$5:$J$605,Abr!$V$5:$V$605,"Despesa",Abr!$G$5:$G$605,DRE!$D360)</f>
        <v>0</v>
      </c>
      <c r="I360" s="47">
        <f>SUMIFS(Mai!$J$5:$J$605,Mai!$V$5:$V$605,"Despesa",Mai!$G$5:$G$605,DRE!$D360)</f>
        <v>0</v>
      </c>
      <c r="J360" s="47">
        <f>SUMIFS(Jun!$J$5:$J$605,Jun!$V$5:$V$605,"Despesa",Jun!$G$5:$G$605,DRE!$D360)</f>
        <v>0</v>
      </c>
      <c r="K360" s="47" t="e">
        <f>SUMIFS(#REF!,#REF!,"Despesa",#REF!,DRE!$D360)</f>
        <v>#REF!</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t="e">
        <f t="shared" si="21"/>
        <v>#REF!</v>
      </c>
    </row>
    <row r="361" spans="1:17" ht="28.5" customHeight="1" thickTop="1" thickBot="1" x14ac:dyDescent="0.3">
      <c r="A361" s="214"/>
      <c r="B361" s="61">
        <v>358</v>
      </c>
      <c r="C361" s="34">
        <f>'PC Despesas'!F44</f>
        <v>0</v>
      </c>
      <c r="D361" s="35" t="str">
        <f>IFERROR(VLOOKUP(C361,'PC Despesas'!$F$4:$G$103,2,FALSE),"")</f>
        <v/>
      </c>
      <c r="E361" s="47">
        <f>SUMIFS(Jan!$J$5:$J$586,Jan!$V$5:$V$586,"Despesa",Jan!$G$5:$G$586,DRE!$D361)</f>
        <v>0</v>
      </c>
      <c r="F361" s="47">
        <f>SUMIFS(Fev!$J$5:$J$605,Fev!$V$5:$V$605,"Despesa",Fev!$G$5:$G$605,DRE!$D361)</f>
        <v>0</v>
      </c>
      <c r="G361" s="47" t="e">
        <f>SUMIFS(#REF!,#REF!,"Despesa",#REF!,DRE!$D361)</f>
        <v>#REF!</v>
      </c>
      <c r="H361" s="47">
        <f>SUMIFS(Abr!$J$5:$J$605,Abr!$V$5:$V$605,"Despesa",Abr!$G$5:$G$605,DRE!$D361)</f>
        <v>0</v>
      </c>
      <c r="I361" s="47">
        <f>SUMIFS(Mai!$J$5:$J$605,Mai!$V$5:$V$605,"Despesa",Mai!$G$5:$G$605,DRE!$D361)</f>
        <v>0</v>
      </c>
      <c r="J361" s="47">
        <f>SUMIFS(Jun!$J$5:$J$605,Jun!$V$5:$V$605,"Despesa",Jun!$G$5:$G$605,DRE!$D361)</f>
        <v>0</v>
      </c>
      <c r="K361" s="47" t="e">
        <f>SUMIFS(#REF!,#REF!,"Despesa",#REF!,DRE!$D361)</f>
        <v>#REF!</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t="e">
        <f t="shared" si="21"/>
        <v>#REF!</v>
      </c>
    </row>
    <row r="362" spans="1:17" ht="28.5" customHeight="1" thickTop="1" thickBot="1" x14ac:dyDescent="0.3">
      <c r="A362" s="214"/>
      <c r="B362" s="61">
        <v>359</v>
      </c>
      <c r="C362" s="34">
        <f>'PC Despesas'!F45</f>
        <v>0</v>
      </c>
      <c r="D362" s="35" t="str">
        <f>IFERROR(VLOOKUP(C362,'PC Despesas'!$F$4:$G$103,2,FALSE),"")</f>
        <v/>
      </c>
      <c r="E362" s="47">
        <f>SUMIFS(Jan!$J$5:$J$586,Jan!$V$5:$V$586,"Despesa",Jan!$G$5:$G$586,DRE!$D362)</f>
        <v>0</v>
      </c>
      <c r="F362" s="47">
        <f>SUMIFS(Fev!$J$5:$J$605,Fev!$V$5:$V$605,"Despesa",Fev!$G$5:$G$605,DRE!$D362)</f>
        <v>0</v>
      </c>
      <c r="G362" s="47" t="e">
        <f>SUMIFS(#REF!,#REF!,"Despesa",#REF!,DRE!$D362)</f>
        <v>#REF!</v>
      </c>
      <c r="H362" s="47">
        <f>SUMIFS(Abr!$J$5:$J$605,Abr!$V$5:$V$605,"Despesa",Abr!$G$5:$G$605,DRE!$D362)</f>
        <v>0</v>
      </c>
      <c r="I362" s="47">
        <f>SUMIFS(Mai!$J$5:$J$605,Mai!$V$5:$V$605,"Despesa",Mai!$G$5:$G$605,DRE!$D362)</f>
        <v>0</v>
      </c>
      <c r="J362" s="47">
        <f>SUMIFS(Jun!$J$5:$J$605,Jun!$V$5:$V$605,"Despesa",Jun!$G$5:$G$605,DRE!$D362)</f>
        <v>0</v>
      </c>
      <c r="K362" s="47" t="e">
        <f>SUMIFS(#REF!,#REF!,"Despesa",#REF!,DRE!$D362)</f>
        <v>#REF!</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t="e">
        <f t="shared" si="21"/>
        <v>#REF!</v>
      </c>
    </row>
    <row r="363" spans="1:17" ht="28.5" customHeight="1" thickTop="1" thickBot="1" x14ac:dyDescent="0.3">
      <c r="A363" s="214"/>
      <c r="B363" s="61">
        <v>360</v>
      </c>
      <c r="C363" s="34">
        <f>'PC Despesas'!F46</f>
        <v>0</v>
      </c>
      <c r="D363" s="35" t="str">
        <f>IFERROR(VLOOKUP(C363,'PC Despesas'!$F$4:$G$103,2,FALSE),"")</f>
        <v/>
      </c>
      <c r="E363" s="47">
        <f>SUMIFS(Jan!$J$5:$J$586,Jan!$V$5:$V$586,"Despesa",Jan!$G$5:$G$586,DRE!$D363)</f>
        <v>0</v>
      </c>
      <c r="F363" s="47">
        <f>SUMIFS(Fev!$J$5:$J$605,Fev!$V$5:$V$605,"Despesa",Fev!$G$5:$G$605,DRE!$D363)</f>
        <v>0</v>
      </c>
      <c r="G363" s="47" t="e">
        <f>SUMIFS(#REF!,#REF!,"Despesa",#REF!,DRE!$D363)</f>
        <v>#REF!</v>
      </c>
      <c r="H363" s="47">
        <f>SUMIFS(Abr!$J$5:$J$605,Abr!$V$5:$V$605,"Despesa",Abr!$G$5:$G$605,DRE!$D363)</f>
        <v>0</v>
      </c>
      <c r="I363" s="47">
        <f>SUMIFS(Mai!$J$5:$J$605,Mai!$V$5:$V$605,"Despesa",Mai!$G$5:$G$605,DRE!$D363)</f>
        <v>0</v>
      </c>
      <c r="J363" s="47">
        <f>SUMIFS(Jun!$J$5:$J$605,Jun!$V$5:$V$605,"Despesa",Jun!$G$5:$G$605,DRE!$D363)</f>
        <v>0</v>
      </c>
      <c r="K363" s="47" t="e">
        <f>SUMIFS(#REF!,#REF!,"Despesa",#REF!,DRE!$D363)</f>
        <v>#REF!</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t="e">
        <f t="shared" si="21"/>
        <v>#REF!</v>
      </c>
    </row>
    <row r="364" spans="1:17" ht="28.5" customHeight="1" thickTop="1" thickBot="1" x14ac:dyDescent="0.3">
      <c r="A364" s="214"/>
      <c r="B364" s="61">
        <v>361</v>
      </c>
      <c r="C364" s="34">
        <f>'PC Despesas'!F47</f>
        <v>0</v>
      </c>
      <c r="D364" s="35" t="str">
        <f>IFERROR(VLOOKUP(C364,'PC Despesas'!$F$4:$G$103,2,FALSE),"")</f>
        <v/>
      </c>
      <c r="E364" s="47">
        <f>SUMIFS(Jan!$J$5:$J$586,Jan!$V$5:$V$586,"Despesa",Jan!$G$5:$G$586,DRE!$D364)</f>
        <v>0</v>
      </c>
      <c r="F364" s="47">
        <f>SUMIFS(Fev!$J$5:$J$605,Fev!$V$5:$V$605,"Despesa",Fev!$G$5:$G$605,DRE!$D364)</f>
        <v>0</v>
      </c>
      <c r="G364" s="47" t="e">
        <f>SUMIFS(#REF!,#REF!,"Despesa",#REF!,DRE!$D364)</f>
        <v>#REF!</v>
      </c>
      <c r="H364" s="47">
        <f>SUMIFS(Abr!$J$5:$J$605,Abr!$V$5:$V$605,"Despesa",Abr!$G$5:$G$605,DRE!$D364)</f>
        <v>0</v>
      </c>
      <c r="I364" s="47">
        <f>SUMIFS(Mai!$J$5:$J$605,Mai!$V$5:$V$605,"Despesa",Mai!$G$5:$G$605,DRE!$D364)</f>
        <v>0</v>
      </c>
      <c r="J364" s="47">
        <f>SUMIFS(Jun!$J$5:$J$605,Jun!$V$5:$V$605,"Despesa",Jun!$G$5:$G$605,DRE!$D364)</f>
        <v>0</v>
      </c>
      <c r="K364" s="47" t="e">
        <f>SUMIFS(#REF!,#REF!,"Despesa",#REF!,DRE!$D364)</f>
        <v>#REF!</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t="e">
        <f t="shared" si="21"/>
        <v>#REF!</v>
      </c>
    </row>
    <row r="365" spans="1:17" ht="28.5" customHeight="1" thickTop="1" thickBot="1" x14ac:dyDescent="0.3">
      <c r="A365" s="214"/>
      <c r="B365" s="61">
        <v>362</v>
      </c>
      <c r="C365" s="34">
        <f>'PC Despesas'!F48</f>
        <v>0</v>
      </c>
      <c r="D365" s="35" t="str">
        <f>IFERROR(VLOOKUP(C365,'PC Despesas'!$F$4:$G$103,2,FALSE),"")</f>
        <v/>
      </c>
      <c r="E365" s="47">
        <f>SUMIFS(Jan!$J$5:$J$586,Jan!$V$5:$V$586,"Despesa",Jan!$G$5:$G$586,DRE!$D365)</f>
        <v>0</v>
      </c>
      <c r="F365" s="47">
        <f>SUMIFS(Fev!$J$5:$J$605,Fev!$V$5:$V$605,"Despesa",Fev!$G$5:$G$605,DRE!$D365)</f>
        <v>0</v>
      </c>
      <c r="G365" s="47" t="e">
        <f>SUMIFS(#REF!,#REF!,"Despesa",#REF!,DRE!$D365)</f>
        <v>#REF!</v>
      </c>
      <c r="H365" s="47">
        <f>SUMIFS(Abr!$J$5:$J$605,Abr!$V$5:$V$605,"Despesa",Abr!$G$5:$G$605,DRE!$D365)</f>
        <v>0</v>
      </c>
      <c r="I365" s="47">
        <f>SUMIFS(Mai!$J$5:$J$605,Mai!$V$5:$V$605,"Despesa",Mai!$G$5:$G$605,DRE!$D365)</f>
        <v>0</v>
      </c>
      <c r="J365" s="47">
        <f>SUMIFS(Jun!$J$5:$J$605,Jun!$V$5:$V$605,"Despesa",Jun!$G$5:$G$605,DRE!$D365)</f>
        <v>0</v>
      </c>
      <c r="K365" s="47" t="e">
        <f>SUMIFS(#REF!,#REF!,"Despesa",#REF!,DRE!$D365)</f>
        <v>#REF!</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t="e">
        <f t="shared" si="21"/>
        <v>#REF!</v>
      </c>
    </row>
    <row r="366" spans="1:17" ht="28.5" customHeight="1" thickTop="1" thickBot="1" x14ac:dyDescent="0.3">
      <c r="A366" s="214"/>
      <c r="B366" s="61">
        <v>363</v>
      </c>
      <c r="C366" s="34">
        <f>'PC Despesas'!F49</f>
        <v>0</v>
      </c>
      <c r="D366" s="35" t="str">
        <f>IFERROR(VLOOKUP(C366,'PC Despesas'!$F$4:$G$103,2,FALSE),"")</f>
        <v/>
      </c>
      <c r="E366" s="47">
        <f>SUMIFS(Jan!$J$5:$J$586,Jan!$V$5:$V$586,"Despesa",Jan!$G$5:$G$586,DRE!$D366)</f>
        <v>0</v>
      </c>
      <c r="F366" s="47">
        <f>SUMIFS(Fev!$J$5:$J$605,Fev!$V$5:$V$605,"Despesa",Fev!$G$5:$G$605,DRE!$D366)</f>
        <v>0</v>
      </c>
      <c r="G366" s="47" t="e">
        <f>SUMIFS(#REF!,#REF!,"Despesa",#REF!,DRE!$D366)</f>
        <v>#REF!</v>
      </c>
      <c r="H366" s="47">
        <f>SUMIFS(Abr!$J$5:$J$605,Abr!$V$5:$V$605,"Despesa",Abr!$G$5:$G$605,DRE!$D366)</f>
        <v>0</v>
      </c>
      <c r="I366" s="47">
        <f>SUMIFS(Mai!$J$5:$J$605,Mai!$V$5:$V$605,"Despesa",Mai!$G$5:$G$605,DRE!$D366)</f>
        <v>0</v>
      </c>
      <c r="J366" s="47">
        <f>SUMIFS(Jun!$J$5:$J$605,Jun!$V$5:$V$605,"Despesa",Jun!$G$5:$G$605,DRE!$D366)</f>
        <v>0</v>
      </c>
      <c r="K366" s="47" t="e">
        <f>SUMIFS(#REF!,#REF!,"Despesa",#REF!,DRE!$D366)</f>
        <v>#REF!</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t="e">
        <f t="shared" si="21"/>
        <v>#REF!</v>
      </c>
    </row>
    <row r="367" spans="1:17" ht="28.5" customHeight="1" thickTop="1" thickBot="1" x14ac:dyDescent="0.3">
      <c r="A367" s="214"/>
      <c r="B367" s="61">
        <v>364</v>
      </c>
      <c r="C367" s="34">
        <f>'PC Despesas'!F50</f>
        <v>0</v>
      </c>
      <c r="D367" s="35" t="str">
        <f>IFERROR(VLOOKUP(C367,'PC Despesas'!$F$4:$G$103,2,FALSE),"")</f>
        <v/>
      </c>
      <c r="E367" s="47">
        <f>SUMIFS(Jan!$J$5:$J$586,Jan!$V$5:$V$586,"Despesa",Jan!$G$5:$G$586,DRE!$D367)</f>
        <v>0</v>
      </c>
      <c r="F367" s="47">
        <f>SUMIFS(Fev!$J$5:$J$605,Fev!$V$5:$V$605,"Despesa",Fev!$G$5:$G$605,DRE!$D367)</f>
        <v>0</v>
      </c>
      <c r="G367" s="47" t="e">
        <f>SUMIFS(#REF!,#REF!,"Despesa",#REF!,DRE!$D367)</f>
        <v>#REF!</v>
      </c>
      <c r="H367" s="47">
        <f>SUMIFS(Abr!$J$5:$J$605,Abr!$V$5:$V$605,"Despesa",Abr!$G$5:$G$605,DRE!$D367)</f>
        <v>0</v>
      </c>
      <c r="I367" s="47">
        <f>SUMIFS(Mai!$J$5:$J$605,Mai!$V$5:$V$605,"Despesa",Mai!$G$5:$G$605,DRE!$D367)</f>
        <v>0</v>
      </c>
      <c r="J367" s="47">
        <f>SUMIFS(Jun!$J$5:$J$605,Jun!$V$5:$V$605,"Despesa",Jun!$G$5:$G$605,DRE!$D367)</f>
        <v>0</v>
      </c>
      <c r="K367" s="47" t="e">
        <f>SUMIFS(#REF!,#REF!,"Despesa",#REF!,DRE!$D367)</f>
        <v>#REF!</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t="e">
        <f t="shared" si="21"/>
        <v>#REF!</v>
      </c>
    </row>
    <row r="368" spans="1:17" ht="28.5" customHeight="1" thickTop="1" thickBot="1" x14ac:dyDescent="0.3">
      <c r="A368" s="214"/>
      <c r="B368" s="61">
        <v>365</v>
      </c>
      <c r="C368" s="34">
        <f>'PC Despesas'!F51</f>
        <v>0</v>
      </c>
      <c r="D368" s="35" t="str">
        <f>IFERROR(VLOOKUP(C368,'PC Despesas'!$F$4:$G$103,2,FALSE),"")</f>
        <v/>
      </c>
      <c r="E368" s="47">
        <f>SUMIFS(Jan!$J$5:$J$586,Jan!$V$5:$V$586,"Despesa",Jan!$G$5:$G$586,DRE!$D368)</f>
        <v>0</v>
      </c>
      <c r="F368" s="47">
        <f>SUMIFS(Fev!$J$5:$J$605,Fev!$V$5:$V$605,"Despesa",Fev!$G$5:$G$605,DRE!$D368)</f>
        <v>0</v>
      </c>
      <c r="G368" s="47" t="e">
        <f>SUMIFS(#REF!,#REF!,"Despesa",#REF!,DRE!$D368)</f>
        <v>#REF!</v>
      </c>
      <c r="H368" s="47">
        <f>SUMIFS(Abr!$J$5:$J$605,Abr!$V$5:$V$605,"Despesa",Abr!$G$5:$G$605,DRE!$D368)</f>
        <v>0</v>
      </c>
      <c r="I368" s="47">
        <f>SUMIFS(Mai!$J$5:$J$605,Mai!$V$5:$V$605,"Despesa",Mai!$G$5:$G$605,DRE!$D368)</f>
        <v>0</v>
      </c>
      <c r="J368" s="47">
        <f>SUMIFS(Jun!$J$5:$J$605,Jun!$V$5:$V$605,"Despesa",Jun!$G$5:$G$605,DRE!$D368)</f>
        <v>0</v>
      </c>
      <c r="K368" s="47" t="e">
        <f>SUMIFS(#REF!,#REF!,"Despesa",#REF!,DRE!$D368)</f>
        <v>#REF!</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t="e">
        <f t="shared" si="21"/>
        <v>#REF!</v>
      </c>
    </row>
    <row r="369" spans="1:17" ht="28.5" customHeight="1" thickTop="1" thickBot="1" x14ac:dyDescent="0.3">
      <c r="A369" s="214"/>
      <c r="B369" s="61">
        <v>366</v>
      </c>
      <c r="C369" s="34">
        <f>'PC Despesas'!F52</f>
        <v>0</v>
      </c>
      <c r="D369" s="35" t="str">
        <f>IFERROR(VLOOKUP(C369,'PC Despesas'!$F$4:$G$103,2,FALSE),"")</f>
        <v/>
      </c>
      <c r="E369" s="47">
        <f>SUMIFS(Jan!$J$5:$J$586,Jan!$V$5:$V$586,"Despesa",Jan!$G$5:$G$586,DRE!$D369)</f>
        <v>0</v>
      </c>
      <c r="F369" s="47">
        <f>SUMIFS(Fev!$J$5:$J$605,Fev!$V$5:$V$605,"Despesa",Fev!$G$5:$G$605,DRE!$D369)</f>
        <v>0</v>
      </c>
      <c r="G369" s="47" t="e">
        <f>SUMIFS(#REF!,#REF!,"Despesa",#REF!,DRE!$D369)</f>
        <v>#REF!</v>
      </c>
      <c r="H369" s="47">
        <f>SUMIFS(Abr!$J$5:$J$605,Abr!$V$5:$V$605,"Despesa",Abr!$G$5:$G$605,DRE!$D369)</f>
        <v>0</v>
      </c>
      <c r="I369" s="47">
        <f>SUMIFS(Mai!$J$5:$J$605,Mai!$V$5:$V$605,"Despesa",Mai!$G$5:$G$605,DRE!$D369)</f>
        <v>0</v>
      </c>
      <c r="J369" s="47">
        <f>SUMIFS(Jun!$J$5:$J$605,Jun!$V$5:$V$605,"Despesa",Jun!$G$5:$G$605,DRE!$D369)</f>
        <v>0</v>
      </c>
      <c r="K369" s="47" t="e">
        <f>SUMIFS(#REF!,#REF!,"Despesa",#REF!,DRE!$D369)</f>
        <v>#REF!</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t="e">
        <f t="shared" si="21"/>
        <v>#REF!</v>
      </c>
    </row>
    <row r="370" spans="1:17" ht="28.5" customHeight="1" thickTop="1" thickBot="1" x14ac:dyDescent="0.3">
      <c r="A370" s="214"/>
      <c r="B370" s="61">
        <v>367</v>
      </c>
      <c r="C370" s="34">
        <f>'PC Despesas'!F53</f>
        <v>0</v>
      </c>
      <c r="D370" s="35" t="str">
        <f>IFERROR(VLOOKUP(C370,'PC Despesas'!$F$4:$G$103,2,FALSE),"")</f>
        <v/>
      </c>
      <c r="E370" s="47">
        <f>SUMIFS(Jan!$J$5:$J$586,Jan!$V$5:$V$586,"Despesa",Jan!$G$5:$G$586,DRE!$D370)</f>
        <v>0</v>
      </c>
      <c r="F370" s="47">
        <f>SUMIFS(Fev!$J$5:$J$605,Fev!$V$5:$V$605,"Despesa",Fev!$G$5:$G$605,DRE!$D370)</f>
        <v>0</v>
      </c>
      <c r="G370" s="47" t="e">
        <f>SUMIFS(#REF!,#REF!,"Despesa",#REF!,DRE!$D370)</f>
        <v>#REF!</v>
      </c>
      <c r="H370" s="47">
        <f>SUMIFS(Abr!$J$5:$J$605,Abr!$V$5:$V$605,"Despesa",Abr!$G$5:$G$605,DRE!$D370)</f>
        <v>0</v>
      </c>
      <c r="I370" s="47">
        <f>SUMIFS(Mai!$J$5:$J$605,Mai!$V$5:$V$605,"Despesa",Mai!$G$5:$G$605,DRE!$D370)</f>
        <v>0</v>
      </c>
      <c r="J370" s="47">
        <f>SUMIFS(Jun!$J$5:$J$605,Jun!$V$5:$V$605,"Despesa",Jun!$G$5:$G$605,DRE!$D370)</f>
        <v>0</v>
      </c>
      <c r="K370" s="47" t="e">
        <f>SUMIFS(#REF!,#REF!,"Despesa",#REF!,DRE!$D370)</f>
        <v>#REF!</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t="e">
        <f t="shared" si="21"/>
        <v>#REF!</v>
      </c>
    </row>
    <row r="371" spans="1:17" ht="28.5" customHeight="1" thickTop="1" thickBot="1" x14ac:dyDescent="0.3">
      <c r="A371" s="214"/>
      <c r="B371" s="61">
        <v>368</v>
      </c>
      <c r="C371" s="34">
        <f>'PC Despesas'!F54</f>
        <v>0</v>
      </c>
      <c r="D371" s="35" t="str">
        <f>IFERROR(VLOOKUP(C371,'PC Despesas'!$F$4:$G$103,2,FALSE),"")</f>
        <v/>
      </c>
      <c r="E371" s="47">
        <f>SUMIFS(Jan!$J$5:$J$586,Jan!$V$5:$V$586,"Despesa",Jan!$G$5:$G$586,DRE!$D371)</f>
        <v>0</v>
      </c>
      <c r="F371" s="47">
        <f>SUMIFS(Fev!$J$5:$J$605,Fev!$V$5:$V$605,"Despesa",Fev!$G$5:$G$605,DRE!$D371)</f>
        <v>0</v>
      </c>
      <c r="G371" s="47" t="e">
        <f>SUMIFS(#REF!,#REF!,"Despesa",#REF!,DRE!$D371)</f>
        <v>#REF!</v>
      </c>
      <c r="H371" s="47">
        <f>SUMIFS(Abr!$J$5:$J$605,Abr!$V$5:$V$605,"Despesa",Abr!$G$5:$G$605,DRE!$D371)</f>
        <v>0</v>
      </c>
      <c r="I371" s="47">
        <f>SUMIFS(Mai!$J$5:$J$605,Mai!$V$5:$V$605,"Despesa",Mai!$G$5:$G$605,DRE!$D371)</f>
        <v>0</v>
      </c>
      <c r="J371" s="47">
        <f>SUMIFS(Jun!$J$5:$J$605,Jun!$V$5:$V$605,"Despesa",Jun!$G$5:$G$605,DRE!$D371)</f>
        <v>0</v>
      </c>
      <c r="K371" s="47" t="e">
        <f>SUMIFS(#REF!,#REF!,"Despesa",#REF!,DRE!$D371)</f>
        <v>#REF!</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t="e">
        <f t="shared" si="21"/>
        <v>#REF!</v>
      </c>
    </row>
    <row r="372" spans="1:17" ht="28.5" customHeight="1" thickTop="1" thickBot="1" x14ac:dyDescent="0.3">
      <c r="A372" s="214"/>
      <c r="B372" s="61">
        <v>369</v>
      </c>
      <c r="C372" s="34">
        <f>'PC Despesas'!F55</f>
        <v>0</v>
      </c>
      <c r="D372" s="35" t="str">
        <f>IFERROR(VLOOKUP(C372,'PC Despesas'!$F$4:$G$103,2,FALSE),"")</f>
        <v/>
      </c>
      <c r="E372" s="47">
        <f>SUMIFS(Jan!$J$5:$J$586,Jan!$V$5:$V$586,"Despesa",Jan!$G$5:$G$586,DRE!$D372)</f>
        <v>0</v>
      </c>
      <c r="F372" s="47">
        <f>SUMIFS(Fev!$J$5:$J$605,Fev!$V$5:$V$605,"Despesa",Fev!$G$5:$G$605,DRE!$D372)</f>
        <v>0</v>
      </c>
      <c r="G372" s="47" t="e">
        <f>SUMIFS(#REF!,#REF!,"Despesa",#REF!,DRE!$D372)</f>
        <v>#REF!</v>
      </c>
      <c r="H372" s="47">
        <f>SUMIFS(Abr!$J$5:$J$605,Abr!$V$5:$V$605,"Despesa",Abr!$G$5:$G$605,DRE!$D372)</f>
        <v>0</v>
      </c>
      <c r="I372" s="47">
        <f>SUMIFS(Mai!$J$5:$J$605,Mai!$V$5:$V$605,"Despesa",Mai!$G$5:$G$605,DRE!$D372)</f>
        <v>0</v>
      </c>
      <c r="J372" s="47">
        <f>SUMIFS(Jun!$J$5:$J$605,Jun!$V$5:$V$605,"Despesa",Jun!$G$5:$G$605,DRE!$D372)</f>
        <v>0</v>
      </c>
      <c r="K372" s="47" t="e">
        <f>SUMIFS(#REF!,#REF!,"Despesa",#REF!,DRE!$D372)</f>
        <v>#REF!</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t="e">
        <f t="shared" si="21"/>
        <v>#REF!</v>
      </c>
    </row>
    <row r="373" spans="1:17" ht="28.5" customHeight="1" thickTop="1" thickBot="1" x14ac:dyDescent="0.3">
      <c r="A373" s="214"/>
      <c r="B373" s="61">
        <v>370</v>
      </c>
      <c r="C373" s="34">
        <f>'PC Despesas'!F56</f>
        <v>0</v>
      </c>
      <c r="D373" s="35" t="str">
        <f>IFERROR(VLOOKUP(C373,'PC Despesas'!$F$4:$G$103,2,FALSE),"")</f>
        <v/>
      </c>
      <c r="E373" s="47">
        <f>SUMIFS(Jan!$J$5:$J$586,Jan!$V$5:$V$586,"Despesa",Jan!$G$5:$G$586,DRE!$D373)</f>
        <v>0</v>
      </c>
      <c r="F373" s="47">
        <f>SUMIFS(Fev!$J$5:$J$605,Fev!$V$5:$V$605,"Despesa",Fev!$G$5:$G$605,DRE!$D373)</f>
        <v>0</v>
      </c>
      <c r="G373" s="47" t="e">
        <f>SUMIFS(#REF!,#REF!,"Despesa",#REF!,DRE!$D373)</f>
        <v>#REF!</v>
      </c>
      <c r="H373" s="47">
        <f>SUMIFS(Abr!$J$5:$J$605,Abr!$V$5:$V$605,"Despesa",Abr!$G$5:$G$605,DRE!$D373)</f>
        <v>0</v>
      </c>
      <c r="I373" s="47">
        <f>SUMIFS(Mai!$J$5:$J$605,Mai!$V$5:$V$605,"Despesa",Mai!$G$5:$G$605,DRE!$D373)</f>
        <v>0</v>
      </c>
      <c r="J373" s="47">
        <f>SUMIFS(Jun!$J$5:$J$605,Jun!$V$5:$V$605,"Despesa",Jun!$G$5:$G$605,DRE!$D373)</f>
        <v>0</v>
      </c>
      <c r="K373" s="47" t="e">
        <f>SUMIFS(#REF!,#REF!,"Despesa",#REF!,DRE!$D373)</f>
        <v>#REF!</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t="e">
        <f t="shared" si="21"/>
        <v>#REF!</v>
      </c>
    </row>
    <row r="374" spans="1:17" ht="28.5" customHeight="1" thickTop="1" thickBot="1" x14ac:dyDescent="0.3">
      <c r="A374" s="214"/>
      <c r="B374" s="61">
        <v>371</v>
      </c>
      <c r="C374" s="34">
        <f>'PC Despesas'!F57</f>
        <v>0</v>
      </c>
      <c r="D374" s="35" t="str">
        <f>IFERROR(VLOOKUP(C374,'PC Despesas'!$F$4:$G$103,2,FALSE),"")</f>
        <v/>
      </c>
      <c r="E374" s="47">
        <f>SUMIFS(Jan!$J$5:$J$586,Jan!$V$5:$V$586,"Despesa",Jan!$G$5:$G$586,DRE!$D374)</f>
        <v>0</v>
      </c>
      <c r="F374" s="47">
        <f>SUMIFS(Fev!$J$5:$J$605,Fev!$V$5:$V$605,"Despesa",Fev!$G$5:$G$605,DRE!$D374)</f>
        <v>0</v>
      </c>
      <c r="G374" s="47" t="e">
        <f>SUMIFS(#REF!,#REF!,"Despesa",#REF!,DRE!$D374)</f>
        <v>#REF!</v>
      </c>
      <c r="H374" s="47">
        <f>SUMIFS(Abr!$J$5:$J$605,Abr!$V$5:$V$605,"Despesa",Abr!$G$5:$G$605,DRE!$D374)</f>
        <v>0</v>
      </c>
      <c r="I374" s="47">
        <f>SUMIFS(Mai!$J$5:$J$605,Mai!$V$5:$V$605,"Despesa",Mai!$G$5:$G$605,DRE!$D374)</f>
        <v>0</v>
      </c>
      <c r="J374" s="47">
        <f>SUMIFS(Jun!$J$5:$J$605,Jun!$V$5:$V$605,"Despesa",Jun!$G$5:$G$605,DRE!$D374)</f>
        <v>0</v>
      </c>
      <c r="K374" s="47" t="e">
        <f>SUMIFS(#REF!,#REF!,"Despesa",#REF!,DRE!$D374)</f>
        <v>#REF!</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t="e">
        <f t="shared" si="21"/>
        <v>#REF!</v>
      </c>
    </row>
    <row r="375" spans="1:17" ht="28.5" customHeight="1" thickTop="1" thickBot="1" x14ac:dyDescent="0.3">
      <c r="A375" s="214"/>
      <c r="B375" s="61">
        <v>372</v>
      </c>
      <c r="C375" s="34">
        <f>'PC Despesas'!F58</f>
        <v>0</v>
      </c>
      <c r="D375" s="35" t="str">
        <f>IFERROR(VLOOKUP(C375,'PC Despesas'!$F$4:$G$103,2,FALSE),"")</f>
        <v/>
      </c>
      <c r="E375" s="47">
        <f>SUMIFS(Jan!$J$5:$J$586,Jan!$V$5:$V$586,"Despesa",Jan!$G$5:$G$586,DRE!$D375)</f>
        <v>0</v>
      </c>
      <c r="F375" s="47">
        <f>SUMIFS(Fev!$J$5:$J$605,Fev!$V$5:$V$605,"Despesa",Fev!$G$5:$G$605,DRE!$D375)</f>
        <v>0</v>
      </c>
      <c r="G375" s="47" t="e">
        <f>SUMIFS(#REF!,#REF!,"Despesa",#REF!,DRE!$D375)</f>
        <v>#REF!</v>
      </c>
      <c r="H375" s="47">
        <f>SUMIFS(Abr!$J$5:$J$605,Abr!$V$5:$V$605,"Despesa",Abr!$G$5:$G$605,DRE!$D375)</f>
        <v>0</v>
      </c>
      <c r="I375" s="47">
        <f>SUMIFS(Mai!$J$5:$J$605,Mai!$V$5:$V$605,"Despesa",Mai!$G$5:$G$605,DRE!$D375)</f>
        <v>0</v>
      </c>
      <c r="J375" s="47">
        <f>SUMIFS(Jun!$J$5:$J$605,Jun!$V$5:$V$605,"Despesa",Jun!$G$5:$G$605,DRE!$D375)</f>
        <v>0</v>
      </c>
      <c r="K375" s="47" t="e">
        <f>SUMIFS(#REF!,#REF!,"Despesa",#REF!,DRE!$D375)</f>
        <v>#REF!</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t="e">
        <f t="shared" si="21"/>
        <v>#REF!</v>
      </c>
    </row>
    <row r="376" spans="1:17" ht="28.5" customHeight="1" thickTop="1" thickBot="1" x14ac:dyDescent="0.3">
      <c r="A376" s="214"/>
      <c r="B376" s="61">
        <v>373</v>
      </c>
      <c r="C376" s="34">
        <f>'PC Despesas'!F59</f>
        <v>0</v>
      </c>
      <c r="D376" s="35" t="str">
        <f>IFERROR(VLOOKUP(C376,'PC Despesas'!$F$4:$G$103,2,FALSE),"")</f>
        <v/>
      </c>
      <c r="E376" s="47">
        <f>SUMIFS(Jan!$J$5:$J$586,Jan!$V$5:$V$586,"Despesa",Jan!$G$5:$G$586,DRE!$D376)</f>
        <v>0</v>
      </c>
      <c r="F376" s="47">
        <f>SUMIFS(Fev!$J$5:$J$605,Fev!$V$5:$V$605,"Despesa",Fev!$G$5:$G$605,DRE!$D376)</f>
        <v>0</v>
      </c>
      <c r="G376" s="47" t="e">
        <f>SUMIFS(#REF!,#REF!,"Despesa",#REF!,DRE!$D376)</f>
        <v>#REF!</v>
      </c>
      <c r="H376" s="47">
        <f>SUMIFS(Abr!$J$5:$J$605,Abr!$V$5:$V$605,"Despesa",Abr!$G$5:$G$605,DRE!$D376)</f>
        <v>0</v>
      </c>
      <c r="I376" s="47">
        <f>SUMIFS(Mai!$J$5:$J$605,Mai!$V$5:$V$605,"Despesa",Mai!$G$5:$G$605,DRE!$D376)</f>
        <v>0</v>
      </c>
      <c r="J376" s="47">
        <f>SUMIFS(Jun!$J$5:$J$605,Jun!$V$5:$V$605,"Despesa",Jun!$G$5:$G$605,DRE!$D376)</f>
        <v>0</v>
      </c>
      <c r="K376" s="47" t="e">
        <f>SUMIFS(#REF!,#REF!,"Despesa",#REF!,DRE!$D376)</f>
        <v>#REF!</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t="e">
        <f t="shared" si="21"/>
        <v>#REF!</v>
      </c>
    </row>
    <row r="377" spans="1:17" ht="28.5" customHeight="1" thickTop="1" thickBot="1" x14ac:dyDescent="0.3">
      <c r="A377" s="214"/>
      <c r="B377" s="61">
        <v>374</v>
      </c>
      <c r="C377" s="34">
        <f>'PC Despesas'!F60</f>
        <v>0</v>
      </c>
      <c r="D377" s="35" t="str">
        <f>IFERROR(VLOOKUP(C377,'PC Despesas'!$F$4:$G$103,2,FALSE),"")</f>
        <v/>
      </c>
      <c r="E377" s="47">
        <f>SUMIFS(Jan!$J$5:$J$586,Jan!$V$5:$V$586,"Despesa",Jan!$G$5:$G$586,DRE!$D377)</f>
        <v>0</v>
      </c>
      <c r="F377" s="47">
        <f>SUMIFS(Fev!$J$5:$J$605,Fev!$V$5:$V$605,"Despesa",Fev!$G$5:$G$605,DRE!$D377)</f>
        <v>0</v>
      </c>
      <c r="G377" s="47" t="e">
        <f>SUMIFS(#REF!,#REF!,"Despesa",#REF!,DRE!$D377)</f>
        <v>#REF!</v>
      </c>
      <c r="H377" s="47">
        <f>SUMIFS(Abr!$J$5:$J$605,Abr!$V$5:$V$605,"Despesa",Abr!$G$5:$G$605,DRE!$D377)</f>
        <v>0</v>
      </c>
      <c r="I377" s="47">
        <f>SUMIFS(Mai!$J$5:$J$605,Mai!$V$5:$V$605,"Despesa",Mai!$G$5:$G$605,DRE!$D377)</f>
        <v>0</v>
      </c>
      <c r="J377" s="47">
        <f>SUMIFS(Jun!$J$5:$J$605,Jun!$V$5:$V$605,"Despesa",Jun!$G$5:$G$605,DRE!$D377)</f>
        <v>0</v>
      </c>
      <c r="K377" s="47" t="e">
        <f>SUMIFS(#REF!,#REF!,"Despesa",#REF!,DRE!$D377)</f>
        <v>#REF!</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t="e">
        <f t="shared" si="21"/>
        <v>#REF!</v>
      </c>
    </row>
    <row r="378" spans="1:17" ht="28.5" customHeight="1" thickTop="1" thickBot="1" x14ac:dyDescent="0.3">
      <c r="A378" s="214"/>
      <c r="B378" s="61">
        <v>375</v>
      </c>
      <c r="C378" s="34">
        <f>'PC Despesas'!F61</f>
        <v>0</v>
      </c>
      <c r="D378" s="35" t="str">
        <f>IFERROR(VLOOKUP(C378,'PC Despesas'!$F$4:$G$103,2,FALSE),"")</f>
        <v/>
      </c>
      <c r="E378" s="47">
        <f>SUMIFS(Jan!$J$5:$J$586,Jan!$V$5:$V$586,"Despesa",Jan!$G$5:$G$586,DRE!$D378)</f>
        <v>0</v>
      </c>
      <c r="F378" s="47">
        <f>SUMIFS(Fev!$J$5:$J$605,Fev!$V$5:$V$605,"Despesa",Fev!$G$5:$G$605,DRE!$D378)</f>
        <v>0</v>
      </c>
      <c r="G378" s="47" t="e">
        <f>SUMIFS(#REF!,#REF!,"Despesa",#REF!,DRE!$D378)</f>
        <v>#REF!</v>
      </c>
      <c r="H378" s="47">
        <f>SUMIFS(Abr!$J$5:$J$605,Abr!$V$5:$V$605,"Despesa",Abr!$G$5:$G$605,DRE!$D378)</f>
        <v>0</v>
      </c>
      <c r="I378" s="47">
        <f>SUMIFS(Mai!$J$5:$J$605,Mai!$V$5:$V$605,"Despesa",Mai!$G$5:$G$605,DRE!$D378)</f>
        <v>0</v>
      </c>
      <c r="J378" s="47">
        <f>SUMIFS(Jun!$J$5:$J$605,Jun!$V$5:$V$605,"Despesa",Jun!$G$5:$G$605,DRE!$D378)</f>
        <v>0</v>
      </c>
      <c r="K378" s="47" t="e">
        <f>SUMIFS(#REF!,#REF!,"Despesa",#REF!,DRE!$D378)</f>
        <v>#REF!</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t="e">
        <f t="shared" si="21"/>
        <v>#REF!</v>
      </c>
    </row>
    <row r="379" spans="1:17" ht="28.5" customHeight="1" thickTop="1" thickBot="1" x14ac:dyDescent="0.3">
      <c r="A379" s="214"/>
      <c r="B379" s="61">
        <v>376</v>
      </c>
      <c r="C379" s="34">
        <f>'PC Despesas'!F62</f>
        <v>0</v>
      </c>
      <c r="D379" s="35" t="str">
        <f>IFERROR(VLOOKUP(C379,'PC Despesas'!$F$4:$G$103,2,FALSE),"")</f>
        <v/>
      </c>
      <c r="E379" s="47">
        <f>SUMIFS(Jan!$J$5:$J$586,Jan!$V$5:$V$586,"Despesa",Jan!$G$5:$G$586,DRE!$D379)</f>
        <v>0</v>
      </c>
      <c r="F379" s="47">
        <f>SUMIFS(Fev!$J$5:$J$605,Fev!$V$5:$V$605,"Despesa",Fev!$G$5:$G$605,DRE!$D379)</f>
        <v>0</v>
      </c>
      <c r="G379" s="47" t="e">
        <f>SUMIFS(#REF!,#REF!,"Despesa",#REF!,DRE!$D379)</f>
        <v>#REF!</v>
      </c>
      <c r="H379" s="47">
        <f>SUMIFS(Abr!$J$5:$J$605,Abr!$V$5:$V$605,"Despesa",Abr!$G$5:$G$605,DRE!$D379)</f>
        <v>0</v>
      </c>
      <c r="I379" s="47">
        <f>SUMIFS(Mai!$J$5:$J$605,Mai!$V$5:$V$605,"Despesa",Mai!$G$5:$G$605,DRE!$D379)</f>
        <v>0</v>
      </c>
      <c r="J379" s="47">
        <f>SUMIFS(Jun!$J$5:$J$605,Jun!$V$5:$V$605,"Despesa",Jun!$G$5:$G$605,DRE!$D379)</f>
        <v>0</v>
      </c>
      <c r="K379" s="47" t="e">
        <f>SUMIFS(#REF!,#REF!,"Despesa",#REF!,DRE!$D379)</f>
        <v>#REF!</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t="e">
        <f t="shared" si="21"/>
        <v>#REF!</v>
      </c>
    </row>
    <row r="380" spans="1:17" ht="28.5" customHeight="1" thickTop="1" thickBot="1" x14ac:dyDescent="0.3">
      <c r="A380" s="214"/>
      <c r="B380" s="61">
        <v>377</v>
      </c>
      <c r="C380" s="34">
        <f>'PC Despesas'!F63</f>
        <v>0</v>
      </c>
      <c r="D380" s="35" t="str">
        <f>IFERROR(VLOOKUP(C380,'PC Despesas'!$F$4:$G$103,2,FALSE),"")</f>
        <v/>
      </c>
      <c r="E380" s="47">
        <f>SUMIFS(Jan!$J$5:$J$586,Jan!$V$5:$V$586,"Despesa",Jan!$G$5:$G$586,DRE!$D380)</f>
        <v>0</v>
      </c>
      <c r="F380" s="47">
        <f>SUMIFS(Fev!$J$5:$J$605,Fev!$V$5:$V$605,"Despesa",Fev!$G$5:$G$605,DRE!$D380)</f>
        <v>0</v>
      </c>
      <c r="G380" s="47" t="e">
        <f>SUMIFS(#REF!,#REF!,"Despesa",#REF!,DRE!$D380)</f>
        <v>#REF!</v>
      </c>
      <c r="H380" s="47">
        <f>SUMIFS(Abr!$J$5:$J$605,Abr!$V$5:$V$605,"Despesa",Abr!$G$5:$G$605,DRE!$D380)</f>
        <v>0</v>
      </c>
      <c r="I380" s="47">
        <f>SUMIFS(Mai!$J$5:$J$605,Mai!$V$5:$V$605,"Despesa",Mai!$G$5:$G$605,DRE!$D380)</f>
        <v>0</v>
      </c>
      <c r="J380" s="47">
        <f>SUMIFS(Jun!$J$5:$J$605,Jun!$V$5:$V$605,"Despesa",Jun!$G$5:$G$605,DRE!$D380)</f>
        <v>0</v>
      </c>
      <c r="K380" s="47" t="e">
        <f>SUMIFS(#REF!,#REF!,"Despesa",#REF!,DRE!$D380)</f>
        <v>#REF!</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t="e">
        <f t="shared" si="21"/>
        <v>#REF!</v>
      </c>
    </row>
    <row r="381" spans="1:17" ht="28.5" customHeight="1" thickTop="1" thickBot="1" x14ac:dyDescent="0.3">
      <c r="A381" s="214"/>
      <c r="B381" s="61">
        <v>378</v>
      </c>
      <c r="C381" s="34">
        <f>'PC Despesas'!F64</f>
        <v>0</v>
      </c>
      <c r="D381" s="35" t="str">
        <f>IFERROR(VLOOKUP(C381,'PC Despesas'!$F$4:$G$103,2,FALSE),"")</f>
        <v/>
      </c>
      <c r="E381" s="47">
        <f>SUMIFS(Jan!$J$5:$J$586,Jan!$V$5:$V$586,"Despesa",Jan!$G$5:$G$586,DRE!$D381)</f>
        <v>0</v>
      </c>
      <c r="F381" s="47">
        <f>SUMIFS(Fev!$J$5:$J$605,Fev!$V$5:$V$605,"Despesa",Fev!$G$5:$G$605,DRE!$D381)</f>
        <v>0</v>
      </c>
      <c r="G381" s="47" t="e">
        <f>SUMIFS(#REF!,#REF!,"Despesa",#REF!,DRE!$D381)</f>
        <v>#REF!</v>
      </c>
      <c r="H381" s="47">
        <f>SUMIFS(Abr!$J$5:$J$605,Abr!$V$5:$V$605,"Despesa",Abr!$G$5:$G$605,DRE!$D381)</f>
        <v>0</v>
      </c>
      <c r="I381" s="47">
        <f>SUMIFS(Mai!$J$5:$J$605,Mai!$V$5:$V$605,"Despesa",Mai!$G$5:$G$605,DRE!$D381)</f>
        <v>0</v>
      </c>
      <c r="J381" s="47">
        <f>SUMIFS(Jun!$J$5:$J$605,Jun!$V$5:$V$605,"Despesa",Jun!$G$5:$G$605,DRE!$D381)</f>
        <v>0</v>
      </c>
      <c r="K381" s="47" t="e">
        <f>SUMIFS(#REF!,#REF!,"Despesa",#REF!,DRE!$D381)</f>
        <v>#REF!</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t="e">
        <f t="shared" si="21"/>
        <v>#REF!</v>
      </c>
    </row>
    <row r="382" spans="1:17" ht="28.5" customHeight="1" thickTop="1" thickBot="1" x14ac:dyDescent="0.3">
      <c r="A382" s="214"/>
      <c r="B382" s="61">
        <v>379</v>
      </c>
      <c r="C382" s="34">
        <f>'PC Despesas'!F65</f>
        <v>0</v>
      </c>
      <c r="D382" s="35" t="str">
        <f>IFERROR(VLOOKUP(C382,'PC Despesas'!$F$4:$G$103,2,FALSE),"")</f>
        <v/>
      </c>
      <c r="E382" s="47">
        <f>SUMIFS(Jan!$J$5:$J$586,Jan!$V$5:$V$586,"Despesa",Jan!$G$5:$G$586,DRE!$D382)</f>
        <v>0</v>
      </c>
      <c r="F382" s="47">
        <f>SUMIFS(Fev!$J$5:$J$605,Fev!$V$5:$V$605,"Despesa",Fev!$G$5:$G$605,DRE!$D382)</f>
        <v>0</v>
      </c>
      <c r="G382" s="47" t="e">
        <f>SUMIFS(#REF!,#REF!,"Despesa",#REF!,DRE!$D382)</f>
        <v>#REF!</v>
      </c>
      <c r="H382" s="47">
        <f>SUMIFS(Abr!$J$5:$J$605,Abr!$V$5:$V$605,"Despesa",Abr!$G$5:$G$605,DRE!$D382)</f>
        <v>0</v>
      </c>
      <c r="I382" s="47">
        <f>SUMIFS(Mai!$J$5:$J$605,Mai!$V$5:$V$605,"Despesa",Mai!$G$5:$G$605,DRE!$D382)</f>
        <v>0</v>
      </c>
      <c r="J382" s="47">
        <f>SUMIFS(Jun!$J$5:$J$605,Jun!$V$5:$V$605,"Despesa",Jun!$G$5:$G$605,DRE!$D382)</f>
        <v>0</v>
      </c>
      <c r="K382" s="47" t="e">
        <f>SUMIFS(#REF!,#REF!,"Despesa",#REF!,DRE!$D382)</f>
        <v>#REF!</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t="e">
        <f t="shared" si="21"/>
        <v>#REF!</v>
      </c>
    </row>
    <row r="383" spans="1:17" ht="28.5" customHeight="1" thickTop="1" thickBot="1" x14ac:dyDescent="0.3">
      <c r="A383" s="214"/>
      <c r="B383" s="61">
        <v>380</v>
      </c>
      <c r="C383" s="34">
        <f>'PC Despesas'!F66</f>
        <v>0</v>
      </c>
      <c r="D383" s="35" t="str">
        <f>IFERROR(VLOOKUP(C383,'PC Despesas'!$F$4:$G$103,2,FALSE),"")</f>
        <v/>
      </c>
      <c r="E383" s="47">
        <f>SUMIFS(Jan!$J$5:$J$586,Jan!$V$5:$V$586,"Despesa",Jan!$G$5:$G$586,DRE!$D383)</f>
        <v>0</v>
      </c>
      <c r="F383" s="47">
        <f>SUMIFS(Fev!$J$5:$J$605,Fev!$V$5:$V$605,"Despesa",Fev!$G$5:$G$605,DRE!$D383)</f>
        <v>0</v>
      </c>
      <c r="G383" s="47" t="e">
        <f>SUMIFS(#REF!,#REF!,"Despesa",#REF!,DRE!$D383)</f>
        <v>#REF!</v>
      </c>
      <c r="H383" s="47">
        <f>SUMIFS(Abr!$J$5:$J$605,Abr!$V$5:$V$605,"Despesa",Abr!$G$5:$G$605,DRE!$D383)</f>
        <v>0</v>
      </c>
      <c r="I383" s="47">
        <f>SUMIFS(Mai!$J$5:$J$605,Mai!$V$5:$V$605,"Despesa",Mai!$G$5:$G$605,DRE!$D383)</f>
        <v>0</v>
      </c>
      <c r="J383" s="47">
        <f>SUMIFS(Jun!$J$5:$J$605,Jun!$V$5:$V$605,"Despesa",Jun!$G$5:$G$605,DRE!$D383)</f>
        <v>0</v>
      </c>
      <c r="K383" s="47" t="e">
        <f>SUMIFS(#REF!,#REF!,"Despesa",#REF!,DRE!$D383)</f>
        <v>#REF!</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t="e">
        <f t="shared" si="21"/>
        <v>#REF!</v>
      </c>
    </row>
    <row r="384" spans="1:17" ht="28.5" customHeight="1" thickTop="1" thickBot="1" x14ac:dyDescent="0.3">
      <c r="A384" s="214"/>
      <c r="B384" s="61">
        <v>381</v>
      </c>
      <c r="C384" s="34">
        <f>'PC Despesas'!F67</f>
        <v>0</v>
      </c>
      <c r="D384" s="35" t="str">
        <f>IFERROR(VLOOKUP(C384,'PC Despesas'!$F$4:$G$103,2,FALSE),"")</f>
        <v/>
      </c>
      <c r="E384" s="47">
        <f>SUMIFS(Jan!$J$5:$J$586,Jan!$V$5:$V$586,"Despesa",Jan!$G$5:$G$586,DRE!$D384)</f>
        <v>0</v>
      </c>
      <c r="F384" s="47">
        <f>SUMIFS(Fev!$J$5:$J$605,Fev!$V$5:$V$605,"Despesa",Fev!$G$5:$G$605,DRE!$D384)</f>
        <v>0</v>
      </c>
      <c r="G384" s="47" t="e">
        <f>SUMIFS(#REF!,#REF!,"Despesa",#REF!,DRE!$D384)</f>
        <v>#REF!</v>
      </c>
      <c r="H384" s="47">
        <f>SUMIFS(Abr!$J$5:$J$605,Abr!$V$5:$V$605,"Despesa",Abr!$G$5:$G$605,DRE!$D384)</f>
        <v>0</v>
      </c>
      <c r="I384" s="47">
        <f>SUMIFS(Mai!$J$5:$J$605,Mai!$V$5:$V$605,"Despesa",Mai!$G$5:$G$605,DRE!$D384)</f>
        <v>0</v>
      </c>
      <c r="J384" s="47">
        <f>SUMIFS(Jun!$J$5:$J$605,Jun!$V$5:$V$605,"Despesa",Jun!$G$5:$G$605,DRE!$D384)</f>
        <v>0</v>
      </c>
      <c r="K384" s="47" t="e">
        <f>SUMIFS(#REF!,#REF!,"Despesa",#REF!,DRE!$D384)</f>
        <v>#REF!</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t="e">
        <f t="shared" si="21"/>
        <v>#REF!</v>
      </c>
    </row>
    <row r="385" spans="1:17" ht="28.5" customHeight="1" thickTop="1" thickBot="1" x14ac:dyDescent="0.3">
      <c r="A385" s="214"/>
      <c r="B385" s="61">
        <v>382</v>
      </c>
      <c r="C385" s="34">
        <f>'PC Despesas'!F68</f>
        <v>0</v>
      </c>
      <c r="D385" s="35" t="str">
        <f>IFERROR(VLOOKUP(C385,'PC Despesas'!$F$4:$G$103,2,FALSE),"")</f>
        <v/>
      </c>
      <c r="E385" s="47">
        <f>SUMIFS(Jan!$J$5:$J$586,Jan!$V$5:$V$586,"Despesa",Jan!$G$5:$G$586,DRE!$D385)</f>
        <v>0</v>
      </c>
      <c r="F385" s="47">
        <f>SUMIFS(Fev!$J$5:$J$605,Fev!$V$5:$V$605,"Despesa",Fev!$G$5:$G$605,DRE!$D385)</f>
        <v>0</v>
      </c>
      <c r="G385" s="47" t="e">
        <f>SUMIFS(#REF!,#REF!,"Despesa",#REF!,DRE!$D385)</f>
        <v>#REF!</v>
      </c>
      <c r="H385" s="47">
        <f>SUMIFS(Abr!$J$5:$J$605,Abr!$V$5:$V$605,"Despesa",Abr!$G$5:$G$605,DRE!$D385)</f>
        <v>0</v>
      </c>
      <c r="I385" s="47">
        <f>SUMIFS(Mai!$J$5:$J$605,Mai!$V$5:$V$605,"Despesa",Mai!$G$5:$G$605,DRE!$D385)</f>
        <v>0</v>
      </c>
      <c r="J385" s="47">
        <f>SUMIFS(Jun!$J$5:$J$605,Jun!$V$5:$V$605,"Despesa",Jun!$G$5:$G$605,DRE!$D385)</f>
        <v>0</v>
      </c>
      <c r="K385" s="47" t="e">
        <f>SUMIFS(#REF!,#REF!,"Despesa",#REF!,DRE!$D385)</f>
        <v>#REF!</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t="e">
        <f t="shared" si="21"/>
        <v>#REF!</v>
      </c>
    </row>
    <row r="386" spans="1:17" ht="28.5" customHeight="1" thickTop="1" thickBot="1" x14ac:dyDescent="0.3">
      <c r="A386" s="214"/>
      <c r="B386" s="61">
        <v>383</v>
      </c>
      <c r="C386" s="34">
        <f>'PC Despesas'!F69</f>
        <v>0</v>
      </c>
      <c r="D386" s="35" t="str">
        <f>IFERROR(VLOOKUP(C386,'PC Despesas'!$F$4:$G$103,2,FALSE),"")</f>
        <v/>
      </c>
      <c r="E386" s="47">
        <f>SUMIFS(Jan!$J$5:$J$586,Jan!$V$5:$V$586,"Despesa",Jan!$G$5:$G$586,DRE!$D386)</f>
        <v>0</v>
      </c>
      <c r="F386" s="47">
        <f>SUMIFS(Fev!$J$5:$J$605,Fev!$V$5:$V$605,"Despesa",Fev!$G$5:$G$605,DRE!$D386)</f>
        <v>0</v>
      </c>
      <c r="G386" s="47" t="e">
        <f>SUMIFS(#REF!,#REF!,"Despesa",#REF!,DRE!$D386)</f>
        <v>#REF!</v>
      </c>
      <c r="H386" s="47">
        <f>SUMIFS(Abr!$J$5:$J$605,Abr!$V$5:$V$605,"Despesa",Abr!$G$5:$G$605,DRE!$D386)</f>
        <v>0</v>
      </c>
      <c r="I386" s="47">
        <f>SUMIFS(Mai!$J$5:$J$605,Mai!$V$5:$V$605,"Despesa",Mai!$G$5:$G$605,DRE!$D386)</f>
        <v>0</v>
      </c>
      <c r="J386" s="47">
        <f>SUMIFS(Jun!$J$5:$J$605,Jun!$V$5:$V$605,"Despesa",Jun!$G$5:$G$605,DRE!$D386)</f>
        <v>0</v>
      </c>
      <c r="K386" s="47" t="e">
        <f>SUMIFS(#REF!,#REF!,"Despesa",#REF!,DRE!$D386)</f>
        <v>#REF!</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t="e">
        <f t="shared" si="21"/>
        <v>#REF!</v>
      </c>
    </row>
    <row r="387" spans="1:17" ht="28.5" customHeight="1" thickTop="1" thickBot="1" x14ac:dyDescent="0.3">
      <c r="A387" s="214"/>
      <c r="B387" s="61">
        <v>384</v>
      </c>
      <c r="C387" s="34">
        <f>'PC Despesas'!F70</f>
        <v>0</v>
      </c>
      <c r="D387" s="35" t="str">
        <f>IFERROR(VLOOKUP(C387,'PC Despesas'!$F$4:$G$103,2,FALSE),"")</f>
        <v/>
      </c>
      <c r="E387" s="47">
        <f>SUMIFS(Jan!$J$5:$J$586,Jan!$V$5:$V$586,"Despesa",Jan!$G$5:$G$586,DRE!$D387)</f>
        <v>0</v>
      </c>
      <c r="F387" s="47">
        <f>SUMIFS(Fev!$J$5:$J$605,Fev!$V$5:$V$605,"Despesa",Fev!$G$5:$G$605,DRE!$D387)</f>
        <v>0</v>
      </c>
      <c r="G387" s="47" t="e">
        <f>SUMIFS(#REF!,#REF!,"Despesa",#REF!,DRE!$D387)</f>
        <v>#REF!</v>
      </c>
      <c r="H387" s="47">
        <f>SUMIFS(Abr!$J$5:$J$605,Abr!$V$5:$V$605,"Despesa",Abr!$G$5:$G$605,DRE!$D387)</f>
        <v>0</v>
      </c>
      <c r="I387" s="47">
        <f>SUMIFS(Mai!$J$5:$J$605,Mai!$V$5:$V$605,"Despesa",Mai!$G$5:$G$605,DRE!$D387)</f>
        <v>0</v>
      </c>
      <c r="J387" s="47">
        <f>SUMIFS(Jun!$J$5:$J$605,Jun!$V$5:$V$605,"Despesa",Jun!$G$5:$G$605,DRE!$D387)</f>
        <v>0</v>
      </c>
      <c r="K387" s="47" t="e">
        <f>SUMIFS(#REF!,#REF!,"Despesa",#REF!,DRE!$D387)</f>
        <v>#REF!</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t="e">
        <f t="shared" ref="Q387:Q420" si="22">SUM(E387:P387)</f>
        <v>#REF!</v>
      </c>
    </row>
    <row r="388" spans="1:17" ht="28.5" customHeight="1" thickTop="1" thickBot="1" x14ac:dyDescent="0.3">
      <c r="A388" s="214"/>
      <c r="B388" s="61">
        <v>385</v>
      </c>
      <c r="C388" s="34">
        <f>'PC Despesas'!F71</f>
        <v>0</v>
      </c>
      <c r="D388" s="35" t="str">
        <f>IFERROR(VLOOKUP(C388,'PC Despesas'!$F$4:$G$103,2,FALSE),"")</f>
        <v/>
      </c>
      <c r="E388" s="47">
        <f>SUMIFS(Jan!$J$5:$J$586,Jan!$V$5:$V$586,"Despesa",Jan!$G$5:$G$586,DRE!$D388)</f>
        <v>0</v>
      </c>
      <c r="F388" s="47">
        <f>SUMIFS(Fev!$J$5:$J$605,Fev!$V$5:$V$605,"Despesa",Fev!$G$5:$G$605,DRE!$D388)</f>
        <v>0</v>
      </c>
      <c r="G388" s="47" t="e">
        <f>SUMIFS(#REF!,#REF!,"Despesa",#REF!,DRE!$D388)</f>
        <v>#REF!</v>
      </c>
      <c r="H388" s="47">
        <f>SUMIFS(Abr!$J$5:$J$605,Abr!$V$5:$V$605,"Despesa",Abr!$G$5:$G$605,DRE!$D388)</f>
        <v>0</v>
      </c>
      <c r="I388" s="47">
        <f>SUMIFS(Mai!$J$5:$J$605,Mai!$V$5:$V$605,"Despesa",Mai!$G$5:$G$605,DRE!$D388)</f>
        <v>0</v>
      </c>
      <c r="J388" s="47">
        <f>SUMIFS(Jun!$J$5:$J$605,Jun!$V$5:$V$605,"Despesa",Jun!$G$5:$G$605,DRE!$D388)</f>
        <v>0</v>
      </c>
      <c r="K388" s="47" t="e">
        <f>SUMIFS(#REF!,#REF!,"Despesa",#REF!,DRE!$D388)</f>
        <v>#REF!</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t="e">
        <f t="shared" si="22"/>
        <v>#REF!</v>
      </c>
    </row>
    <row r="389" spans="1:17" ht="28.5" customHeight="1" thickTop="1" thickBot="1" x14ac:dyDescent="0.3">
      <c r="A389" s="214"/>
      <c r="B389" s="61">
        <v>386</v>
      </c>
      <c r="C389" s="34">
        <f>'PC Despesas'!F72</f>
        <v>0</v>
      </c>
      <c r="D389" s="35" t="str">
        <f>IFERROR(VLOOKUP(C389,'PC Despesas'!$F$4:$G$103,2,FALSE),"")</f>
        <v/>
      </c>
      <c r="E389" s="47">
        <f>SUMIFS(Jan!$J$5:$J$586,Jan!$V$5:$V$586,"Despesa",Jan!$G$5:$G$586,DRE!$D389)</f>
        <v>0</v>
      </c>
      <c r="F389" s="47">
        <f>SUMIFS(Fev!$J$5:$J$605,Fev!$V$5:$V$605,"Despesa",Fev!$G$5:$G$605,DRE!$D389)</f>
        <v>0</v>
      </c>
      <c r="G389" s="47" t="e">
        <f>SUMIFS(#REF!,#REF!,"Despesa",#REF!,DRE!$D389)</f>
        <v>#REF!</v>
      </c>
      <c r="H389" s="47">
        <f>SUMIFS(Abr!$J$5:$J$605,Abr!$V$5:$V$605,"Despesa",Abr!$G$5:$G$605,DRE!$D389)</f>
        <v>0</v>
      </c>
      <c r="I389" s="47">
        <f>SUMIFS(Mai!$J$5:$J$605,Mai!$V$5:$V$605,"Despesa",Mai!$G$5:$G$605,DRE!$D389)</f>
        <v>0</v>
      </c>
      <c r="J389" s="47">
        <f>SUMIFS(Jun!$J$5:$J$605,Jun!$V$5:$V$605,"Despesa",Jun!$G$5:$G$605,DRE!$D389)</f>
        <v>0</v>
      </c>
      <c r="K389" s="47" t="e">
        <f>SUMIFS(#REF!,#REF!,"Despesa",#REF!,DRE!$D389)</f>
        <v>#REF!</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t="e">
        <f t="shared" si="22"/>
        <v>#REF!</v>
      </c>
    </row>
    <row r="390" spans="1:17" ht="28.5" customHeight="1" thickTop="1" thickBot="1" x14ac:dyDescent="0.3">
      <c r="A390" s="214"/>
      <c r="B390" s="61">
        <v>387</v>
      </c>
      <c r="C390" s="34">
        <f>'PC Despesas'!F73</f>
        <v>0</v>
      </c>
      <c r="D390" s="35" t="str">
        <f>IFERROR(VLOOKUP(C390,'PC Despesas'!$F$4:$G$103,2,FALSE),"")</f>
        <v/>
      </c>
      <c r="E390" s="47">
        <f>SUMIFS(Jan!$J$5:$J$586,Jan!$V$5:$V$586,"Despesa",Jan!$G$5:$G$586,DRE!$D390)</f>
        <v>0</v>
      </c>
      <c r="F390" s="47">
        <f>SUMIFS(Fev!$J$5:$J$605,Fev!$V$5:$V$605,"Despesa",Fev!$G$5:$G$605,DRE!$D390)</f>
        <v>0</v>
      </c>
      <c r="G390" s="47" t="e">
        <f>SUMIFS(#REF!,#REF!,"Despesa",#REF!,DRE!$D390)</f>
        <v>#REF!</v>
      </c>
      <c r="H390" s="47">
        <f>SUMIFS(Abr!$J$5:$J$605,Abr!$V$5:$V$605,"Despesa",Abr!$G$5:$G$605,DRE!$D390)</f>
        <v>0</v>
      </c>
      <c r="I390" s="47">
        <f>SUMIFS(Mai!$J$5:$J$605,Mai!$V$5:$V$605,"Despesa",Mai!$G$5:$G$605,DRE!$D390)</f>
        <v>0</v>
      </c>
      <c r="J390" s="47">
        <f>SUMIFS(Jun!$J$5:$J$605,Jun!$V$5:$V$605,"Despesa",Jun!$G$5:$G$605,DRE!$D390)</f>
        <v>0</v>
      </c>
      <c r="K390" s="47" t="e">
        <f>SUMIFS(#REF!,#REF!,"Despesa",#REF!,DRE!$D390)</f>
        <v>#REF!</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t="e">
        <f t="shared" si="22"/>
        <v>#REF!</v>
      </c>
    </row>
    <row r="391" spans="1:17" ht="28.5" customHeight="1" thickTop="1" thickBot="1" x14ac:dyDescent="0.3">
      <c r="A391" s="214"/>
      <c r="B391" s="61">
        <v>388</v>
      </c>
      <c r="C391" s="34">
        <f>'PC Despesas'!F74</f>
        <v>0</v>
      </c>
      <c r="D391" s="35" t="str">
        <f>IFERROR(VLOOKUP(C391,'PC Despesas'!$F$4:$G$103,2,FALSE),"")</f>
        <v/>
      </c>
      <c r="E391" s="47">
        <f>SUMIFS(Jan!$J$5:$J$586,Jan!$V$5:$V$586,"Despesa",Jan!$G$5:$G$586,DRE!$D391)</f>
        <v>0</v>
      </c>
      <c r="F391" s="47">
        <f>SUMIFS(Fev!$J$5:$J$605,Fev!$V$5:$V$605,"Despesa",Fev!$G$5:$G$605,DRE!$D391)</f>
        <v>0</v>
      </c>
      <c r="G391" s="47" t="e">
        <f>SUMIFS(#REF!,#REF!,"Despesa",#REF!,DRE!$D391)</f>
        <v>#REF!</v>
      </c>
      <c r="H391" s="47">
        <f>SUMIFS(Abr!$J$5:$J$605,Abr!$V$5:$V$605,"Despesa",Abr!$G$5:$G$605,DRE!$D391)</f>
        <v>0</v>
      </c>
      <c r="I391" s="47">
        <f>SUMIFS(Mai!$J$5:$J$605,Mai!$V$5:$V$605,"Despesa",Mai!$G$5:$G$605,DRE!$D391)</f>
        <v>0</v>
      </c>
      <c r="J391" s="47">
        <f>SUMIFS(Jun!$J$5:$J$605,Jun!$V$5:$V$605,"Despesa",Jun!$G$5:$G$605,DRE!$D391)</f>
        <v>0</v>
      </c>
      <c r="K391" s="47" t="e">
        <f>SUMIFS(#REF!,#REF!,"Despesa",#REF!,DRE!$D391)</f>
        <v>#REF!</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t="e">
        <f t="shared" si="22"/>
        <v>#REF!</v>
      </c>
    </row>
    <row r="392" spans="1:17" ht="28.5" customHeight="1" thickTop="1" thickBot="1" x14ac:dyDescent="0.3">
      <c r="A392" s="214"/>
      <c r="B392" s="61">
        <v>389</v>
      </c>
      <c r="C392" s="34">
        <f>'PC Despesas'!F75</f>
        <v>0</v>
      </c>
      <c r="D392" s="35" t="str">
        <f>IFERROR(VLOOKUP(C392,'PC Despesas'!$F$4:$G$103,2,FALSE),"")</f>
        <v/>
      </c>
      <c r="E392" s="47">
        <f>SUMIFS(Jan!$J$5:$J$586,Jan!$V$5:$V$586,"Despesa",Jan!$G$5:$G$586,DRE!$D392)</f>
        <v>0</v>
      </c>
      <c r="F392" s="47">
        <f>SUMIFS(Fev!$J$5:$J$605,Fev!$V$5:$V$605,"Despesa",Fev!$G$5:$G$605,DRE!$D392)</f>
        <v>0</v>
      </c>
      <c r="G392" s="47" t="e">
        <f>SUMIFS(#REF!,#REF!,"Despesa",#REF!,DRE!$D392)</f>
        <v>#REF!</v>
      </c>
      <c r="H392" s="47">
        <f>SUMIFS(Abr!$J$5:$J$605,Abr!$V$5:$V$605,"Despesa",Abr!$G$5:$G$605,DRE!$D392)</f>
        <v>0</v>
      </c>
      <c r="I392" s="47">
        <f>SUMIFS(Mai!$J$5:$J$605,Mai!$V$5:$V$605,"Despesa",Mai!$G$5:$G$605,DRE!$D392)</f>
        <v>0</v>
      </c>
      <c r="J392" s="47">
        <f>SUMIFS(Jun!$J$5:$J$605,Jun!$V$5:$V$605,"Despesa",Jun!$G$5:$G$605,DRE!$D392)</f>
        <v>0</v>
      </c>
      <c r="K392" s="47" t="e">
        <f>SUMIFS(#REF!,#REF!,"Despesa",#REF!,DRE!$D392)</f>
        <v>#REF!</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t="e">
        <f t="shared" si="22"/>
        <v>#REF!</v>
      </c>
    </row>
    <row r="393" spans="1:17" ht="28.5" customHeight="1" thickTop="1" thickBot="1" x14ac:dyDescent="0.3">
      <c r="A393" s="214"/>
      <c r="B393" s="61">
        <v>390</v>
      </c>
      <c r="C393" s="34">
        <f>'PC Despesas'!F76</f>
        <v>0</v>
      </c>
      <c r="D393" s="35" t="str">
        <f>IFERROR(VLOOKUP(C393,'PC Despesas'!$F$4:$G$103,2,FALSE),"")</f>
        <v/>
      </c>
      <c r="E393" s="47">
        <f>SUMIFS(Jan!$J$5:$J$586,Jan!$V$5:$V$586,"Despesa",Jan!$G$5:$G$586,DRE!$D393)</f>
        <v>0</v>
      </c>
      <c r="F393" s="47">
        <f>SUMIFS(Fev!$J$5:$J$605,Fev!$V$5:$V$605,"Despesa",Fev!$G$5:$G$605,DRE!$D393)</f>
        <v>0</v>
      </c>
      <c r="G393" s="47" t="e">
        <f>SUMIFS(#REF!,#REF!,"Despesa",#REF!,DRE!$D393)</f>
        <v>#REF!</v>
      </c>
      <c r="H393" s="47">
        <f>SUMIFS(Abr!$J$5:$J$605,Abr!$V$5:$V$605,"Despesa",Abr!$G$5:$G$605,DRE!$D393)</f>
        <v>0</v>
      </c>
      <c r="I393" s="47">
        <f>SUMIFS(Mai!$J$5:$J$605,Mai!$V$5:$V$605,"Despesa",Mai!$G$5:$G$605,DRE!$D393)</f>
        <v>0</v>
      </c>
      <c r="J393" s="47">
        <f>SUMIFS(Jun!$J$5:$J$605,Jun!$V$5:$V$605,"Despesa",Jun!$G$5:$G$605,DRE!$D393)</f>
        <v>0</v>
      </c>
      <c r="K393" s="47" t="e">
        <f>SUMIFS(#REF!,#REF!,"Despesa",#REF!,DRE!$D393)</f>
        <v>#REF!</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t="e">
        <f t="shared" si="22"/>
        <v>#REF!</v>
      </c>
    </row>
    <row r="394" spans="1:17" ht="28.5" customHeight="1" thickTop="1" thickBot="1" x14ac:dyDescent="0.3">
      <c r="A394" s="214"/>
      <c r="B394" s="61">
        <v>391</v>
      </c>
      <c r="C394" s="34">
        <f>'PC Despesas'!F77</f>
        <v>0</v>
      </c>
      <c r="D394" s="35" t="str">
        <f>IFERROR(VLOOKUP(C394,'PC Despesas'!$F$4:$G$103,2,FALSE),"")</f>
        <v/>
      </c>
      <c r="E394" s="47">
        <f>SUMIFS(Jan!$J$5:$J$586,Jan!$V$5:$V$586,"Despesa",Jan!$G$5:$G$586,DRE!$D394)</f>
        <v>0</v>
      </c>
      <c r="F394" s="47">
        <f>SUMIFS(Fev!$J$5:$J$605,Fev!$V$5:$V$605,"Despesa",Fev!$G$5:$G$605,DRE!$D394)</f>
        <v>0</v>
      </c>
      <c r="G394" s="47" t="e">
        <f>SUMIFS(#REF!,#REF!,"Despesa",#REF!,DRE!$D394)</f>
        <v>#REF!</v>
      </c>
      <c r="H394" s="47">
        <f>SUMIFS(Abr!$J$5:$J$605,Abr!$V$5:$V$605,"Despesa",Abr!$G$5:$G$605,DRE!$D394)</f>
        <v>0</v>
      </c>
      <c r="I394" s="47">
        <f>SUMIFS(Mai!$J$5:$J$605,Mai!$V$5:$V$605,"Despesa",Mai!$G$5:$G$605,DRE!$D394)</f>
        <v>0</v>
      </c>
      <c r="J394" s="47">
        <f>SUMIFS(Jun!$J$5:$J$605,Jun!$V$5:$V$605,"Despesa",Jun!$G$5:$G$605,DRE!$D394)</f>
        <v>0</v>
      </c>
      <c r="K394" s="47" t="e">
        <f>SUMIFS(#REF!,#REF!,"Despesa",#REF!,DRE!$D394)</f>
        <v>#REF!</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t="e">
        <f t="shared" si="22"/>
        <v>#REF!</v>
      </c>
    </row>
    <row r="395" spans="1:17" ht="28.5" customHeight="1" thickTop="1" thickBot="1" x14ac:dyDescent="0.3">
      <c r="A395" s="214"/>
      <c r="B395" s="61">
        <v>392</v>
      </c>
      <c r="C395" s="34">
        <f>'PC Despesas'!F78</f>
        <v>0</v>
      </c>
      <c r="D395" s="35" t="str">
        <f>IFERROR(VLOOKUP(C395,'PC Despesas'!$F$4:$G$103,2,FALSE),"")</f>
        <v/>
      </c>
      <c r="E395" s="47">
        <f>SUMIFS(Jan!$J$5:$J$586,Jan!$V$5:$V$586,"Despesa",Jan!$G$5:$G$586,DRE!$D395)</f>
        <v>0</v>
      </c>
      <c r="F395" s="47">
        <f>SUMIFS(Fev!$J$5:$J$605,Fev!$V$5:$V$605,"Despesa",Fev!$G$5:$G$605,DRE!$D395)</f>
        <v>0</v>
      </c>
      <c r="G395" s="47" t="e">
        <f>SUMIFS(#REF!,#REF!,"Despesa",#REF!,DRE!$D395)</f>
        <v>#REF!</v>
      </c>
      <c r="H395" s="47">
        <f>SUMIFS(Abr!$J$5:$J$605,Abr!$V$5:$V$605,"Despesa",Abr!$G$5:$G$605,DRE!$D395)</f>
        <v>0</v>
      </c>
      <c r="I395" s="47">
        <f>SUMIFS(Mai!$J$5:$J$605,Mai!$V$5:$V$605,"Despesa",Mai!$G$5:$G$605,DRE!$D395)</f>
        <v>0</v>
      </c>
      <c r="J395" s="47">
        <f>SUMIFS(Jun!$J$5:$J$605,Jun!$V$5:$V$605,"Despesa",Jun!$G$5:$G$605,DRE!$D395)</f>
        <v>0</v>
      </c>
      <c r="K395" s="47" t="e">
        <f>SUMIFS(#REF!,#REF!,"Despesa",#REF!,DRE!$D395)</f>
        <v>#REF!</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t="e">
        <f t="shared" si="22"/>
        <v>#REF!</v>
      </c>
    </row>
    <row r="396" spans="1:17" ht="28.5" customHeight="1" thickTop="1" thickBot="1" x14ac:dyDescent="0.3">
      <c r="A396" s="214"/>
      <c r="B396" s="61">
        <v>393</v>
      </c>
      <c r="C396" s="34">
        <f>'PC Despesas'!F79</f>
        <v>0</v>
      </c>
      <c r="D396" s="35" t="str">
        <f>IFERROR(VLOOKUP(C396,'PC Despesas'!$F$4:$G$103,2,FALSE),"")</f>
        <v/>
      </c>
      <c r="E396" s="47">
        <f>SUMIFS(Jan!$J$5:$J$586,Jan!$V$5:$V$586,"Despesa",Jan!$G$5:$G$586,DRE!$D396)</f>
        <v>0</v>
      </c>
      <c r="F396" s="47">
        <f>SUMIFS(Fev!$J$5:$J$605,Fev!$V$5:$V$605,"Despesa",Fev!$G$5:$G$605,DRE!$D396)</f>
        <v>0</v>
      </c>
      <c r="G396" s="47" t="e">
        <f>SUMIFS(#REF!,#REF!,"Despesa",#REF!,DRE!$D396)</f>
        <v>#REF!</v>
      </c>
      <c r="H396" s="47">
        <f>SUMIFS(Abr!$J$5:$J$605,Abr!$V$5:$V$605,"Despesa",Abr!$G$5:$G$605,DRE!$D396)</f>
        <v>0</v>
      </c>
      <c r="I396" s="47">
        <f>SUMIFS(Mai!$J$5:$J$605,Mai!$V$5:$V$605,"Despesa",Mai!$G$5:$G$605,DRE!$D396)</f>
        <v>0</v>
      </c>
      <c r="J396" s="47">
        <f>SUMIFS(Jun!$J$5:$J$605,Jun!$V$5:$V$605,"Despesa",Jun!$G$5:$G$605,DRE!$D396)</f>
        <v>0</v>
      </c>
      <c r="K396" s="47" t="e">
        <f>SUMIFS(#REF!,#REF!,"Despesa",#REF!,DRE!$D396)</f>
        <v>#REF!</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t="e">
        <f t="shared" si="22"/>
        <v>#REF!</v>
      </c>
    </row>
    <row r="397" spans="1:17" ht="28.5" customHeight="1" thickTop="1" thickBot="1" x14ac:dyDescent="0.3">
      <c r="A397" s="214"/>
      <c r="B397" s="61">
        <v>394</v>
      </c>
      <c r="C397" s="34">
        <f>'PC Despesas'!F80</f>
        <v>0</v>
      </c>
      <c r="D397" s="35" t="str">
        <f>IFERROR(VLOOKUP(C397,'PC Despesas'!$F$4:$G$103,2,FALSE),"")</f>
        <v/>
      </c>
      <c r="E397" s="47">
        <f>SUMIFS(Jan!$J$5:$J$586,Jan!$V$5:$V$586,"Despesa",Jan!$G$5:$G$586,DRE!$D397)</f>
        <v>0</v>
      </c>
      <c r="F397" s="47">
        <f>SUMIFS(Fev!$J$5:$J$605,Fev!$V$5:$V$605,"Despesa",Fev!$G$5:$G$605,DRE!$D397)</f>
        <v>0</v>
      </c>
      <c r="G397" s="47" t="e">
        <f>SUMIFS(#REF!,#REF!,"Despesa",#REF!,DRE!$D397)</f>
        <v>#REF!</v>
      </c>
      <c r="H397" s="47">
        <f>SUMIFS(Abr!$J$5:$J$605,Abr!$V$5:$V$605,"Despesa",Abr!$G$5:$G$605,DRE!$D397)</f>
        <v>0</v>
      </c>
      <c r="I397" s="47">
        <f>SUMIFS(Mai!$J$5:$J$605,Mai!$V$5:$V$605,"Despesa",Mai!$G$5:$G$605,DRE!$D397)</f>
        <v>0</v>
      </c>
      <c r="J397" s="47">
        <f>SUMIFS(Jun!$J$5:$J$605,Jun!$V$5:$V$605,"Despesa",Jun!$G$5:$G$605,DRE!$D397)</f>
        <v>0</v>
      </c>
      <c r="K397" s="47" t="e">
        <f>SUMIFS(#REF!,#REF!,"Despesa",#REF!,DRE!$D397)</f>
        <v>#REF!</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t="e">
        <f t="shared" si="22"/>
        <v>#REF!</v>
      </c>
    </row>
    <row r="398" spans="1:17" ht="28.5" customHeight="1" thickTop="1" thickBot="1" x14ac:dyDescent="0.3">
      <c r="A398" s="214"/>
      <c r="B398" s="61">
        <v>395</v>
      </c>
      <c r="C398" s="34">
        <f>'PC Despesas'!F81</f>
        <v>0</v>
      </c>
      <c r="D398" s="35" t="str">
        <f>IFERROR(VLOOKUP(C398,'PC Despesas'!$F$4:$G$103,2,FALSE),"")</f>
        <v/>
      </c>
      <c r="E398" s="47">
        <f>SUMIFS(Jan!$J$5:$J$586,Jan!$V$5:$V$586,"Despesa",Jan!$G$5:$G$586,DRE!$D398)</f>
        <v>0</v>
      </c>
      <c r="F398" s="47">
        <f>SUMIFS(Fev!$J$5:$J$605,Fev!$V$5:$V$605,"Despesa",Fev!$G$5:$G$605,DRE!$D398)</f>
        <v>0</v>
      </c>
      <c r="G398" s="47" t="e">
        <f>SUMIFS(#REF!,#REF!,"Despesa",#REF!,DRE!$D398)</f>
        <v>#REF!</v>
      </c>
      <c r="H398" s="47">
        <f>SUMIFS(Abr!$J$5:$J$605,Abr!$V$5:$V$605,"Despesa",Abr!$G$5:$G$605,DRE!$D398)</f>
        <v>0</v>
      </c>
      <c r="I398" s="47">
        <f>SUMIFS(Mai!$J$5:$J$605,Mai!$V$5:$V$605,"Despesa",Mai!$G$5:$G$605,DRE!$D398)</f>
        <v>0</v>
      </c>
      <c r="J398" s="47">
        <f>SUMIFS(Jun!$J$5:$J$605,Jun!$V$5:$V$605,"Despesa",Jun!$G$5:$G$605,DRE!$D398)</f>
        <v>0</v>
      </c>
      <c r="K398" s="47" t="e">
        <f>SUMIFS(#REF!,#REF!,"Despesa",#REF!,DRE!$D398)</f>
        <v>#REF!</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t="e">
        <f t="shared" si="22"/>
        <v>#REF!</v>
      </c>
    </row>
    <row r="399" spans="1:17" ht="28.5" customHeight="1" thickTop="1" thickBot="1" x14ac:dyDescent="0.3">
      <c r="A399" s="214"/>
      <c r="B399" s="61">
        <v>396</v>
      </c>
      <c r="C399" s="34">
        <f>'PC Despesas'!F82</f>
        <v>0</v>
      </c>
      <c r="D399" s="35" t="str">
        <f>IFERROR(VLOOKUP(C399,'PC Despesas'!$F$4:$G$103,2,FALSE),"")</f>
        <v/>
      </c>
      <c r="E399" s="47">
        <f>SUMIFS(Jan!$J$5:$J$586,Jan!$V$5:$V$586,"Despesa",Jan!$G$5:$G$586,DRE!$D399)</f>
        <v>0</v>
      </c>
      <c r="F399" s="47">
        <f>SUMIFS(Fev!$J$5:$J$605,Fev!$V$5:$V$605,"Despesa",Fev!$G$5:$G$605,DRE!$D399)</f>
        <v>0</v>
      </c>
      <c r="G399" s="47" t="e">
        <f>SUMIFS(#REF!,#REF!,"Despesa",#REF!,DRE!$D399)</f>
        <v>#REF!</v>
      </c>
      <c r="H399" s="47">
        <f>SUMIFS(Abr!$J$5:$J$605,Abr!$V$5:$V$605,"Despesa",Abr!$G$5:$G$605,DRE!$D399)</f>
        <v>0</v>
      </c>
      <c r="I399" s="47">
        <f>SUMIFS(Mai!$J$5:$J$605,Mai!$V$5:$V$605,"Despesa",Mai!$G$5:$G$605,DRE!$D399)</f>
        <v>0</v>
      </c>
      <c r="J399" s="47">
        <f>SUMIFS(Jun!$J$5:$J$605,Jun!$V$5:$V$605,"Despesa",Jun!$G$5:$G$605,DRE!$D399)</f>
        <v>0</v>
      </c>
      <c r="K399" s="47" t="e">
        <f>SUMIFS(#REF!,#REF!,"Despesa",#REF!,DRE!$D399)</f>
        <v>#REF!</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t="e">
        <f t="shared" si="22"/>
        <v>#REF!</v>
      </c>
    </row>
    <row r="400" spans="1:17" ht="28.5" customHeight="1" thickTop="1" thickBot="1" x14ac:dyDescent="0.3">
      <c r="A400" s="214"/>
      <c r="B400" s="61">
        <v>397</v>
      </c>
      <c r="C400" s="34">
        <f>'PC Despesas'!F83</f>
        <v>0</v>
      </c>
      <c r="D400" s="35" t="str">
        <f>IFERROR(VLOOKUP(C400,'PC Despesas'!$F$4:$G$103,2,FALSE),"")</f>
        <v/>
      </c>
      <c r="E400" s="47">
        <f>SUMIFS(Jan!$J$5:$J$586,Jan!$V$5:$V$586,"Despesa",Jan!$G$5:$G$586,DRE!$D400)</f>
        <v>0</v>
      </c>
      <c r="F400" s="47">
        <f>SUMIFS(Fev!$J$5:$J$605,Fev!$V$5:$V$605,"Despesa",Fev!$G$5:$G$605,DRE!$D400)</f>
        <v>0</v>
      </c>
      <c r="G400" s="47" t="e">
        <f>SUMIFS(#REF!,#REF!,"Despesa",#REF!,DRE!$D400)</f>
        <v>#REF!</v>
      </c>
      <c r="H400" s="47">
        <f>SUMIFS(Abr!$J$5:$J$605,Abr!$V$5:$V$605,"Despesa",Abr!$G$5:$G$605,DRE!$D400)</f>
        <v>0</v>
      </c>
      <c r="I400" s="47">
        <f>SUMIFS(Mai!$J$5:$J$605,Mai!$V$5:$V$605,"Despesa",Mai!$G$5:$G$605,DRE!$D400)</f>
        <v>0</v>
      </c>
      <c r="J400" s="47">
        <f>SUMIFS(Jun!$J$5:$J$605,Jun!$V$5:$V$605,"Despesa",Jun!$G$5:$G$605,DRE!$D400)</f>
        <v>0</v>
      </c>
      <c r="K400" s="47" t="e">
        <f>SUMIFS(#REF!,#REF!,"Despesa",#REF!,DRE!$D400)</f>
        <v>#REF!</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t="e">
        <f t="shared" si="22"/>
        <v>#REF!</v>
      </c>
    </row>
    <row r="401" spans="1:17" ht="28.5" customHeight="1" thickTop="1" thickBot="1" x14ac:dyDescent="0.3">
      <c r="A401" s="214"/>
      <c r="B401" s="61">
        <v>398</v>
      </c>
      <c r="C401" s="34">
        <f>'PC Despesas'!F84</f>
        <v>0</v>
      </c>
      <c r="D401" s="35" t="str">
        <f>IFERROR(VLOOKUP(C401,'PC Despesas'!$F$4:$G$103,2,FALSE),"")</f>
        <v/>
      </c>
      <c r="E401" s="47">
        <f>SUMIFS(Jan!$J$5:$J$586,Jan!$V$5:$V$586,"Despesa",Jan!$G$5:$G$586,DRE!$D401)</f>
        <v>0</v>
      </c>
      <c r="F401" s="47">
        <f>SUMIFS(Fev!$J$5:$J$605,Fev!$V$5:$V$605,"Despesa",Fev!$G$5:$G$605,DRE!$D401)</f>
        <v>0</v>
      </c>
      <c r="G401" s="47" t="e">
        <f>SUMIFS(#REF!,#REF!,"Despesa",#REF!,DRE!$D401)</f>
        <v>#REF!</v>
      </c>
      <c r="H401" s="47">
        <f>SUMIFS(Abr!$J$5:$J$605,Abr!$V$5:$V$605,"Despesa",Abr!$G$5:$G$605,DRE!$D401)</f>
        <v>0</v>
      </c>
      <c r="I401" s="47">
        <f>SUMIFS(Mai!$J$5:$J$605,Mai!$V$5:$V$605,"Despesa",Mai!$G$5:$G$605,DRE!$D401)</f>
        <v>0</v>
      </c>
      <c r="J401" s="47">
        <f>SUMIFS(Jun!$J$5:$J$605,Jun!$V$5:$V$605,"Despesa",Jun!$G$5:$G$605,DRE!$D401)</f>
        <v>0</v>
      </c>
      <c r="K401" s="47" t="e">
        <f>SUMIFS(#REF!,#REF!,"Despesa",#REF!,DRE!$D401)</f>
        <v>#REF!</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t="e">
        <f t="shared" si="22"/>
        <v>#REF!</v>
      </c>
    </row>
    <row r="402" spans="1:17" ht="28.5" customHeight="1" thickTop="1" thickBot="1" x14ac:dyDescent="0.3">
      <c r="A402" s="214"/>
      <c r="B402" s="61">
        <v>399</v>
      </c>
      <c r="C402" s="34">
        <f>'PC Despesas'!F85</f>
        <v>0</v>
      </c>
      <c r="D402" s="35" t="str">
        <f>IFERROR(VLOOKUP(C402,'PC Despesas'!$F$4:$G$103,2,FALSE),"")</f>
        <v/>
      </c>
      <c r="E402" s="47">
        <f>SUMIFS(Jan!$J$5:$J$586,Jan!$V$5:$V$586,"Despesa",Jan!$G$5:$G$586,DRE!$D402)</f>
        <v>0</v>
      </c>
      <c r="F402" s="47">
        <f>SUMIFS(Fev!$J$5:$J$605,Fev!$V$5:$V$605,"Despesa",Fev!$G$5:$G$605,DRE!$D402)</f>
        <v>0</v>
      </c>
      <c r="G402" s="47" t="e">
        <f>SUMIFS(#REF!,#REF!,"Despesa",#REF!,DRE!$D402)</f>
        <v>#REF!</v>
      </c>
      <c r="H402" s="47">
        <f>SUMIFS(Abr!$J$5:$J$605,Abr!$V$5:$V$605,"Despesa",Abr!$G$5:$G$605,DRE!$D402)</f>
        <v>0</v>
      </c>
      <c r="I402" s="47">
        <f>SUMIFS(Mai!$J$5:$J$605,Mai!$V$5:$V$605,"Despesa",Mai!$G$5:$G$605,DRE!$D402)</f>
        <v>0</v>
      </c>
      <c r="J402" s="47">
        <f>SUMIFS(Jun!$J$5:$J$605,Jun!$V$5:$V$605,"Despesa",Jun!$G$5:$G$605,DRE!$D402)</f>
        <v>0</v>
      </c>
      <c r="K402" s="47" t="e">
        <f>SUMIFS(#REF!,#REF!,"Despesa",#REF!,DRE!$D402)</f>
        <v>#REF!</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t="e">
        <f t="shared" si="22"/>
        <v>#REF!</v>
      </c>
    </row>
    <row r="403" spans="1:17" ht="28.5" customHeight="1" thickTop="1" thickBot="1" x14ac:dyDescent="0.3">
      <c r="A403" s="214"/>
      <c r="B403" s="61">
        <v>400</v>
      </c>
      <c r="C403" s="34">
        <f>'PC Despesas'!F86</f>
        <v>0</v>
      </c>
      <c r="D403" s="35" t="str">
        <f>IFERROR(VLOOKUP(C403,'PC Despesas'!$F$4:$G$103,2,FALSE),"")</f>
        <v/>
      </c>
      <c r="E403" s="47">
        <f>SUMIFS(Jan!$J$5:$J$586,Jan!$V$5:$V$586,"Despesa",Jan!$G$5:$G$586,DRE!$D403)</f>
        <v>0</v>
      </c>
      <c r="F403" s="47">
        <f>SUMIFS(Fev!$J$5:$J$605,Fev!$V$5:$V$605,"Despesa",Fev!$G$5:$G$605,DRE!$D403)</f>
        <v>0</v>
      </c>
      <c r="G403" s="47" t="e">
        <f>SUMIFS(#REF!,#REF!,"Despesa",#REF!,DRE!$D403)</f>
        <v>#REF!</v>
      </c>
      <c r="H403" s="47">
        <f>SUMIFS(Abr!$J$5:$J$605,Abr!$V$5:$V$605,"Despesa",Abr!$G$5:$G$605,DRE!$D403)</f>
        <v>0</v>
      </c>
      <c r="I403" s="47">
        <f>SUMIFS(Mai!$J$5:$J$605,Mai!$V$5:$V$605,"Despesa",Mai!$G$5:$G$605,DRE!$D403)</f>
        <v>0</v>
      </c>
      <c r="J403" s="47">
        <f>SUMIFS(Jun!$J$5:$J$605,Jun!$V$5:$V$605,"Despesa",Jun!$G$5:$G$605,DRE!$D403)</f>
        <v>0</v>
      </c>
      <c r="K403" s="47" t="e">
        <f>SUMIFS(#REF!,#REF!,"Despesa",#REF!,DRE!$D403)</f>
        <v>#REF!</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t="e">
        <f t="shared" si="22"/>
        <v>#REF!</v>
      </c>
    </row>
    <row r="404" spans="1:17" ht="28.5" customHeight="1" thickTop="1" thickBot="1" x14ac:dyDescent="0.3">
      <c r="A404" s="214"/>
      <c r="B404" s="61">
        <v>401</v>
      </c>
      <c r="C404" s="34">
        <f>'PC Despesas'!F87</f>
        <v>0</v>
      </c>
      <c r="D404" s="35" t="str">
        <f>IFERROR(VLOOKUP(C404,'PC Despesas'!$F$4:$G$103,2,FALSE),"")</f>
        <v/>
      </c>
      <c r="E404" s="47">
        <f>SUMIFS(Jan!$J$5:$J$586,Jan!$V$5:$V$586,"Despesa",Jan!$G$5:$G$586,DRE!$D404)</f>
        <v>0</v>
      </c>
      <c r="F404" s="47">
        <f>SUMIFS(Fev!$J$5:$J$605,Fev!$V$5:$V$605,"Despesa",Fev!$G$5:$G$605,DRE!$D404)</f>
        <v>0</v>
      </c>
      <c r="G404" s="47" t="e">
        <f>SUMIFS(#REF!,#REF!,"Despesa",#REF!,DRE!$D404)</f>
        <v>#REF!</v>
      </c>
      <c r="H404" s="47">
        <f>SUMIFS(Abr!$J$5:$J$605,Abr!$V$5:$V$605,"Despesa",Abr!$G$5:$G$605,DRE!$D404)</f>
        <v>0</v>
      </c>
      <c r="I404" s="47">
        <f>SUMIFS(Mai!$J$5:$J$605,Mai!$V$5:$V$605,"Despesa",Mai!$G$5:$G$605,DRE!$D404)</f>
        <v>0</v>
      </c>
      <c r="J404" s="47">
        <f>SUMIFS(Jun!$J$5:$J$605,Jun!$V$5:$V$605,"Despesa",Jun!$G$5:$G$605,DRE!$D404)</f>
        <v>0</v>
      </c>
      <c r="K404" s="47" t="e">
        <f>SUMIFS(#REF!,#REF!,"Despesa",#REF!,DRE!$D404)</f>
        <v>#REF!</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t="e">
        <f t="shared" si="22"/>
        <v>#REF!</v>
      </c>
    </row>
    <row r="405" spans="1:17" ht="28.5" customHeight="1" thickTop="1" thickBot="1" x14ac:dyDescent="0.3">
      <c r="A405" s="214"/>
      <c r="B405" s="61">
        <v>402</v>
      </c>
      <c r="C405" s="34">
        <f>'PC Despesas'!F88</f>
        <v>0</v>
      </c>
      <c r="D405" s="35" t="str">
        <f>IFERROR(VLOOKUP(C405,'PC Despesas'!$F$4:$G$103,2,FALSE),"")</f>
        <v/>
      </c>
      <c r="E405" s="47">
        <f>SUMIFS(Jan!$J$5:$J$586,Jan!$V$5:$V$586,"Despesa",Jan!$G$5:$G$586,DRE!$D405)</f>
        <v>0</v>
      </c>
      <c r="F405" s="47">
        <f>SUMIFS(Fev!$J$5:$J$605,Fev!$V$5:$V$605,"Despesa",Fev!$G$5:$G$605,DRE!$D405)</f>
        <v>0</v>
      </c>
      <c r="G405" s="47" t="e">
        <f>SUMIFS(#REF!,#REF!,"Despesa",#REF!,DRE!$D405)</f>
        <v>#REF!</v>
      </c>
      <c r="H405" s="47">
        <f>SUMIFS(Abr!$J$5:$J$605,Abr!$V$5:$V$605,"Despesa",Abr!$G$5:$G$605,DRE!$D405)</f>
        <v>0</v>
      </c>
      <c r="I405" s="47">
        <f>SUMIFS(Mai!$J$5:$J$605,Mai!$V$5:$V$605,"Despesa",Mai!$G$5:$G$605,DRE!$D405)</f>
        <v>0</v>
      </c>
      <c r="J405" s="47">
        <f>SUMIFS(Jun!$J$5:$J$605,Jun!$V$5:$V$605,"Despesa",Jun!$G$5:$G$605,DRE!$D405)</f>
        <v>0</v>
      </c>
      <c r="K405" s="47" t="e">
        <f>SUMIFS(#REF!,#REF!,"Despesa",#REF!,DRE!$D405)</f>
        <v>#REF!</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t="e">
        <f t="shared" si="22"/>
        <v>#REF!</v>
      </c>
    </row>
    <row r="406" spans="1:17" ht="28.5" customHeight="1" thickTop="1" thickBot="1" x14ac:dyDescent="0.3">
      <c r="A406" s="214"/>
      <c r="B406" s="61">
        <v>403</v>
      </c>
      <c r="C406" s="34">
        <f>'PC Despesas'!F89</f>
        <v>0</v>
      </c>
      <c r="D406" s="35" t="str">
        <f>IFERROR(VLOOKUP(C406,'PC Despesas'!$F$4:$G$103,2,FALSE),"")</f>
        <v/>
      </c>
      <c r="E406" s="47">
        <f>SUMIFS(Jan!$J$5:$J$586,Jan!$V$5:$V$586,"Despesa",Jan!$G$5:$G$586,DRE!$D406)</f>
        <v>0</v>
      </c>
      <c r="F406" s="47">
        <f>SUMIFS(Fev!$J$5:$J$605,Fev!$V$5:$V$605,"Despesa",Fev!$G$5:$G$605,DRE!$D406)</f>
        <v>0</v>
      </c>
      <c r="G406" s="47" t="e">
        <f>SUMIFS(#REF!,#REF!,"Despesa",#REF!,DRE!$D406)</f>
        <v>#REF!</v>
      </c>
      <c r="H406" s="47">
        <f>SUMIFS(Abr!$J$5:$J$605,Abr!$V$5:$V$605,"Despesa",Abr!$G$5:$G$605,DRE!$D406)</f>
        <v>0</v>
      </c>
      <c r="I406" s="47">
        <f>SUMIFS(Mai!$J$5:$J$605,Mai!$V$5:$V$605,"Despesa",Mai!$G$5:$G$605,DRE!$D406)</f>
        <v>0</v>
      </c>
      <c r="J406" s="47">
        <f>SUMIFS(Jun!$J$5:$J$605,Jun!$V$5:$V$605,"Despesa",Jun!$G$5:$G$605,DRE!$D406)</f>
        <v>0</v>
      </c>
      <c r="K406" s="47" t="e">
        <f>SUMIFS(#REF!,#REF!,"Despesa",#REF!,DRE!$D406)</f>
        <v>#REF!</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t="e">
        <f t="shared" si="22"/>
        <v>#REF!</v>
      </c>
    </row>
    <row r="407" spans="1:17" ht="28.5" customHeight="1" thickTop="1" thickBot="1" x14ac:dyDescent="0.3">
      <c r="A407" s="214"/>
      <c r="B407" s="61">
        <v>404</v>
      </c>
      <c r="C407" s="34">
        <f>'PC Despesas'!F90</f>
        <v>0</v>
      </c>
      <c r="D407" s="35" t="str">
        <f>IFERROR(VLOOKUP(C407,'PC Despesas'!$F$4:$G$103,2,FALSE),"")</f>
        <v/>
      </c>
      <c r="E407" s="47">
        <f>SUMIFS(Jan!$J$5:$J$586,Jan!$V$5:$V$586,"Despesa",Jan!$G$5:$G$586,DRE!$D407)</f>
        <v>0</v>
      </c>
      <c r="F407" s="47">
        <f>SUMIFS(Fev!$J$5:$J$605,Fev!$V$5:$V$605,"Despesa",Fev!$G$5:$G$605,DRE!$D407)</f>
        <v>0</v>
      </c>
      <c r="G407" s="47" t="e">
        <f>SUMIFS(#REF!,#REF!,"Despesa",#REF!,DRE!$D407)</f>
        <v>#REF!</v>
      </c>
      <c r="H407" s="47">
        <f>SUMIFS(Abr!$J$5:$J$605,Abr!$V$5:$V$605,"Despesa",Abr!$G$5:$G$605,DRE!$D407)</f>
        <v>0</v>
      </c>
      <c r="I407" s="47">
        <f>SUMIFS(Mai!$J$5:$J$605,Mai!$V$5:$V$605,"Despesa",Mai!$G$5:$G$605,DRE!$D407)</f>
        <v>0</v>
      </c>
      <c r="J407" s="47">
        <f>SUMIFS(Jun!$J$5:$J$605,Jun!$V$5:$V$605,"Despesa",Jun!$G$5:$G$605,DRE!$D407)</f>
        <v>0</v>
      </c>
      <c r="K407" s="47" t="e">
        <f>SUMIFS(#REF!,#REF!,"Despesa",#REF!,DRE!$D407)</f>
        <v>#REF!</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t="e">
        <f t="shared" si="22"/>
        <v>#REF!</v>
      </c>
    </row>
    <row r="408" spans="1:17" ht="28.5" customHeight="1" thickTop="1" thickBot="1" x14ac:dyDescent="0.3">
      <c r="A408" s="214"/>
      <c r="B408" s="61">
        <v>405</v>
      </c>
      <c r="C408" s="34">
        <f>'PC Despesas'!F91</f>
        <v>0</v>
      </c>
      <c r="D408" s="35" t="str">
        <f>IFERROR(VLOOKUP(C408,'PC Despesas'!$F$4:$G$103,2,FALSE),"")</f>
        <v/>
      </c>
      <c r="E408" s="47">
        <f>SUMIFS(Jan!$J$5:$J$586,Jan!$V$5:$V$586,"Despesa",Jan!$G$5:$G$586,DRE!$D408)</f>
        <v>0</v>
      </c>
      <c r="F408" s="47">
        <f>SUMIFS(Fev!$J$5:$J$605,Fev!$V$5:$V$605,"Despesa",Fev!$G$5:$G$605,DRE!$D408)</f>
        <v>0</v>
      </c>
      <c r="G408" s="47" t="e">
        <f>SUMIFS(#REF!,#REF!,"Despesa",#REF!,DRE!$D408)</f>
        <v>#REF!</v>
      </c>
      <c r="H408" s="47">
        <f>SUMIFS(Abr!$J$5:$J$605,Abr!$V$5:$V$605,"Despesa",Abr!$G$5:$G$605,DRE!$D408)</f>
        <v>0</v>
      </c>
      <c r="I408" s="47">
        <f>SUMIFS(Mai!$J$5:$J$605,Mai!$V$5:$V$605,"Despesa",Mai!$G$5:$G$605,DRE!$D408)</f>
        <v>0</v>
      </c>
      <c r="J408" s="47">
        <f>SUMIFS(Jun!$J$5:$J$605,Jun!$V$5:$V$605,"Despesa",Jun!$G$5:$G$605,DRE!$D408)</f>
        <v>0</v>
      </c>
      <c r="K408" s="47" t="e">
        <f>SUMIFS(#REF!,#REF!,"Despesa",#REF!,DRE!$D408)</f>
        <v>#REF!</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t="e">
        <f t="shared" si="22"/>
        <v>#REF!</v>
      </c>
    </row>
    <row r="409" spans="1:17" ht="28.5" customHeight="1" thickTop="1" thickBot="1" x14ac:dyDescent="0.3">
      <c r="A409" s="214"/>
      <c r="B409" s="61">
        <v>406</v>
      </c>
      <c r="C409" s="34">
        <f>'PC Despesas'!F92</f>
        <v>0</v>
      </c>
      <c r="D409" s="35" t="str">
        <f>IFERROR(VLOOKUP(C409,'PC Despesas'!$F$4:$G$103,2,FALSE),"")</f>
        <v/>
      </c>
      <c r="E409" s="47">
        <f>SUMIFS(Jan!$J$5:$J$586,Jan!$V$5:$V$586,"Despesa",Jan!$G$5:$G$586,DRE!$D409)</f>
        <v>0</v>
      </c>
      <c r="F409" s="47">
        <f>SUMIFS(Fev!$J$5:$J$605,Fev!$V$5:$V$605,"Despesa",Fev!$G$5:$G$605,DRE!$D409)</f>
        <v>0</v>
      </c>
      <c r="G409" s="47" t="e">
        <f>SUMIFS(#REF!,#REF!,"Despesa",#REF!,DRE!$D409)</f>
        <v>#REF!</v>
      </c>
      <c r="H409" s="47">
        <f>SUMIFS(Abr!$J$5:$J$605,Abr!$V$5:$V$605,"Despesa",Abr!$G$5:$G$605,DRE!$D409)</f>
        <v>0</v>
      </c>
      <c r="I409" s="47">
        <f>SUMIFS(Mai!$J$5:$J$605,Mai!$V$5:$V$605,"Despesa",Mai!$G$5:$G$605,DRE!$D409)</f>
        <v>0</v>
      </c>
      <c r="J409" s="47">
        <f>SUMIFS(Jun!$J$5:$J$605,Jun!$V$5:$V$605,"Despesa",Jun!$G$5:$G$605,DRE!$D409)</f>
        <v>0</v>
      </c>
      <c r="K409" s="47" t="e">
        <f>SUMIFS(#REF!,#REF!,"Despesa",#REF!,DRE!$D409)</f>
        <v>#REF!</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t="e">
        <f t="shared" si="22"/>
        <v>#REF!</v>
      </c>
    </row>
    <row r="410" spans="1:17" ht="28.5" customHeight="1" thickTop="1" thickBot="1" x14ac:dyDescent="0.3">
      <c r="A410" s="214"/>
      <c r="B410" s="61">
        <v>407</v>
      </c>
      <c r="C410" s="34">
        <f>'PC Despesas'!F93</f>
        <v>0</v>
      </c>
      <c r="D410" s="35" t="str">
        <f>IFERROR(VLOOKUP(C410,'PC Despesas'!$F$4:$G$103,2,FALSE),"")</f>
        <v/>
      </c>
      <c r="E410" s="47">
        <f>SUMIFS(Jan!$J$5:$J$586,Jan!$V$5:$V$586,"Despesa",Jan!$G$5:$G$586,DRE!$D410)</f>
        <v>0</v>
      </c>
      <c r="F410" s="47">
        <f>SUMIFS(Fev!$J$5:$J$605,Fev!$V$5:$V$605,"Despesa",Fev!$G$5:$G$605,DRE!$D410)</f>
        <v>0</v>
      </c>
      <c r="G410" s="47" t="e">
        <f>SUMIFS(#REF!,#REF!,"Despesa",#REF!,DRE!$D410)</f>
        <v>#REF!</v>
      </c>
      <c r="H410" s="47">
        <f>SUMIFS(Abr!$J$5:$J$605,Abr!$V$5:$V$605,"Despesa",Abr!$G$5:$G$605,DRE!$D410)</f>
        <v>0</v>
      </c>
      <c r="I410" s="47">
        <f>SUMIFS(Mai!$J$5:$J$605,Mai!$V$5:$V$605,"Despesa",Mai!$G$5:$G$605,DRE!$D410)</f>
        <v>0</v>
      </c>
      <c r="J410" s="47">
        <f>SUMIFS(Jun!$J$5:$J$605,Jun!$V$5:$V$605,"Despesa",Jun!$G$5:$G$605,DRE!$D410)</f>
        <v>0</v>
      </c>
      <c r="K410" s="47" t="e">
        <f>SUMIFS(#REF!,#REF!,"Despesa",#REF!,DRE!$D410)</f>
        <v>#REF!</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t="e">
        <f t="shared" si="22"/>
        <v>#REF!</v>
      </c>
    </row>
    <row r="411" spans="1:17" ht="28.5" customHeight="1" thickTop="1" thickBot="1" x14ac:dyDescent="0.3">
      <c r="A411" s="214"/>
      <c r="B411" s="61">
        <v>408</v>
      </c>
      <c r="C411" s="34">
        <f>'PC Despesas'!F94</f>
        <v>0</v>
      </c>
      <c r="D411" s="35" t="str">
        <f>IFERROR(VLOOKUP(C411,'PC Despesas'!$F$4:$G$103,2,FALSE),"")</f>
        <v/>
      </c>
      <c r="E411" s="47">
        <f>SUMIFS(Jan!$J$5:$J$586,Jan!$V$5:$V$586,"Despesa",Jan!$G$5:$G$586,DRE!$D411)</f>
        <v>0</v>
      </c>
      <c r="F411" s="47">
        <f>SUMIFS(Fev!$J$5:$J$605,Fev!$V$5:$V$605,"Despesa",Fev!$G$5:$G$605,DRE!$D411)</f>
        <v>0</v>
      </c>
      <c r="G411" s="47" t="e">
        <f>SUMIFS(#REF!,#REF!,"Despesa",#REF!,DRE!$D411)</f>
        <v>#REF!</v>
      </c>
      <c r="H411" s="47">
        <f>SUMIFS(Abr!$J$5:$J$605,Abr!$V$5:$V$605,"Despesa",Abr!$G$5:$G$605,DRE!$D411)</f>
        <v>0</v>
      </c>
      <c r="I411" s="47">
        <f>SUMIFS(Mai!$J$5:$J$605,Mai!$V$5:$V$605,"Despesa",Mai!$G$5:$G$605,DRE!$D411)</f>
        <v>0</v>
      </c>
      <c r="J411" s="47">
        <f>SUMIFS(Jun!$J$5:$J$605,Jun!$V$5:$V$605,"Despesa",Jun!$G$5:$G$605,DRE!$D411)</f>
        <v>0</v>
      </c>
      <c r="K411" s="47" t="e">
        <f>SUMIFS(#REF!,#REF!,"Despesa",#REF!,DRE!$D411)</f>
        <v>#REF!</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t="e">
        <f t="shared" si="22"/>
        <v>#REF!</v>
      </c>
    </row>
    <row r="412" spans="1:17" ht="28.5" customHeight="1" thickTop="1" thickBot="1" x14ac:dyDescent="0.3">
      <c r="A412" s="214"/>
      <c r="B412" s="61">
        <v>409</v>
      </c>
      <c r="C412" s="34">
        <f>'PC Despesas'!F95</f>
        <v>0</v>
      </c>
      <c r="D412" s="35" t="str">
        <f>IFERROR(VLOOKUP(C412,'PC Despesas'!$F$4:$G$103,2,FALSE),"")</f>
        <v/>
      </c>
      <c r="E412" s="47">
        <f>SUMIFS(Jan!$J$5:$J$586,Jan!$V$5:$V$586,"Despesa",Jan!$G$5:$G$586,DRE!$D412)</f>
        <v>0</v>
      </c>
      <c r="F412" s="47">
        <f>SUMIFS(Fev!$J$5:$J$605,Fev!$V$5:$V$605,"Despesa",Fev!$G$5:$G$605,DRE!$D412)</f>
        <v>0</v>
      </c>
      <c r="G412" s="47" t="e">
        <f>SUMIFS(#REF!,#REF!,"Despesa",#REF!,DRE!$D412)</f>
        <v>#REF!</v>
      </c>
      <c r="H412" s="47">
        <f>SUMIFS(Abr!$J$5:$J$605,Abr!$V$5:$V$605,"Despesa",Abr!$G$5:$G$605,DRE!$D412)</f>
        <v>0</v>
      </c>
      <c r="I412" s="47">
        <f>SUMIFS(Mai!$J$5:$J$605,Mai!$V$5:$V$605,"Despesa",Mai!$G$5:$G$605,DRE!$D412)</f>
        <v>0</v>
      </c>
      <c r="J412" s="47">
        <f>SUMIFS(Jun!$J$5:$J$605,Jun!$V$5:$V$605,"Despesa",Jun!$G$5:$G$605,DRE!$D412)</f>
        <v>0</v>
      </c>
      <c r="K412" s="47" t="e">
        <f>SUMIFS(#REF!,#REF!,"Despesa",#REF!,DRE!$D412)</f>
        <v>#REF!</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t="e">
        <f t="shared" si="22"/>
        <v>#REF!</v>
      </c>
    </row>
    <row r="413" spans="1:17" ht="28.5" customHeight="1" thickTop="1" thickBot="1" x14ac:dyDescent="0.3">
      <c r="A413" s="214"/>
      <c r="B413" s="61">
        <v>410</v>
      </c>
      <c r="C413" s="34">
        <f>'PC Despesas'!F96</f>
        <v>0</v>
      </c>
      <c r="D413" s="35" t="str">
        <f>IFERROR(VLOOKUP(C413,'PC Despesas'!$F$4:$G$103,2,FALSE),"")</f>
        <v/>
      </c>
      <c r="E413" s="47">
        <f>SUMIFS(Jan!$J$5:$J$586,Jan!$V$5:$V$586,"Despesa",Jan!$G$5:$G$586,DRE!$D413)</f>
        <v>0</v>
      </c>
      <c r="F413" s="47">
        <f>SUMIFS(Fev!$J$5:$J$605,Fev!$V$5:$V$605,"Despesa",Fev!$G$5:$G$605,DRE!$D413)</f>
        <v>0</v>
      </c>
      <c r="G413" s="47" t="e">
        <f>SUMIFS(#REF!,#REF!,"Despesa",#REF!,DRE!$D413)</f>
        <v>#REF!</v>
      </c>
      <c r="H413" s="47">
        <f>SUMIFS(Abr!$J$5:$J$605,Abr!$V$5:$V$605,"Despesa",Abr!$G$5:$G$605,DRE!$D413)</f>
        <v>0</v>
      </c>
      <c r="I413" s="47">
        <f>SUMIFS(Mai!$J$5:$J$605,Mai!$V$5:$V$605,"Despesa",Mai!$G$5:$G$605,DRE!$D413)</f>
        <v>0</v>
      </c>
      <c r="J413" s="47">
        <f>SUMIFS(Jun!$J$5:$J$605,Jun!$V$5:$V$605,"Despesa",Jun!$G$5:$G$605,DRE!$D413)</f>
        <v>0</v>
      </c>
      <c r="K413" s="47" t="e">
        <f>SUMIFS(#REF!,#REF!,"Despesa",#REF!,DRE!$D413)</f>
        <v>#REF!</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t="e">
        <f t="shared" si="22"/>
        <v>#REF!</v>
      </c>
    </row>
    <row r="414" spans="1:17" ht="28.5" customHeight="1" thickTop="1" thickBot="1" x14ac:dyDescent="0.3">
      <c r="A414" s="214"/>
      <c r="B414" s="61">
        <v>411</v>
      </c>
      <c r="C414" s="34">
        <f>'PC Despesas'!F97</f>
        <v>0</v>
      </c>
      <c r="D414" s="35" t="str">
        <f>IFERROR(VLOOKUP(C414,'PC Despesas'!$F$4:$G$103,2,FALSE),"")</f>
        <v/>
      </c>
      <c r="E414" s="47">
        <f>SUMIFS(Jan!$J$5:$J$586,Jan!$V$5:$V$586,"Despesa",Jan!$G$5:$G$586,DRE!$D414)</f>
        <v>0</v>
      </c>
      <c r="F414" s="47">
        <f>SUMIFS(Fev!$J$5:$J$605,Fev!$V$5:$V$605,"Despesa",Fev!$G$5:$G$605,DRE!$D414)</f>
        <v>0</v>
      </c>
      <c r="G414" s="47" t="e">
        <f>SUMIFS(#REF!,#REF!,"Despesa",#REF!,DRE!$D414)</f>
        <v>#REF!</v>
      </c>
      <c r="H414" s="47">
        <f>SUMIFS(Abr!$J$5:$J$605,Abr!$V$5:$V$605,"Despesa",Abr!$G$5:$G$605,DRE!$D414)</f>
        <v>0</v>
      </c>
      <c r="I414" s="47">
        <f>SUMIFS(Mai!$J$5:$J$605,Mai!$V$5:$V$605,"Despesa",Mai!$G$5:$G$605,DRE!$D414)</f>
        <v>0</v>
      </c>
      <c r="J414" s="47">
        <f>SUMIFS(Jun!$J$5:$J$605,Jun!$V$5:$V$605,"Despesa",Jun!$G$5:$G$605,DRE!$D414)</f>
        <v>0</v>
      </c>
      <c r="K414" s="47" t="e">
        <f>SUMIFS(#REF!,#REF!,"Despesa",#REF!,DRE!$D414)</f>
        <v>#REF!</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t="e">
        <f t="shared" si="22"/>
        <v>#REF!</v>
      </c>
    </row>
    <row r="415" spans="1:17" ht="28.5" customHeight="1" thickTop="1" thickBot="1" x14ac:dyDescent="0.3">
      <c r="A415" s="214"/>
      <c r="B415" s="61">
        <v>412</v>
      </c>
      <c r="C415" s="34">
        <f>'PC Despesas'!F98</f>
        <v>0</v>
      </c>
      <c r="D415" s="35" t="str">
        <f>IFERROR(VLOOKUP(C415,'PC Despesas'!$F$4:$G$103,2,FALSE),"")</f>
        <v/>
      </c>
      <c r="E415" s="47">
        <f>SUMIFS(Jan!$J$5:$J$586,Jan!$V$5:$V$586,"Despesa",Jan!$G$5:$G$586,DRE!$D415)</f>
        <v>0</v>
      </c>
      <c r="F415" s="47">
        <f>SUMIFS(Fev!$J$5:$J$605,Fev!$V$5:$V$605,"Despesa",Fev!$G$5:$G$605,DRE!$D415)</f>
        <v>0</v>
      </c>
      <c r="G415" s="47" t="e">
        <f>SUMIFS(#REF!,#REF!,"Despesa",#REF!,DRE!$D415)</f>
        <v>#REF!</v>
      </c>
      <c r="H415" s="47">
        <f>SUMIFS(Abr!$J$5:$J$605,Abr!$V$5:$V$605,"Despesa",Abr!$G$5:$G$605,DRE!$D415)</f>
        <v>0</v>
      </c>
      <c r="I415" s="47">
        <f>SUMIFS(Mai!$J$5:$J$605,Mai!$V$5:$V$605,"Despesa",Mai!$G$5:$G$605,DRE!$D415)</f>
        <v>0</v>
      </c>
      <c r="J415" s="47">
        <f>SUMIFS(Jun!$J$5:$J$605,Jun!$V$5:$V$605,"Despesa",Jun!$G$5:$G$605,DRE!$D415)</f>
        <v>0</v>
      </c>
      <c r="K415" s="47" t="e">
        <f>SUMIFS(#REF!,#REF!,"Despesa",#REF!,DRE!$D415)</f>
        <v>#REF!</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t="e">
        <f t="shared" si="22"/>
        <v>#REF!</v>
      </c>
    </row>
    <row r="416" spans="1:17" ht="28.5" customHeight="1" thickTop="1" thickBot="1" x14ac:dyDescent="0.3">
      <c r="A416" s="214"/>
      <c r="B416" s="61">
        <v>413</v>
      </c>
      <c r="C416" s="34">
        <f>'PC Despesas'!F99</f>
        <v>0</v>
      </c>
      <c r="D416" s="35" t="str">
        <f>IFERROR(VLOOKUP(C416,'PC Despesas'!$F$4:$G$103,2,FALSE),"")</f>
        <v/>
      </c>
      <c r="E416" s="47">
        <f>SUMIFS(Jan!$J$5:$J$586,Jan!$V$5:$V$586,"Despesa",Jan!$G$5:$G$586,DRE!$D416)</f>
        <v>0</v>
      </c>
      <c r="F416" s="47">
        <f>SUMIFS(Fev!$J$5:$J$605,Fev!$V$5:$V$605,"Despesa",Fev!$G$5:$G$605,DRE!$D416)</f>
        <v>0</v>
      </c>
      <c r="G416" s="47" t="e">
        <f>SUMIFS(#REF!,#REF!,"Despesa",#REF!,DRE!$D416)</f>
        <v>#REF!</v>
      </c>
      <c r="H416" s="47">
        <f>SUMIFS(Abr!$J$5:$J$605,Abr!$V$5:$V$605,"Despesa",Abr!$G$5:$G$605,DRE!$D416)</f>
        <v>0</v>
      </c>
      <c r="I416" s="47">
        <f>SUMIFS(Mai!$J$5:$J$605,Mai!$V$5:$V$605,"Despesa",Mai!$G$5:$G$605,DRE!$D416)</f>
        <v>0</v>
      </c>
      <c r="J416" s="47">
        <f>SUMIFS(Jun!$J$5:$J$605,Jun!$V$5:$V$605,"Despesa",Jun!$G$5:$G$605,DRE!$D416)</f>
        <v>0</v>
      </c>
      <c r="K416" s="47" t="e">
        <f>SUMIFS(#REF!,#REF!,"Despesa",#REF!,DRE!$D416)</f>
        <v>#REF!</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t="e">
        <f t="shared" si="22"/>
        <v>#REF!</v>
      </c>
    </row>
    <row r="417" spans="1:17" ht="28.5" customHeight="1" thickTop="1" thickBot="1" x14ac:dyDescent="0.3">
      <c r="A417" s="214"/>
      <c r="B417" s="61">
        <v>414</v>
      </c>
      <c r="C417" s="34">
        <f>'PC Despesas'!F100</f>
        <v>0</v>
      </c>
      <c r="D417" s="35" t="str">
        <f>IFERROR(VLOOKUP(C417,'PC Despesas'!$F$4:$G$103,2,FALSE),"")</f>
        <v/>
      </c>
      <c r="E417" s="47">
        <f>SUMIFS(Jan!$J$5:$J$586,Jan!$V$5:$V$586,"Despesa",Jan!$G$5:$G$586,DRE!$D417)</f>
        <v>0</v>
      </c>
      <c r="F417" s="47">
        <f>SUMIFS(Fev!$J$5:$J$605,Fev!$V$5:$V$605,"Despesa",Fev!$G$5:$G$605,DRE!$D417)</f>
        <v>0</v>
      </c>
      <c r="G417" s="47" t="e">
        <f>SUMIFS(#REF!,#REF!,"Despesa",#REF!,DRE!$D417)</f>
        <v>#REF!</v>
      </c>
      <c r="H417" s="47">
        <f>SUMIFS(Abr!$J$5:$J$605,Abr!$V$5:$V$605,"Despesa",Abr!$G$5:$G$605,DRE!$D417)</f>
        <v>0</v>
      </c>
      <c r="I417" s="47">
        <f>SUMIFS(Mai!$J$5:$J$605,Mai!$V$5:$V$605,"Despesa",Mai!$G$5:$G$605,DRE!$D417)</f>
        <v>0</v>
      </c>
      <c r="J417" s="47">
        <f>SUMIFS(Jun!$J$5:$J$605,Jun!$V$5:$V$605,"Despesa",Jun!$G$5:$G$605,DRE!$D417)</f>
        <v>0</v>
      </c>
      <c r="K417" s="47" t="e">
        <f>SUMIFS(#REF!,#REF!,"Despesa",#REF!,DRE!$D417)</f>
        <v>#REF!</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t="e">
        <f t="shared" si="22"/>
        <v>#REF!</v>
      </c>
    </row>
    <row r="418" spans="1:17" ht="28.5" customHeight="1" thickTop="1" thickBot="1" x14ac:dyDescent="0.3">
      <c r="A418" s="214"/>
      <c r="B418" s="61">
        <v>415</v>
      </c>
      <c r="C418" s="34">
        <f>'PC Despesas'!F101</f>
        <v>0</v>
      </c>
      <c r="D418" s="35" t="str">
        <f>IFERROR(VLOOKUP(C418,'PC Despesas'!$F$4:$G$103,2,FALSE),"")</f>
        <v/>
      </c>
      <c r="E418" s="47">
        <f>SUMIFS(Jan!$J$5:$J$586,Jan!$V$5:$V$586,"Despesa",Jan!$G$5:$G$586,DRE!$D418)</f>
        <v>0</v>
      </c>
      <c r="F418" s="47">
        <f>SUMIFS(Fev!$J$5:$J$605,Fev!$V$5:$V$605,"Despesa",Fev!$G$5:$G$605,DRE!$D418)</f>
        <v>0</v>
      </c>
      <c r="G418" s="47" t="e">
        <f>SUMIFS(#REF!,#REF!,"Despesa",#REF!,DRE!$D418)</f>
        <v>#REF!</v>
      </c>
      <c r="H418" s="47">
        <f>SUMIFS(Abr!$J$5:$J$605,Abr!$V$5:$V$605,"Despesa",Abr!$G$5:$G$605,DRE!$D418)</f>
        <v>0</v>
      </c>
      <c r="I418" s="47">
        <f>SUMIFS(Mai!$J$5:$J$605,Mai!$V$5:$V$605,"Despesa",Mai!$G$5:$G$605,DRE!$D418)</f>
        <v>0</v>
      </c>
      <c r="J418" s="47">
        <f>SUMIFS(Jun!$J$5:$J$605,Jun!$V$5:$V$605,"Despesa",Jun!$G$5:$G$605,DRE!$D418)</f>
        <v>0</v>
      </c>
      <c r="K418" s="47" t="e">
        <f>SUMIFS(#REF!,#REF!,"Despesa",#REF!,DRE!$D418)</f>
        <v>#REF!</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t="e">
        <f t="shared" si="22"/>
        <v>#REF!</v>
      </c>
    </row>
    <row r="419" spans="1:17" ht="28.5" customHeight="1" thickTop="1" thickBot="1" x14ac:dyDescent="0.3">
      <c r="A419" s="214"/>
      <c r="B419" s="61">
        <v>416</v>
      </c>
      <c r="C419" s="34">
        <f>'PC Despesas'!F102</f>
        <v>0</v>
      </c>
      <c r="D419" s="35" t="str">
        <f>IFERROR(VLOOKUP(C419,'PC Despesas'!$F$4:$G$103,2,FALSE),"")</f>
        <v/>
      </c>
      <c r="E419" s="47">
        <f>SUMIFS(Jan!$J$5:$J$586,Jan!$V$5:$V$586,"Despesa",Jan!$G$5:$G$586,DRE!$D419)</f>
        <v>0</v>
      </c>
      <c r="F419" s="47">
        <f>SUMIFS(Fev!$J$5:$J$605,Fev!$V$5:$V$605,"Despesa",Fev!$G$5:$G$605,DRE!$D419)</f>
        <v>0</v>
      </c>
      <c r="G419" s="47" t="e">
        <f>SUMIFS(#REF!,#REF!,"Despesa",#REF!,DRE!$D419)</f>
        <v>#REF!</v>
      </c>
      <c r="H419" s="47">
        <f>SUMIFS(Abr!$J$5:$J$605,Abr!$V$5:$V$605,"Despesa",Abr!$G$5:$G$605,DRE!$D419)</f>
        <v>0</v>
      </c>
      <c r="I419" s="47">
        <f>SUMIFS(Mai!$J$5:$J$605,Mai!$V$5:$V$605,"Despesa",Mai!$G$5:$G$605,DRE!$D419)</f>
        <v>0</v>
      </c>
      <c r="J419" s="47">
        <f>SUMIFS(Jun!$J$5:$J$605,Jun!$V$5:$V$605,"Despesa",Jun!$G$5:$G$605,DRE!$D419)</f>
        <v>0</v>
      </c>
      <c r="K419" s="47" t="e">
        <f>SUMIFS(#REF!,#REF!,"Despesa",#REF!,DRE!$D419)</f>
        <v>#REF!</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t="e">
        <f t="shared" si="22"/>
        <v>#REF!</v>
      </c>
    </row>
    <row r="420" spans="1:17" ht="28.5" customHeight="1" thickTop="1" thickBot="1" x14ac:dyDescent="0.3">
      <c r="A420" s="214"/>
      <c r="B420" s="61">
        <v>417</v>
      </c>
      <c r="C420" s="34">
        <f>'PC Despesas'!F103</f>
        <v>0</v>
      </c>
      <c r="D420" s="35" t="str">
        <f>IFERROR(VLOOKUP(C420,'PC Despesas'!$F$4:$G$103,2,FALSE),"")</f>
        <v/>
      </c>
      <c r="E420" s="47">
        <f>SUMIFS(Jan!$J$5:$J$586,Jan!$V$5:$V$586,"Despesa",Jan!$G$5:$G$586,DRE!$D420)</f>
        <v>0</v>
      </c>
      <c r="F420" s="47">
        <f>SUMIFS(Fev!$J$5:$J$605,Fev!$V$5:$V$605,"Despesa",Fev!$G$5:$G$605,DRE!$D420)</f>
        <v>0</v>
      </c>
      <c r="G420" s="47" t="e">
        <f>SUMIFS(#REF!,#REF!,"Despesa",#REF!,DRE!$D420)</f>
        <v>#REF!</v>
      </c>
      <c r="H420" s="47">
        <f>SUMIFS(Abr!$J$5:$J$605,Abr!$V$5:$V$605,"Despesa",Abr!$G$5:$G$605,DRE!$D420)</f>
        <v>0</v>
      </c>
      <c r="I420" s="47">
        <f>SUMIFS(Mai!$J$5:$J$605,Mai!$V$5:$V$605,"Despesa",Mai!$G$5:$G$605,DRE!$D420)</f>
        <v>0</v>
      </c>
      <c r="J420" s="47">
        <f>SUMIFS(Jun!$J$5:$J$605,Jun!$V$5:$V$605,"Despesa",Jun!$G$5:$G$605,DRE!$D420)</f>
        <v>0</v>
      </c>
      <c r="K420" s="47" t="e">
        <f>SUMIFS(#REF!,#REF!,"Despesa",#REF!,DRE!$D420)</f>
        <v>#REF!</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t="e">
        <f t="shared" si="22"/>
        <v>#REF!</v>
      </c>
    </row>
    <row r="421" spans="1:17" ht="12.75" customHeight="1" thickTop="1" thickBot="1" x14ac:dyDescent="0.3">
      <c r="A421" s="214"/>
      <c r="B421" s="61">
        <v>418</v>
      </c>
      <c r="E421" s="71"/>
      <c r="F421" s="71"/>
      <c r="G421" s="71"/>
      <c r="H421" s="71"/>
      <c r="I421" s="71"/>
      <c r="J421" s="71"/>
      <c r="K421" s="71"/>
      <c r="L421" s="71"/>
      <c r="M421" s="71"/>
      <c r="N421" s="71"/>
      <c r="O421" s="71"/>
      <c r="P421" s="71"/>
      <c r="Q421" s="71"/>
    </row>
    <row r="422" spans="1:17" ht="33.75" customHeight="1" thickTop="1" thickBot="1" x14ac:dyDescent="0.3">
      <c r="A422" s="214"/>
      <c r="B422" s="61">
        <v>419</v>
      </c>
      <c r="C422" s="286" t="s">
        <v>90</v>
      </c>
      <c r="D422" s="287"/>
      <c r="E422" s="175">
        <f t="shared" ref="E422:P422" si="23">E16-E219</f>
        <v>0</v>
      </c>
      <c r="F422" s="175">
        <f t="shared" si="23"/>
        <v>0</v>
      </c>
      <c r="G422" s="175" t="e">
        <f t="shared" si="23"/>
        <v>#REF!</v>
      </c>
      <c r="H422" s="175">
        <f t="shared" si="23"/>
        <v>0</v>
      </c>
      <c r="I422" s="175">
        <f t="shared" si="23"/>
        <v>0</v>
      </c>
      <c r="J422" s="175">
        <f t="shared" si="23"/>
        <v>0</v>
      </c>
      <c r="K422" s="175" t="e">
        <f t="shared" si="23"/>
        <v>#REF!</v>
      </c>
      <c r="L422" s="175">
        <f t="shared" si="23"/>
        <v>0</v>
      </c>
      <c r="M422" s="175">
        <f t="shared" si="23"/>
        <v>0</v>
      </c>
      <c r="N422" s="175">
        <f t="shared" si="23"/>
        <v>0</v>
      </c>
      <c r="O422" s="175">
        <f t="shared" si="23"/>
        <v>0</v>
      </c>
      <c r="P422" s="175">
        <f t="shared" si="23"/>
        <v>0</v>
      </c>
      <c r="Q422" s="175" t="e">
        <f>SUM(E422:P422)</f>
        <v>#REF!</v>
      </c>
    </row>
    <row r="423" spans="1:17" ht="12.75" customHeight="1" thickTop="1" thickBot="1" x14ac:dyDescent="0.3">
      <c r="A423" s="214"/>
      <c r="B423" s="61">
        <v>420</v>
      </c>
      <c r="E423" s="71"/>
      <c r="F423" s="71"/>
      <c r="G423" s="71"/>
      <c r="H423" s="71"/>
      <c r="I423" s="71"/>
      <c r="J423" s="71"/>
      <c r="K423" s="71"/>
      <c r="L423" s="71"/>
      <c r="M423" s="71"/>
      <c r="N423" s="71"/>
      <c r="O423" s="71"/>
      <c r="P423" s="71"/>
      <c r="Q423" s="71"/>
    </row>
    <row r="424" spans="1:17" ht="33.75" customHeight="1" thickTop="1" thickBot="1" x14ac:dyDescent="0.3">
      <c r="A424" s="214"/>
      <c r="B424" s="61">
        <v>421</v>
      </c>
      <c r="C424" s="288" t="s">
        <v>72</v>
      </c>
      <c r="D424" s="289"/>
      <c r="E424" s="175">
        <f>E426+E626+E526</f>
        <v>0</v>
      </c>
      <c r="F424" s="175">
        <f t="shared" ref="F424:P424" si="24">F426+F626+F526</f>
        <v>0</v>
      </c>
      <c r="G424" s="175" t="e">
        <f t="shared" si="24"/>
        <v>#REF!</v>
      </c>
      <c r="H424" s="175">
        <f t="shared" si="24"/>
        <v>0</v>
      </c>
      <c r="I424" s="175">
        <f t="shared" si="24"/>
        <v>0</v>
      </c>
      <c r="J424" s="175">
        <f t="shared" si="24"/>
        <v>0</v>
      </c>
      <c r="K424" s="175" t="e">
        <f t="shared" si="24"/>
        <v>#REF!</v>
      </c>
      <c r="L424" s="175">
        <f t="shared" si="24"/>
        <v>0</v>
      </c>
      <c r="M424" s="175">
        <f t="shared" si="24"/>
        <v>0</v>
      </c>
      <c r="N424" s="175">
        <f t="shared" si="24"/>
        <v>0</v>
      </c>
      <c r="O424" s="175">
        <f t="shared" si="24"/>
        <v>0</v>
      </c>
      <c r="P424" s="175">
        <f t="shared" si="24"/>
        <v>0</v>
      </c>
      <c r="Q424" s="175" t="e">
        <f>SUM(E424:P424)</f>
        <v>#REF!</v>
      </c>
    </row>
    <row r="425" spans="1:17" ht="12.75" customHeight="1" thickTop="1" thickBot="1" x14ac:dyDescent="0.3">
      <c r="A425" s="214"/>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14"/>
      <c r="B426" s="61">
        <v>423</v>
      </c>
      <c r="C426" s="176" t="s">
        <v>93</v>
      </c>
      <c r="D426" s="177" t="str">
        <f>VLOOKUP(C426,'PC Despesas'!$L$4:$M$103,2,FALSE)</f>
        <v>DESPESAS COM RH</v>
      </c>
      <c r="E426" s="178">
        <f t="shared" ref="E426:Q426" si="25">SUM(E427:E525)</f>
        <v>0</v>
      </c>
      <c r="F426" s="178">
        <f t="shared" si="25"/>
        <v>0</v>
      </c>
      <c r="G426" s="178" t="e">
        <f t="shared" si="25"/>
        <v>#REF!</v>
      </c>
      <c r="H426" s="178">
        <f t="shared" si="25"/>
        <v>0</v>
      </c>
      <c r="I426" s="178">
        <f t="shared" si="25"/>
        <v>0</v>
      </c>
      <c r="J426" s="178">
        <f t="shared" si="25"/>
        <v>0</v>
      </c>
      <c r="K426" s="178" t="e">
        <f t="shared" si="25"/>
        <v>#REF!</v>
      </c>
      <c r="L426" s="178">
        <f t="shared" si="25"/>
        <v>0</v>
      </c>
      <c r="M426" s="178">
        <f t="shared" si="25"/>
        <v>0</v>
      </c>
      <c r="N426" s="178">
        <f t="shared" si="25"/>
        <v>0</v>
      </c>
      <c r="O426" s="178">
        <f t="shared" si="25"/>
        <v>0</v>
      </c>
      <c r="P426" s="178">
        <f t="shared" si="25"/>
        <v>0</v>
      </c>
      <c r="Q426" s="178" t="e">
        <f t="shared" si="25"/>
        <v>#REF!</v>
      </c>
    </row>
    <row r="427" spans="1:17" ht="28.5" customHeight="1" thickTop="1" thickBot="1" x14ac:dyDescent="0.3">
      <c r="A427" s="214"/>
      <c r="B427" s="61">
        <v>424</v>
      </c>
      <c r="C427" s="34" t="str">
        <f>'PC Despesas'!L5</f>
        <v>5.4.15</v>
      </c>
      <c r="D427" s="35" t="str">
        <f>IFERROR(VLOOKUP(C427,'PC Despesas'!$L$4:$M$103,2,FALSE),"")</f>
        <v>CESTA BASICA</v>
      </c>
      <c r="E427" s="47">
        <f>SUMIFS(Jan!$J$5:$J$586,Jan!$V$5:$V$586,"Despesa",Jan!$G$5:$G$586,DRE!$D427)</f>
        <v>0</v>
      </c>
      <c r="F427" s="47">
        <f>SUMIFS(Fev!$J$5:$J$605,Fev!$V$5:$V$605,"Despesa",Fev!$G$5:$G$605,DRE!$D427)</f>
        <v>0</v>
      </c>
      <c r="G427" s="47" t="e">
        <f>SUMIFS(#REF!,#REF!,"Despesa",#REF!,DRE!$D427)</f>
        <v>#REF!</v>
      </c>
      <c r="H427" s="47">
        <f>SUMIFS(Abr!$J$5:$J$605,Abr!$V$5:$V$605,"Despesa",Abr!$G$5:$G$605,DRE!$D427)</f>
        <v>0</v>
      </c>
      <c r="I427" s="47">
        <f>SUMIFS(Mai!$J$5:$J$605,Mai!$V$5:$V$605,"Despesa",Mai!$G$5:$G$605,DRE!$D427)</f>
        <v>0</v>
      </c>
      <c r="J427" s="47">
        <f>SUMIFS(Jun!$J$5:$J$605,Jun!$V$5:$V$605,"Despesa",Jun!$G$5:$G$605,DRE!$D427)</f>
        <v>0</v>
      </c>
      <c r="K427" s="47" t="e">
        <f>SUMIFS(#REF!,#REF!,"Despesa",#REF!,DRE!$D427)</f>
        <v>#REF!</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t="e">
        <f>SUM(E427:P427)</f>
        <v>#REF!</v>
      </c>
    </row>
    <row r="428" spans="1:17" ht="28.5" customHeight="1" thickTop="1" thickBot="1" x14ac:dyDescent="0.3">
      <c r="A428" s="214"/>
      <c r="B428" s="61">
        <v>425</v>
      </c>
      <c r="C428" s="34" t="str">
        <f>'PC Despesas'!L6</f>
        <v>5.4.16</v>
      </c>
      <c r="D428" s="35" t="str">
        <f>IFERROR(VLOOKUP(C428,'PC Despesas'!$L$4:$M$103,2,FALSE),"")</f>
        <v>ASSISTENCIA MÉDICA</v>
      </c>
      <c r="E428" s="47">
        <f>SUMIFS(Jan!$J$5:$J$586,Jan!$V$5:$V$586,"Despesa",Jan!$G$5:$G$586,DRE!$D428)</f>
        <v>0</v>
      </c>
      <c r="F428" s="47">
        <f>SUMIFS(Fev!$J$5:$J$605,Fev!$V$5:$V$605,"Despesa",Fev!$G$5:$G$605,DRE!$D428)</f>
        <v>0</v>
      </c>
      <c r="G428" s="47" t="e">
        <f>SUMIFS(#REF!,#REF!,"Despesa",#REF!,DRE!$D428)</f>
        <v>#REF!</v>
      </c>
      <c r="H428" s="47">
        <f>SUMIFS(Abr!$J$5:$J$605,Abr!$V$5:$V$605,"Despesa",Abr!$G$5:$G$605,DRE!$D428)</f>
        <v>0</v>
      </c>
      <c r="I428" s="47">
        <f>SUMIFS(Mai!$J$5:$J$605,Mai!$V$5:$V$605,"Despesa",Mai!$G$5:$G$605,DRE!$D428)</f>
        <v>0</v>
      </c>
      <c r="J428" s="47">
        <f>SUMIFS(Jun!$J$5:$J$605,Jun!$V$5:$V$605,"Despesa",Jun!$G$5:$G$605,DRE!$D428)</f>
        <v>0</v>
      </c>
      <c r="K428" s="47" t="e">
        <f>SUMIFS(#REF!,#REF!,"Despesa",#REF!,DRE!$D428)</f>
        <v>#REF!</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t="e">
        <f t="shared" ref="Q428:Q491" si="26">SUM(E428:P428)</f>
        <v>#REF!</v>
      </c>
    </row>
    <row r="429" spans="1:17" ht="28.5" customHeight="1" thickTop="1" thickBot="1" x14ac:dyDescent="0.3">
      <c r="A429" s="214"/>
      <c r="B429" s="61">
        <v>426</v>
      </c>
      <c r="C429" s="34" t="str">
        <f>'PC Despesas'!L7</f>
        <v>5.4.17</v>
      </c>
      <c r="D429" s="35" t="str">
        <f>IFERROR(VLOOKUP(C429,'PC Despesas'!$L$4:$M$103,2,FALSE),"")</f>
        <v>AVISO PREVIO</v>
      </c>
      <c r="E429" s="47">
        <f>SUMIFS(Jan!$J$5:$J$586,Jan!$V$5:$V$586,"Despesa",Jan!$G$5:$G$586,DRE!$D429)</f>
        <v>0</v>
      </c>
      <c r="F429" s="47">
        <f>SUMIFS(Fev!$J$5:$J$605,Fev!$V$5:$V$605,"Despesa",Fev!$G$5:$G$605,DRE!$D429)</f>
        <v>0</v>
      </c>
      <c r="G429" s="47" t="e">
        <f>SUMIFS(#REF!,#REF!,"Despesa",#REF!,DRE!$D429)</f>
        <v>#REF!</v>
      </c>
      <c r="H429" s="47">
        <f>SUMIFS(Abr!$J$5:$J$605,Abr!$V$5:$V$605,"Despesa",Abr!$G$5:$G$605,DRE!$D429)</f>
        <v>0</v>
      </c>
      <c r="I429" s="47">
        <f>SUMIFS(Mai!$J$5:$J$605,Mai!$V$5:$V$605,"Despesa",Mai!$G$5:$G$605,DRE!$D429)</f>
        <v>0</v>
      </c>
      <c r="J429" s="47">
        <f>SUMIFS(Jun!$J$5:$J$605,Jun!$V$5:$V$605,"Despesa",Jun!$G$5:$G$605,DRE!$D429)</f>
        <v>0</v>
      </c>
      <c r="K429" s="47" t="e">
        <f>SUMIFS(#REF!,#REF!,"Despesa",#REF!,DRE!$D429)</f>
        <v>#REF!</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t="e">
        <f t="shared" si="26"/>
        <v>#REF!</v>
      </c>
    </row>
    <row r="430" spans="1:17" ht="28.5" customHeight="1" thickTop="1" thickBot="1" x14ac:dyDescent="0.3">
      <c r="A430" s="214"/>
      <c r="B430" s="61">
        <v>427</v>
      </c>
      <c r="C430" s="34" t="str">
        <f>'PC Despesas'!L8</f>
        <v>5.4.18</v>
      </c>
      <c r="D430" s="35" t="str">
        <f>IFERROR(VLOOKUP(C430,'PC Despesas'!$L$4:$M$103,2,FALSE),"")</f>
        <v>DSR</v>
      </c>
      <c r="E430" s="47">
        <f>SUMIFS(Jan!$J$5:$J$586,Jan!$V$5:$V$586,"Despesa",Jan!$G$5:$G$586,DRE!$D430)</f>
        <v>0</v>
      </c>
      <c r="F430" s="47">
        <f>SUMIFS(Fev!$J$5:$J$605,Fev!$V$5:$V$605,"Despesa",Fev!$G$5:$G$605,DRE!$D430)</f>
        <v>0</v>
      </c>
      <c r="G430" s="47" t="e">
        <f>SUMIFS(#REF!,#REF!,"Despesa",#REF!,DRE!$D430)</f>
        <v>#REF!</v>
      </c>
      <c r="H430" s="47">
        <f>SUMIFS(Abr!$J$5:$J$605,Abr!$V$5:$V$605,"Despesa",Abr!$G$5:$G$605,DRE!$D430)</f>
        <v>0</v>
      </c>
      <c r="I430" s="47">
        <f>SUMIFS(Mai!$J$5:$J$605,Mai!$V$5:$V$605,"Despesa",Mai!$G$5:$G$605,DRE!$D430)</f>
        <v>0</v>
      </c>
      <c r="J430" s="47">
        <f>SUMIFS(Jun!$J$5:$J$605,Jun!$V$5:$V$605,"Despesa",Jun!$G$5:$G$605,DRE!$D430)</f>
        <v>0</v>
      </c>
      <c r="K430" s="47" t="e">
        <f>SUMIFS(#REF!,#REF!,"Despesa",#REF!,DRE!$D430)</f>
        <v>#REF!</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t="e">
        <f t="shared" si="26"/>
        <v>#REF!</v>
      </c>
    </row>
    <row r="431" spans="1:17" ht="28.5" customHeight="1" thickTop="1" thickBot="1" x14ac:dyDescent="0.3">
      <c r="A431" s="214"/>
      <c r="B431" s="61">
        <v>428</v>
      </c>
      <c r="C431" s="34" t="str">
        <f>'PC Despesas'!L9</f>
        <v>5.4.19</v>
      </c>
      <c r="D431" s="35" t="str">
        <f>IFERROR(VLOOKUP(C431,'PC Despesas'!$L$4:$M$103,2,FALSE),"")</f>
        <v>HORAS EXTRAS</v>
      </c>
      <c r="E431" s="47">
        <f>SUMIFS(Jan!$J$5:$J$586,Jan!$V$5:$V$586,"Despesa",Jan!$G$5:$G$586,DRE!$D431)</f>
        <v>0</v>
      </c>
      <c r="F431" s="47">
        <f>SUMIFS(Fev!$J$5:$J$605,Fev!$V$5:$V$605,"Despesa",Fev!$G$5:$G$605,DRE!$D431)</f>
        <v>0</v>
      </c>
      <c r="G431" s="47" t="e">
        <f>SUMIFS(#REF!,#REF!,"Despesa",#REF!,DRE!$D431)</f>
        <v>#REF!</v>
      </c>
      <c r="H431" s="47">
        <f>SUMIFS(Abr!$J$5:$J$605,Abr!$V$5:$V$605,"Despesa",Abr!$G$5:$G$605,DRE!$D431)</f>
        <v>0</v>
      </c>
      <c r="I431" s="47">
        <f>SUMIFS(Mai!$J$5:$J$605,Mai!$V$5:$V$605,"Despesa",Mai!$G$5:$G$605,DRE!$D431)</f>
        <v>0</v>
      </c>
      <c r="J431" s="47">
        <f>SUMIFS(Jun!$J$5:$J$605,Jun!$V$5:$V$605,"Despesa",Jun!$G$5:$G$605,DRE!$D431)</f>
        <v>0</v>
      </c>
      <c r="K431" s="47" t="e">
        <f>SUMIFS(#REF!,#REF!,"Despesa",#REF!,DRE!$D431)</f>
        <v>#REF!</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t="e">
        <f t="shared" si="26"/>
        <v>#REF!</v>
      </c>
    </row>
    <row r="432" spans="1:17" ht="28.5" customHeight="1" thickTop="1" thickBot="1" x14ac:dyDescent="0.3">
      <c r="A432" s="214"/>
      <c r="B432" s="61">
        <v>429</v>
      </c>
      <c r="C432" s="34" t="str">
        <f>'PC Despesas'!L10</f>
        <v>5.4.20</v>
      </c>
      <c r="D432" s="35" t="str">
        <f>IFERROR(VLOOKUP(C432,'PC Despesas'!$L$4:$M$103,2,FALSE),"")</f>
        <v>ADIC INSALUBRIDADE</v>
      </c>
      <c r="E432" s="47">
        <f>SUMIFS(Jan!$J$5:$J$586,Jan!$V$5:$V$586,"Despesa",Jan!$G$5:$G$586,DRE!$D432)</f>
        <v>0</v>
      </c>
      <c r="F432" s="47">
        <f>SUMIFS(Fev!$J$5:$J$605,Fev!$V$5:$V$605,"Despesa",Fev!$G$5:$G$605,DRE!$D432)</f>
        <v>0</v>
      </c>
      <c r="G432" s="47" t="e">
        <f>SUMIFS(#REF!,#REF!,"Despesa",#REF!,DRE!$D432)</f>
        <v>#REF!</v>
      </c>
      <c r="H432" s="47">
        <f>SUMIFS(Abr!$J$5:$J$605,Abr!$V$5:$V$605,"Despesa",Abr!$G$5:$G$605,DRE!$D432)</f>
        <v>0</v>
      </c>
      <c r="I432" s="47">
        <f>SUMIFS(Mai!$J$5:$J$605,Mai!$V$5:$V$605,"Despesa",Mai!$G$5:$G$605,DRE!$D432)</f>
        <v>0</v>
      </c>
      <c r="J432" s="47">
        <f>SUMIFS(Jun!$J$5:$J$605,Jun!$V$5:$V$605,"Despesa",Jun!$G$5:$G$605,DRE!$D432)</f>
        <v>0</v>
      </c>
      <c r="K432" s="47" t="e">
        <f>SUMIFS(#REF!,#REF!,"Despesa",#REF!,DRE!$D432)</f>
        <v>#REF!</v>
      </c>
      <c r="L432" s="47">
        <f>SUMIFS(Ago!$J$5:$J$596,Ago!$V$5:$V$596,"Despesa",Ago!$G$5:$G$596,DRE!$D432)</f>
        <v>0</v>
      </c>
      <c r="M432" s="47">
        <f>SUMIFS(Set!$J$5:$J$605,Set!$V$5:$V$605,"Despesa",Set!$G$5:$G$605,DRE!$D432)</f>
        <v>0</v>
      </c>
      <c r="N432" s="47">
        <f>SUMIFS(Out!$J$5:$J$605,Out!$V$5:$V$605,"Despesa",Out!$G$5:$G$605,DRE!$D432)</f>
        <v>0</v>
      </c>
      <c r="O432" s="47">
        <f>SUMIFS(Nov!$J$5:$J$605,Nov!$V$5:$V$605,"Despesa",Nov!$G$5:$G$605,DRE!$D432)</f>
        <v>0</v>
      </c>
      <c r="P432" s="47">
        <f>SUMIFS(Dez!$J$5:$J$605,Dez!$V$5:$V$605,"Despesa",Dez!$G$5:$G$605,DRE!$D432)</f>
        <v>0</v>
      </c>
      <c r="Q432" s="47" t="e">
        <f t="shared" si="26"/>
        <v>#REF!</v>
      </c>
    </row>
    <row r="433" spans="1:17" ht="28.5" customHeight="1" thickTop="1" thickBot="1" x14ac:dyDescent="0.3">
      <c r="A433" s="214"/>
      <c r="B433" s="61">
        <v>430</v>
      </c>
      <c r="C433" s="34" t="str">
        <f>'PC Despesas'!L11</f>
        <v>5.4.21</v>
      </c>
      <c r="D433" s="35" t="str">
        <f>IFERROR(VLOOKUP(C433,'PC Despesas'!$L$4:$M$103,2,FALSE),"")</f>
        <v>ADIC PERICULOSIDADE</v>
      </c>
      <c r="E433" s="47">
        <f>SUMIFS(Jan!$J$5:$J$586,Jan!$V$5:$V$586,"Despesa",Jan!$G$5:$G$586,DRE!$D433)</f>
        <v>0</v>
      </c>
      <c r="F433" s="47">
        <f>SUMIFS(Fev!$J$5:$J$605,Fev!$V$5:$V$605,"Despesa",Fev!$G$5:$G$605,DRE!$D433)</f>
        <v>0</v>
      </c>
      <c r="G433" s="47" t="e">
        <f>SUMIFS(#REF!,#REF!,"Despesa",#REF!,DRE!$D433)</f>
        <v>#REF!</v>
      </c>
      <c r="H433" s="47">
        <f>SUMIFS(Abr!$J$5:$J$605,Abr!$V$5:$V$605,"Despesa",Abr!$G$5:$G$605,DRE!$D433)</f>
        <v>0</v>
      </c>
      <c r="I433" s="47">
        <f>SUMIFS(Mai!$J$5:$J$605,Mai!$V$5:$V$605,"Despesa",Mai!$G$5:$G$605,DRE!$D433)</f>
        <v>0</v>
      </c>
      <c r="J433" s="47">
        <f>SUMIFS(Jun!$J$5:$J$605,Jun!$V$5:$V$605,"Despesa",Jun!$G$5:$G$605,DRE!$D433)</f>
        <v>0</v>
      </c>
      <c r="K433" s="47" t="e">
        <f>SUMIFS(#REF!,#REF!,"Despesa",#REF!,DRE!$D433)</f>
        <v>#REF!</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t="e">
        <f t="shared" si="26"/>
        <v>#REF!</v>
      </c>
    </row>
    <row r="434" spans="1:17" ht="28.5" customHeight="1" thickTop="1" thickBot="1" x14ac:dyDescent="0.3">
      <c r="A434" s="214"/>
      <c r="B434" s="61">
        <v>431</v>
      </c>
      <c r="C434" s="34" t="str">
        <f>'PC Despesas'!L12</f>
        <v>5.4.22</v>
      </c>
      <c r="D434" s="35" t="str">
        <f>IFERROR(VLOOKUP(C434,'PC Despesas'!$L$4:$M$103,2,FALSE),"")</f>
        <v>PCMSO/PPRA/LTCAT</v>
      </c>
      <c r="E434" s="47">
        <f>SUMIFS(Jan!$J$5:$J$586,Jan!$V$5:$V$586,"Despesa",Jan!$G$5:$G$586,DRE!$D434)</f>
        <v>0</v>
      </c>
      <c r="F434" s="47">
        <f>SUMIFS(Fev!$J$5:$J$605,Fev!$V$5:$V$605,"Despesa",Fev!$G$5:$G$605,DRE!$D434)</f>
        <v>0</v>
      </c>
      <c r="G434" s="47" t="e">
        <f>SUMIFS(#REF!,#REF!,"Despesa",#REF!,DRE!$D434)</f>
        <v>#REF!</v>
      </c>
      <c r="H434" s="47">
        <f>SUMIFS(Abr!$J$5:$J$605,Abr!$V$5:$V$605,"Despesa",Abr!$G$5:$G$605,DRE!$D434)</f>
        <v>0</v>
      </c>
      <c r="I434" s="47">
        <f>SUMIFS(Mai!$J$5:$J$605,Mai!$V$5:$V$605,"Despesa",Mai!$G$5:$G$605,DRE!$D434)</f>
        <v>0</v>
      </c>
      <c r="J434" s="47">
        <f>SUMIFS(Jun!$J$5:$J$605,Jun!$V$5:$V$605,"Despesa",Jun!$G$5:$G$605,DRE!$D434)</f>
        <v>0</v>
      </c>
      <c r="K434" s="47" t="e">
        <f>SUMIFS(#REF!,#REF!,"Despesa",#REF!,DRE!$D434)</f>
        <v>#REF!</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t="e">
        <f t="shared" si="26"/>
        <v>#REF!</v>
      </c>
    </row>
    <row r="435" spans="1:17" ht="28.5" customHeight="1" thickTop="1" thickBot="1" x14ac:dyDescent="0.3">
      <c r="A435" s="214"/>
      <c r="B435" s="61">
        <v>432</v>
      </c>
      <c r="C435" s="34" t="str">
        <f>'PC Despesas'!L13</f>
        <v>5.4.23</v>
      </c>
      <c r="D435" s="35" t="str">
        <f>IFERROR(VLOOKUP(C435,'PC Despesas'!$L$4:$M$103,2,FALSE),"")</f>
        <v>RESCISÃO DE CONTRATO</v>
      </c>
      <c r="E435" s="47">
        <f>SUMIFS(Jan!$J$5:$J$586,Jan!$V$5:$V$586,"Despesa",Jan!$G$5:$G$586,DRE!$D435)</f>
        <v>0</v>
      </c>
      <c r="F435" s="47">
        <f>SUMIFS(Fev!$J$5:$J$605,Fev!$V$5:$V$605,"Despesa",Fev!$G$5:$G$605,DRE!$D435)</f>
        <v>0</v>
      </c>
      <c r="G435" s="47" t="e">
        <f>SUMIFS(#REF!,#REF!,"Despesa",#REF!,DRE!$D435)</f>
        <v>#REF!</v>
      </c>
      <c r="H435" s="47">
        <f>SUMIFS(Abr!$J$5:$J$605,Abr!$V$5:$V$605,"Despesa",Abr!$G$5:$G$605,DRE!$D435)</f>
        <v>0</v>
      </c>
      <c r="I435" s="47">
        <f>SUMIFS(Mai!$J$5:$J$605,Mai!$V$5:$V$605,"Despesa",Mai!$G$5:$G$605,DRE!$D435)</f>
        <v>0</v>
      </c>
      <c r="J435" s="47">
        <f>SUMIFS(Jun!$J$5:$J$605,Jun!$V$5:$V$605,"Despesa",Jun!$G$5:$G$605,DRE!$D435)</f>
        <v>0</v>
      </c>
      <c r="K435" s="47" t="e">
        <f>SUMIFS(#REF!,#REF!,"Despesa",#REF!,DRE!$D435)</f>
        <v>#REF!</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t="e">
        <f t="shared" si="26"/>
        <v>#REF!</v>
      </c>
    </row>
    <row r="436" spans="1:17" ht="28.5" customHeight="1" thickTop="1" thickBot="1" x14ac:dyDescent="0.3">
      <c r="A436" s="214"/>
      <c r="B436" s="61">
        <v>433</v>
      </c>
      <c r="C436" s="34" t="str">
        <f>'PC Despesas'!L14</f>
        <v>5.4.24</v>
      </c>
      <c r="D436" s="35" t="str">
        <f>IFERROR(VLOOKUP(C436,'PC Despesas'!$L$4:$M$103,2,FALSE),"")</f>
        <v>UNIFORMES E EQU.DE SEGURANÇA</v>
      </c>
      <c r="E436" s="47">
        <f>SUMIFS(Jan!$J$5:$J$586,Jan!$V$5:$V$586,"Despesa",Jan!$G$5:$G$586,DRE!$D436)</f>
        <v>0</v>
      </c>
      <c r="F436" s="47">
        <f>SUMIFS(Fev!$J$5:$J$605,Fev!$V$5:$V$605,"Despesa",Fev!$G$5:$G$605,DRE!$D436)</f>
        <v>0</v>
      </c>
      <c r="G436" s="47" t="e">
        <f>SUMIFS(#REF!,#REF!,"Despesa",#REF!,DRE!$D436)</f>
        <v>#REF!</v>
      </c>
      <c r="H436" s="47">
        <f>SUMIFS(Abr!$J$5:$J$605,Abr!$V$5:$V$605,"Despesa",Abr!$G$5:$G$605,DRE!$D436)</f>
        <v>0</v>
      </c>
      <c r="I436" s="47">
        <f>SUMIFS(Mai!$J$5:$J$605,Mai!$V$5:$V$605,"Despesa",Mai!$G$5:$G$605,DRE!$D436)</f>
        <v>0</v>
      </c>
      <c r="J436" s="47">
        <f>SUMIFS(Jun!$J$5:$J$605,Jun!$V$5:$V$605,"Despesa",Jun!$G$5:$G$605,DRE!$D436)</f>
        <v>0</v>
      </c>
      <c r="K436" s="47" t="e">
        <f>SUMIFS(#REF!,#REF!,"Despesa",#REF!,DRE!$D436)</f>
        <v>#REF!</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t="e">
        <f t="shared" si="26"/>
        <v>#REF!</v>
      </c>
    </row>
    <row r="437" spans="1:17" ht="28.5" customHeight="1" thickTop="1" thickBot="1" x14ac:dyDescent="0.3">
      <c r="A437" s="214"/>
      <c r="B437" s="61">
        <v>434</v>
      </c>
      <c r="C437" s="34" t="str">
        <f>'PC Despesas'!L15</f>
        <v>5.4.25</v>
      </c>
      <c r="D437" s="35" t="str">
        <f>IFERROR(VLOOKUP(C437,'PC Despesas'!$L$4:$M$103,2,FALSE),"")</f>
        <v>FÉRIAS</v>
      </c>
      <c r="E437" s="47">
        <f>SUMIFS(Jan!$J$5:$J$586,Jan!$V$5:$V$586,"Despesa",Jan!$G$5:$G$586,DRE!$D437)</f>
        <v>0</v>
      </c>
      <c r="F437" s="47">
        <f>SUMIFS(Fev!$J$5:$J$605,Fev!$V$5:$V$605,"Despesa",Fev!$G$5:$G$605,DRE!$D437)</f>
        <v>0</v>
      </c>
      <c r="G437" s="47" t="e">
        <f>SUMIFS(#REF!,#REF!,"Despesa",#REF!,DRE!$D437)</f>
        <v>#REF!</v>
      </c>
      <c r="H437" s="47">
        <f>SUMIFS(Abr!$J$5:$J$605,Abr!$V$5:$V$605,"Despesa",Abr!$G$5:$G$605,DRE!$D437)</f>
        <v>0</v>
      </c>
      <c r="I437" s="47">
        <f>SUMIFS(Mai!$J$5:$J$605,Mai!$V$5:$V$605,"Despesa",Mai!$G$5:$G$605,DRE!$D437)</f>
        <v>0</v>
      </c>
      <c r="J437" s="47">
        <f>SUMIFS(Jun!$J$5:$J$605,Jun!$V$5:$V$605,"Despesa",Jun!$G$5:$G$605,DRE!$D437)</f>
        <v>0</v>
      </c>
      <c r="K437" s="47" t="e">
        <f>SUMIFS(#REF!,#REF!,"Despesa",#REF!,DRE!$D437)</f>
        <v>#REF!</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t="e">
        <f t="shared" si="26"/>
        <v>#REF!</v>
      </c>
    </row>
    <row r="438" spans="1:17" ht="28.5" customHeight="1" thickTop="1" thickBot="1" x14ac:dyDescent="0.3">
      <c r="A438" s="214"/>
      <c r="B438" s="61">
        <v>435</v>
      </c>
      <c r="C438" s="34" t="str">
        <f>'PC Despesas'!L16</f>
        <v>5.4.26</v>
      </c>
      <c r="D438" s="35" t="str">
        <f>IFERROR(VLOOKUP(C438,'PC Despesas'!$L$4:$M$103,2,FALSE),"")</f>
        <v>CONTRIB SINDICAL</v>
      </c>
      <c r="E438" s="47">
        <f>SUMIFS(Jan!$J$5:$J$586,Jan!$V$5:$V$586,"Despesa",Jan!$G$5:$G$586,DRE!$D438)</f>
        <v>0</v>
      </c>
      <c r="F438" s="47">
        <f>SUMIFS(Fev!$J$5:$J$605,Fev!$V$5:$V$605,"Despesa",Fev!$G$5:$G$605,DRE!$D438)</f>
        <v>0</v>
      </c>
      <c r="G438" s="47" t="e">
        <f>SUMIFS(#REF!,#REF!,"Despesa",#REF!,DRE!$D438)</f>
        <v>#REF!</v>
      </c>
      <c r="H438" s="47">
        <f>SUMIFS(Abr!$J$5:$J$605,Abr!$V$5:$V$605,"Despesa",Abr!$G$5:$G$605,DRE!$D438)</f>
        <v>0</v>
      </c>
      <c r="I438" s="47">
        <f>SUMIFS(Mai!$J$5:$J$605,Mai!$V$5:$V$605,"Despesa",Mai!$G$5:$G$605,DRE!$D438)</f>
        <v>0</v>
      </c>
      <c r="J438" s="47">
        <f>SUMIFS(Jun!$J$5:$J$605,Jun!$V$5:$V$605,"Despesa",Jun!$G$5:$G$605,DRE!$D438)</f>
        <v>0</v>
      </c>
      <c r="K438" s="47" t="e">
        <f>SUMIFS(#REF!,#REF!,"Despesa",#REF!,DRE!$D438)</f>
        <v>#REF!</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t="e">
        <f t="shared" si="26"/>
        <v>#REF!</v>
      </c>
    </row>
    <row r="439" spans="1:17" ht="28.5" customHeight="1" thickTop="1" thickBot="1" x14ac:dyDescent="0.3">
      <c r="A439" s="214"/>
      <c r="B439" s="61">
        <v>436</v>
      </c>
      <c r="C439" s="34" t="str">
        <f>'PC Despesas'!L17</f>
        <v>5.4.27</v>
      </c>
      <c r="D439" s="35" t="str">
        <f>IFERROR(VLOOKUP(C439,'PC Despesas'!$L$4:$M$103,2,FALSE),"")</f>
        <v>CONTRIB CONFEDERATIVA</v>
      </c>
      <c r="E439" s="47">
        <f>SUMIFS(Jan!$J$5:$J$586,Jan!$V$5:$V$586,"Despesa",Jan!$G$5:$G$586,DRE!$D439)</f>
        <v>0</v>
      </c>
      <c r="F439" s="47">
        <f>SUMIFS(Fev!$J$5:$J$605,Fev!$V$5:$V$605,"Despesa",Fev!$G$5:$G$605,DRE!$D439)</f>
        <v>0</v>
      </c>
      <c r="G439" s="47" t="e">
        <f>SUMIFS(#REF!,#REF!,"Despesa",#REF!,DRE!$D439)</f>
        <v>#REF!</v>
      </c>
      <c r="H439" s="47">
        <f>SUMIFS(Abr!$J$5:$J$605,Abr!$V$5:$V$605,"Despesa",Abr!$G$5:$G$605,DRE!$D439)</f>
        <v>0</v>
      </c>
      <c r="I439" s="47">
        <f>SUMIFS(Mai!$J$5:$J$605,Mai!$V$5:$V$605,"Despesa",Mai!$G$5:$G$605,DRE!$D439)</f>
        <v>0</v>
      </c>
      <c r="J439" s="47">
        <f>SUMIFS(Jun!$J$5:$J$605,Jun!$V$5:$V$605,"Despesa",Jun!$G$5:$G$605,DRE!$D439)</f>
        <v>0</v>
      </c>
      <c r="K439" s="47" t="e">
        <f>SUMIFS(#REF!,#REF!,"Despesa",#REF!,DRE!$D439)</f>
        <v>#REF!</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t="e">
        <f t="shared" si="26"/>
        <v>#REF!</v>
      </c>
    </row>
    <row r="440" spans="1:17" ht="28.5" customHeight="1" thickTop="1" thickBot="1" x14ac:dyDescent="0.3">
      <c r="A440" s="214"/>
      <c r="B440" s="61">
        <v>437</v>
      </c>
      <c r="C440" s="34" t="str">
        <f>'PC Despesas'!L18</f>
        <v>5.4.28</v>
      </c>
      <c r="D440" s="35" t="str">
        <f>IFERROR(VLOOKUP(C440,'PC Despesas'!$L$4:$M$103,2,FALSE),"")</f>
        <v>PARTIC. NOS LUCROS</v>
      </c>
      <c r="E440" s="47">
        <f>SUMIFS(Jan!$J$5:$J$586,Jan!$V$5:$V$586,"Despesa",Jan!$G$5:$G$586,DRE!$D440)</f>
        <v>0</v>
      </c>
      <c r="F440" s="47">
        <f>SUMIFS(Fev!$J$5:$J$605,Fev!$V$5:$V$605,"Despesa",Fev!$G$5:$G$605,DRE!$D440)</f>
        <v>0</v>
      </c>
      <c r="G440" s="47" t="e">
        <f>SUMIFS(#REF!,#REF!,"Despesa",#REF!,DRE!$D440)</f>
        <v>#REF!</v>
      </c>
      <c r="H440" s="47">
        <f>SUMIFS(Abr!$J$5:$J$605,Abr!$V$5:$V$605,"Despesa",Abr!$G$5:$G$605,DRE!$D440)</f>
        <v>0</v>
      </c>
      <c r="I440" s="47">
        <f>SUMIFS(Mai!$J$5:$J$605,Mai!$V$5:$V$605,"Despesa",Mai!$G$5:$G$605,DRE!$D440)</f>
        <v>0</v>
      </c>
      <c r="J440" s="47">
        <f>SUMIFS(Jun!$J$5:$J$605,Jun!$V$5:$V$605,"Despesa",Jun!$G$5:$G$605,DRE!$D440)</f>
        <v>0</v>
      </c>
      <c r="K440" s="47" t="e">
        <f>SUMIFS(#REF!,#REF!,"Despesa",#REF!,DRE!$D440)</f>
        <v>#REF!</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t="e">
        <f t="shared" si="26"/>
        <v>#REF!</v>
      </c>
    </row>
    <row r="441" spans="1:17" ht="28.5" customHeight="1" thickTop="1" thickBot="1" x14ac:dyDescent="0.3">
      <c r="A441" s="214"/>
      <c r="B441" s="61">
        <v>438</v>
      </c>
      <c r="C441" s="34" t="str">
        <f>'PC Despesas'!L19</f>
        <v>5.4.29</v>
      </c>
      <c r="D441" s="35" t="str">
        <f>IFERROR(VLOOKUP(C441,'PC Despesas'!$L$4:$M$103,2,FALSE),"")</f>
        <v>PRODUTIVIDADE</v>
      </c>
      <c r="E441" s="47">
        <f>SUMIFS(Jan!$J$5:$J$586,Jan!$V$5:$V$586,"Despesa",Jan!$G$5:$G$586,DRE!$D441)</f>
        <v>0</v>
      </c>
      <c r="F441" s="47">
        <f>SUMIFS(Fev!$J$5:$J$605,Fev!$V$5:$V$605,"Despesa",Fev!$G$5:$G$605,DRE!$D441)</f>
        <v>0</v>
      </c>
      <c r="G441" s="47" t="e">
        <f>SUMIFS(#REF!,#REF!,"Despesa",#REF!,DRE!$D441)</f>
        <v>#REF!</v>
      </c>
      <c r="H441" s="47">
        <f>SUMIFS(Abr!$J$5:$J$605,Abr!$V$5:$V$605,"Despesa",Abr!$G$5:$G$605,DRE!$D441)</f>
        <v>0</v>
      </c>
      <c r="I441" s="47">
        <f>SUMIFS(Mai!$J$5:$J$605,Mai!$V$5:$V$605,"Despesa",Mai!$G$5:$G$605,DRE!$D441)</f>
        <v>0</v>
      </c>
      <c r="J441" s="47">
        <f>SUMIFS(Jun!$J$5:$J$605,Jun!$V$5:$V$605,"Despesa",Jun!$G$5:$G$605,DRE!$D441)</f>
        <v>0</v>
      </c>
      <c r="K441" s="47" t="e">
        <f>SUMIFS(#REF!,#REF!,"Despesa",#REF!,DRE!$D441)</f>
        <v>#REF!</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t="e">
        <f t="shared" si="26"/>
        <v>#REF!</v>
      </c>
    </row>
    <row r="442" spans="1:17" ht="28.5" customHeight="1" thickTop="1" thickBot="1" x14ac:dyDescent="0.3">
      <c r="A442" s="214"/>
      <c r="B442" s="61">
        <v>439</v>
      </c>
      <c r="C442" s="34">
        <f>'PC Despesas'!L20</f>
        <v>0</v>
      </c>
      <c r="D442" s="35" t="str">
        <f>IFERROR(VLOOKUP(C442,'PC Despesas'!$L$4:$M$103,2,FALSE),"")</f>
        <v/>
      </c>
      <c r="E442" s="47">
        <f>SUMIFS(Jan!$J$5:$J$586,Jan!$V$5:$V$586,"Despesa",Jan!$G$5:$G$586,DRE!$D442)</f>
        <v>0</v>
      </c>
      <c r="F442" s="47">
        <f>SUMIFS(Fev!$J$5:$J$605,Fev!$V$5:$V$605,"Despesa",Fev!$G$5:$G$605,DRE!$D442)</f>
        <v>0</v>
      </c>
      <c r="G442" s="47" t="e">
        <f>SUMIFS(#REF!,#REF!,"Despesa",#REF!,DRE!$D442)</f>
        <v>#REF!</v>
      </c>
      <c r="H442" s="47">
        <f>SUMIFS(Abr!$J$5:$J$605,Abr!$V$5:$V$605,"Despesa",Abr!$G$5:$G$605,DRE!$D442)</f>
        <v>0</v>
      </c>
      <c r="I442" s="47">
        <f>SUMIFS(Mai!$J$5:$J$605,Mai!$V$5:$V$605,"Despesa",Mai!$G$5:$G$605,DRE!$D442)</f>
        <v>0</v>
      </c>
      <c r="J442" s="47">
        <f>SUMIFS(Jun!$J$5:$J$605,Jun!$V$5:$V$605,"Despesa",Jun!$G$5:$G$605,DRE!$D442)</f>
        <v>0</v>
      </c>
      <c r="K442" s="47" t="e">
        <f>SUMIFS(#REF!,#REF!,"Despesa",#REF!,DRE!$D442)</f>
        <v>#REF!</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t="e">
        <f t="shared" si="26"/>
        <v>#REF!</v>
      </c>
    </row>
    <row r="443" spans="1:17" ht="28.5" customHeight="1" thickTop="1" thickBot="1" x14ac:dyDescent="0.3">
      <c r="A443" s="214"/>
      <c r="B443" s="61">
        <v>440</v>
      </c>
      <c r="C443" s="34">
        <f>'PC Despesas'!L21</f>
        <v>0</v>
      </c>
      <c r="D443" s="35" t="str">
        <f>IFERROR(VLOOKUP(C443,'PC Despesas'!$L$4:$M$103,2,FALSE),"")</f>
        <v/>
      </c>
      <c r="E443" s="47">
        <f>SUMIFS(Jan!$J$5:$J$586,Jan!$V$5:$V$586,"Despesa",Jan!$G$5:$G$586,DRE!$D443)</f>
        <v>0</v>
      </c>
      <c r="F443" s="47">
        <f>SUMIFS(Fev!$J$5:$J$605,Fev!$V$5:$V$605,"Despesa",Fev!$G$5:$G$605,DRE!$D443)</f>
        <v>0</v>
      </c>
      <c r="G443" s="47" t="e">
        <f>SUMIFS(#REF!,#REF!,"Despesa",#REF!,DRE!$D443)</f>
        <v>#REF!</v>
      </c>
      <c r="H443" s="47">
        <f>SUMIFS(Abr!$J$5:$J$605,Abr!$V$5:$V$605,"Despesa",Abr!$G$5:$G$605,DRE!$D443)</f>
        <v>0</v>
      </c>
      <c r="I443" s="47">
        <f>SUMIFS(Mai!$J$5:$J$605,Mai!$V$5:$V$605,"Despesa",Mai!$G$5:$G$605,DRE!$D443)</f>
        <v>0</v>
      </c>
      <c r="J443" s="47">
        <f>SUMIFS(Jun!$J$5:$J$605,Jun!$V$5:$V$605,"Despesa",Jun!$G$5:$G$605,DRE!$D443)</f>
        <v>0</v>
      </c>
      <c r="K443" s="47" t="e">
        <f>SUMIFS(#REF!,#REF!,"Despesa",#REF!,DRE!$D443)</f>
        <v>#REF!</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t="e">
        <f t="shared" si="26"/>
        <v>#REF!</v>
      </c>
    </row>
    <row r="444" spans="1:17" ht="28.5" customHeight="1" thickTop="1" thickBot="1" x14ac:dyDescent="0.3">
      <c r="A444" s="214"/>
      <c r="B444" s="61">
        <v>441</v>
      </c>
      <c r="C444" s="34">
        <f>'PC Despesas'!L22</f>
        <v>0</v>
      </c>
      <c r="D444" s="35" t="str">
        <f>IFERROR(VLOOKUP(C444,'PC Despesas'!$L$4:$M$103,2,FALSE),"")</f>
        <v/>
      </c>
      <c r="E444" s="47">
        <f>SUMIFS(Jan!$J$5:$J$586,Jan!$V$5:$V$586,"Despesa",Jan!$G$5:$G$586,DRE!$D444)</f>
        <v>0</v>
      </c>
      <c r="F444" s="47">
        <f>SUMIFS(Fev!$J$5:$J$605,Fev!$V$5:$V$605,"Despesa",Fev!$G$5:$G$605,DRE!$D444)</f>
        <v>0</v>
      </c>
      <c r="G444" s="47" t="e">
        <f>SUMIFS(#REF!,#REF!,"Despesa",#REF!,DRE!$D444)</f>
        <v>#REF!</v>
      </c>
      <c r="H444" s="47">
        <f>SUMIFS(Abr!$J$5:$J$605,Abr!$V$5:$V$605,"Despesa",Abr!$G$5:$G$605,DRE!$D444)</f>
        <v>0</v>
      </c>
      <c r="I444" s="47">
        <f>SUMIFS(Mai!$J$5:$J$605,Mai!$V$5:$V$605,"Despesa",Mai!$G$5:$G$605,DRE!$D444)</f>
        <v>0</v>
      </c>
      <c r="J444" s="47">
        <f>SUMIFS(Jun!$J$5:$J$605,Jun!$V$5:$V$605,"Despesa",Jun!$G$5:$G$605,DRE!$D444)</f>
        <v>0</v>
      </c>
      <c r="K444" s="47" t="e">
        <f>SUMIFS(#REF!,#REF!,"Despesa",#REF!,DRE!$D444)</f>
        <v>#REF!</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t="e">
        <f t="shared" si="26"/>
        <v>#REF!</v>
      </c>
    </row>
    <row r="445" spans="1:17" ht="28.5" customHeight="1" thickTop="1" thickBot="1" x14ac:dyDescent="0.3">
      <c r="A445" s="214"/>
      <c r="B445" s="61">
        <v>442</v>
      </c>
      <c r="C445" s="34">
        <f>'PC Despesas'!L23</f>
        <v>0</v>
      </c>
      <c r="D445" s="35" t="str">
        <f>IFERROR(VLOOKUP(C445,'PC Despesas'!$L$4:$M$103,2,FALSE),"")</f>
        <v/>
      </c>
      <c r="E445" s="47">
        <f>SUMIFS(Jan!$J$5:$J$586,Jan!$V$5:$V$586,"Despesa",Jan!$G$5:$G$586,DRE!$D445)</f>
        <v>0</v>
      </c>
      <c r="F445" s="47">
        <f>SUMIFS(Fev!$J$5:$J$605,Fev!$V$5:$V$605,"Despesa",Fev!$G$5:$G$605,DRE!$D445)</f>
        <v>0</v>
      </c>
      <c r="G445" s="47" t="e">
        <f>SUMIFS(#REF!,#REF!,"Despesa",#REF!,DRE!$D445)</f>
        <v>#REF!</v>
      </c>
      <c r="H445" s="47">
        <f>SUMIFS(Abr!$J$5:$J$605,Abr!$V$5:$V$605,"Despesa",Abr!$G$5:$G$605,DRE!$D445)</f>
        <v>0</v>
      </c>
      <c r="I445" s="47">
        <f>SUMIFS(Mai!$J$5:$J$605,Mai!$V$5:$V$605,"Despesa",Mai!$G$5:$G$605,DRE!$D445)</f>
        <v>0</v>
      </c>
      <c r="J445" s="47">
        <f>SUMIFS(Jun!$J$5:$J$605,Jun!$V$5:$V$605,"Despesa",Jun!$G$5:$G$605,DRE!$D445)</f>
        <v>0</v>
      </c>
      <c r="K445" s="47" t="e">
        <f>SUMIFS(#REF!,#REF!,"Despesa",#REF!,DRE!$D445)</f>
        <v>#REF!</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t="e">
        <f t="shared" si="26"/>
        <v>#REF!</v>
      </c>
    </row>
    <row r="446" spans="1:17" ht="28.5" customHeight="1" thickTop="1" thickBot="1" x14ac:dyDescent="0.3">
      <c r="A446" s="214"/>
      <c r="B446" s="61">
        <v>443</v>
      </c>
      <c r="C446" s="34">
        <f>'PC Despesas'!L24</f>
        <v>0</v>
      </c>
      <c r="D446" s="35" t="str">
        <f>IFERROR(VLOOKUP(C446,'PC Despesas'!$L$4:$M$103,2,FALSE),"")</f>
        <v/>
      </c>
      <c r="E446" s="47">
        <f>SUMIFS(Jan!$J$5:$J$586,Jan!$V$5:$V$586,"Despesa",Jan!$G$5:$G$586,DRE!$D446)</f>
        <v>0</v>
      </c>
      <c r="F446" s="47">
        <f>SUMIFS(Fev!$J$5:$J$605,Fev!$V$5:$V$605,"Despesa",Fev!$G$5:$G$605,DRE!$D446)</f>
        <v>0</v>
      </c>
      <c r="G446" s="47" t="e">
        <f>SUMIFS(#REF!,#REF!,"Despesa",#REF!,DRE!$D446)</f>
        <v>#REF!</v>
      </c>
      <c r="H446" s="47">
        <f>SUMIFS(Abr!$J$5:$J$605,Abr!$V$5:$V$605,"Despesa",Abr!$G$5:$G$605,DRE!$D446)</f>
        <v>0</v>
      </c>
      <c r="I446" s="47">
        <f>SUMIFS(Mai!$J$5:$J$605,Mai!$V$5:$V$605,"Despesa",Mai!$G$5:$G$605,DRE!$D446)</f>
        <v>0</v>
      </c>
      <c r="J446" s="47">
        <f>SUMIFS(Jun!$J$5:$J$605,Jun!$V$5:$V$605,"Despesa",Jun!$G$5:$G$605,DRE!$D446)</f>
        <v>0</v>
      </c>
      <c r="K446" s="47" t="e">
        <f>SUMIFS(#REF!,#REF!,"Despesa",#REF!,DRE!$D446)</f>
        <v>#REF!</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t="e">
        <f t="shared" si="26"/>
        <v>#REF!</v>
      </c>
    </row>
    <row r="447" spans="1:17" ht="28.5" customHeight="1" thickTop="1" thickBot="1" x14ac:dyDescent="0.3">
      <c r="A447" s="214"/>
      <c r="B447" s="61">
        <v>444</v>
      </c>
      <c r="C447" s="34">
        <f>'PC Despesas'!L25</f>
        <v>0</v>
      </c>
      <c r="D447" s="35" t="str">
        <f>IFERROR(VLOOKUP(C447,'PC Despesas'!$L$4:$M$103,2,FALSE),"")</f>
        <v/>
      </c>
      <c r="E447" s="47">
        <f>SUMIFS(Jan!$J$5:$J$586,Jan!$V$5:$V$586,"Despesa",Jan!$G$5:$G$586,DRE!$D447)</f>
        <v>0</v>
      </c>
      <c r="F447" s="47">
        <f>SUMIFS(Fev!$J$5:$J$605,Fev!$V$5:$V$605,"Despesa",Fev!$G$5:$G$605,DRE!$D447)</f>
        <v>0</v>
      </c>
      <c r="G447" s="47" t="e">
        <f>SUMIFS(#REF!,#REF!,"Despesa",#REF!,DRE!$D447)</f>
        <v>#REF!</v>
      </c>
      <c r="H447" s="47">
        <f>SUMIFS(Abr!$J$5:$J$605,Abr!$V$5:$V$605,"Despesa",Abr!$G$5:$G$605,DRE!$D447)</f>
        <v>0</v>
      </c>
      <c r="I447" s="47">
        <f>SUMIFS(Mai!$J$5:$J$605,Mai!$V$5:$V$605,"Despesa",Mai!$G$5:$G$605,DRE!$D447)</f>
        <v>0</v>
      </c>
      <c r="J447" s="47">
        <f>SUMIFS(Jun!$J$5:$J$605,Jun!$V$5:$V$605,"Despesa",Jun!$G$5:$G$605,DRE!$D447)</f>
        <v>0</v>
      </c>
      <c r="K447" s="47" t="e">
        <f>SUMIFS(#REF!,#REF!,"Despesa",#REF!,DRE!$D447)</f>
        <v>#REF!</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t="e">
        <f t="shared" si="26"/>
        <v>#REF!</v>
      </c>
    </row>
    <row r="448" spans="1:17" ht="28.5" customHeight="1" thickTop="1" thickBot="1" x14ac:dyDescent="0.3">
      <c r="A448" s="214"/>
      <c r="B448" s="61">
        <v>445</v>
      </c>
      <c r="C448" s="34">
        <f>'PC Despesas'!L26</f>
        <v>0</v>
      </c>
      <c r="D448" s="35" t="str">
        <f>IFERROR(VLOOKUP(C448,'PC Despesas'!$L$4:$M$103,2,FALSE),"")</f>
        <v/>
      </c>
      <c r="E448" s="47">
        <f>SUMIFS(Jan!$J$5:$J$586,Jan!$V$5:$V$586,"Despesa",Jan!$G$5:$G$586,DRE!$D448)</f>
        <v>0</v>
      </c>
      <c r="F448" s="47">
        <f>SUMIFS(Fev!$J$5:$J$605,Fev!$V$5:$V$605,"Despesa",Fev!$G$5:$G$605,DRE!$D448)</f>
        <v>0</v>
      </c>
      <c r="G448" s="47" t="e">
        <f>SUMIFS(#REF!,#REF!,"Despesa",#REF!,DRE!$D448)</f>
        <v>#REF!</v>
      </c>
      <c r="H448" s="47">
        <f>SUMIFS(Abr!$J$5:$J$605,Abr!$V$5:$V$605,"Despesa",Abr!$G$5:$G$605,DRE!$D448)</f>
        <v>0</v>
      </c>
      <c r="I448" s="47">
        <f>SUMIFS(Mai!$J$5:$J$605,Mai!$V$5:$V$605,"Despesa",Mai!$G$5:$G$605,DRE!$D448)</f>
        <v>0</v>
      </c>
      <c r="J448" s="47">
        <f>SUMIFS(Jun!$J$5:$J$605,Jun!$V$5:$V$605,"Despesa",Jun!$G$5:$G$605,DRE!$D448)</f>
        <v>0</v>
      </c>
      <c r="K448" s="47" t="e">
        <f>SUMIFS(#REF!,#REF!,"Despesa",#REF!,DRE!$D448)</f>
        <v>#REF!</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t="e">
        <f t="shared" si="26"/>
        <v>#REF!</v>
      </c>
    </row>
    <row r="449" spans="1:17" ht="28.5" customHeight="1" thickTop="1" thickBot="1" x14ac:dyDescent="0.3">
      <c r="A449" s="214"/>
      <c r="B449" s="61">
        <v>446</v>
      </c>
      <c r="C449" s="34">
        <f>'PC Despesas'!L27</f>
        <v>0</v>
      </c>
      <c r="D449" s="35" t="str">
        <f>IFERROR(VLOOKUP(C449,'PC Despesas'!$L$4:$M$103,2,FALSE),"")</f>
        <v/>
      </c>
      <c r="E449" s="47">
        <f>SUMIFS(Jan!$J$5:$J$586,Jan!$V$5:$V$586,"Despesa",Jan!$G$5:$G$586,DRE!$D449)</f>
        <v>0</v>
      </c>
      <c r="F449" s="47">
        <f>SUMIFS(Fev!$J$5:$J$605,Fev!$V$5:$V$605,"Despesa",Fev!$G$5:$G$605,DRE!$D449)</f>
        <v>0</v>
      </c>
      <c r="G449" s="47" t="e">
        <f>SUMIFS(#REF!,#REF!,"Despesa",#REF!,DRE!$D449)</f>
        <v>#REF!</v>
      </c>
      <c r="H449" s="47">
        <f>SUMIFS(Abr!$J$5:$J$605,Abr!$V$5:$V$605,"Despesa",Abr!$G$5:$G$605,DRE!$D449)</f>
        <v>0</v>
      </c>
      <c r="I449" s="47">
        <f>SUMIFS(Mai!$J$5:$J$605,Mai!$V$5:$V$605,"Despesa",Mai!$G$5:$G$605,DRE!$D449)</f>
        <v>0</v>
      </c>
      <c r="J449" s="47">
        <f>SUMIFS(Jun!$J$5:$J$605,Jun!$V$5:$V$605,"Despesa",Jun!$G$5:$G$605,DRE!$D449)</f>
        <v>0</v>
      </c>
      <c r="K449" s="47" t="e">
        <f>SUMIFS(#REF!,#REF!,"Despesa",#REF!,DRE!$D449)</f>
        <v>#REF!</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t="e">
        <f t="shared" si="26"/>
        <v>#REF!</v>
      </c>
    </row>
    <row r="450" spans="1:17" ht="28.5" customHeight="1" thickTop="1" thickBot="1" x14ac:dyDescent="0.3">
      <c r="A450" s="214"/>
      <c r="B450" s="61">
        <v>447</v>
      </c>
      <c r="C450" s="34">
        <f>'PC Despesas'!L28</f>
        <v>0</v>
      </c>
      <c r="D450" s="35" t="str">
        <f>IFERROR(VLOOKUP(C450,'PC Despesas'!$L$4:$M$103,2,FALSE),"")</f>
        <v/>
      </c>
      <c r="E450" s="47">
        <f>SUMIFS(Jan!$J$5:$J$586,Jan!$V$5:$V$586,"Despesa",Jan!$G$5:$G$586,DRE!$D450)</f>
        <v>0</v>
      </c>
      <c r="F450" s="47">
        <f>SUMIFS(Fev!$J$5:$J$605,Fev!$V$5:$V$605,"Despesa",Fev!$G$5:$G$605,DRE!$D450)</f>
        <v>0</v>
      </c>
      <c r="G450" s="47" t="e">
        <f>SUMIFS(#REF!,#REF!,"Despesa",#REF!,DRE!$D450)</f>
        <v>#REF!</v>
      </c>
      <c r="H450" s="47">
        <f>SUMIFS(Abr!$J$5:$J$605,Abr!$V$5:$V$605,"Despesa",Abr!$G$5:$G$605,DRE!$D450)</f>
        <v>0</v>
      </c>
      <c r="I450" s="47">
        <f>SUMIFS(Mai!$J$5:$J$605,Mai!$V$5:$V$605,"Despesa",Mai!$G$5:$G$605,DRE!$D450)</f>
        <v>0</v>
      </c>
      <c r="J450" s="47">
        <f>SUMIFS(Jun!$J$5:$J$605,Jun!$V$5:$V$605,"Despesa",Jun!$G$5:$G$605,DRE!$D450)</f>
        <v>0</v>
      </c>
      <c r="K450" s="47" t="e">
        <f>SUMIFS(#REF!,#REF!,"Despesa",#REF!,DRE!$D450)</f>
        <v>#REF!</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t="e">
        <f t="shared" si="26"/>
        <v>#REF!</v>
      </c>
    </row>
    <row r="451" spans="1:17" ht="28.5" customHeight="1" thickTop="1" thickBot="1" x14ac:dyDescent="0.3">
      <c r="A451" s="214"/>
      <c r="B451" s="61">
        <v>448</v>
      </c>
      <c r="C451" s="34">
        <f>'PC Despesas'!L29</f>
        <v>0</v>
      </c>
      <c r="D451" s="35" t="str">
        <f>IFERROR(VLOOKUP(C451,'PC Despesas'!$L$4:$M$103,2,FALSE),"")</f>
        <v/>
      </c>
      <c r="E451" s="47">
        <f>SUMIFS(Jan!$J$5:$J$586,Jan!$V$5:$V$586,"Despesa",Jan!$G$5:$G$586,DRE!$D451)</f>
        <v>0</v>
      </c>
      <c r="F451" s="47">
        <f>SUMIFS(Fev!$J$5:$J$605,Fev!$V$5:$V$605,"Despesa",Fev!$G$5:$G$605,DRE!$D451)</f>
        <v>0</v>
      </c>
      <c r="G451" s="47" t="e">
        <f>SUMIFS(#REF!,#REF!,"Despesa",#REF!,DRE!$D451)</f>
        <v>#REF!</v>
      </c>
      <c r="H451" s="47">
        <f>SUMIFS(Abr!$J$5:$J$605,Abr!$V$5:$V$605,"Despesa",Abr!$G$5:$G$605,DRE!$D451)</f>
        <v>0</v>
      </c>
      <c r="I451" s="47">
        <f>SUMIFS(Mai!$J$5:$J$605,Mai!$V$5:$V$605,"Despesa",Mai!$G$5:$G$605,DRE!$D451)</f>
        <v>0</v>
      </c>
      <c r="J451" s="47">
        <f>SUMIFS(Jun!$J$5:$J$605,Jun!$V$5:$V$605,"Despesa",Jun!$G$5:$G$605,DRE!$D451)</f>
        <v>0</v>
      </c>
      <c r="K451" s="47" t="e">
        <f>SUMIFS(#REF!,#REF!,"Despesa",#REF!,DRE!$D451)</f>
        <v>#REF!</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t="e">
        <f t="shared" si="26"/>
        <v>#REF!</v>
      </c>
    </row>
    <row r="452" spans="1:17" ht="28.5" customHeight="1" thickTop="1" thickBot="1" x14ac:dyDescent="0.3">
      <c r="A452" s="214"/>
      <c r="B452" s="61">
        <v>449</v>
      </c>
      <c r="C452" s="34">
        <f>'PC Despesas'!L30</f>
        <v>0</v>
      </c>
      <c r="D452" s="35" t="str">
        <f>IFERROR(VLOOKUP(C452,'PC Despesas'!$L$4:$M$103,2,FALSE),"")</f>
        <v/>
      </c>
      <c r="E452" s="47">
        <f>SUMIFS(Jan!$J$5:$J$586,Jan!$V$5:$V$586,"Despesa",Jan!$G$5:$G$586,DRE!$D452)</f>
        <v>0</v>
      </c>
      <c r="F452" s="47">
        <f>SUMIFS(Fev!$J$5:$J$605,Fev!$V$5:$V$605,"Despesa",Fev!$G$5:$G$605,DRE!$D452)</f>
        <v>0</v>
      </c>
      <c r="G452" s="47" t="e">
        <f>SUMIFS(#REF!,#REF!,"Despesa",#REF!,DRE!$D452)</f>
        <v>#REF!</v>
      </c>
      <c r="H452" s="47">
        <f>SUMIFS(Abr!$J$5:$J$605,Abr!$V$5:$V$605,"Despesa",Abr!$G$5:$G$605,DRE!$D452)</f>
        <v>0</v>
      </c>
      <c r="I452" s="47">
        <f>SUMIFS(Mai!$J$5:$J$605,Mai!$V$5:$V$605,"Despesa",Mai!$G$5:$G$605,DRE!$D452)</f>
        <v>0</v>
      </c>
      <c r="J452" s="47">
        <f>SUMIFS(Jun!$J$5:$J$605,Jun!$V$5:$V$605,"Despesa",Jun!$G$5:$G$605,DRE!$D452)</f>
        <v>0</v>
      </c>
      <c r="K452" s="47" t="e">
        <f>SUMIFS(#REF!,#REF!,"Despesa",#REF!,DRE!$D452)</f>
        <v>#REF!</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t="e">
        <f t="shared" si="26"/>
        <v>#REF!</v>
      </c>
    </row>
    <row r="453" spans="1:17" ht="28.5" customHeight="1" thickTop="1" thickBot="1" x14ac:dyDescent="0.3">
      <c r="A453" s="214"/>
      <c r="B453" s="61">
        <v>450</v>
      </c>
      <c r="C453" s="34">
        <f>'PC Despesas'!L31</f>
        <v>0</v>
      </c>
      <c r="D453" s="35" t="str">
        <f>IFERROR(VLOOKUP(C453,'PC Despesas'!$L$4:$M$103,2,FALSE),"")</f>
        <v/>
      </c>
      <c r="E453" s="47">
        <f>SUMIFS(Jan!$J$5:$J$586,Jan!$V$5:$V$586,"Despesa",Jan!$G$5:$G$586,DRE!$D453)</f>
        <v>0</v>
      </c>
      <c r="F453" s="47">
        <f>SUMIFS(Fev!$J$5:$J$605,Fev!$V$5:$V$605,"Despesa",Fev!$G$5:$G$605,DRE!$D453)</f>
        <v>0</v>
      </c>
      <c r="G453" s="47" t="e">
        <f>SUMIFS(#REF!,#REF!,"Despesa",#REF!,DRE!$D453)</f>
        <v>#REF!</v>
      </c>
      <c r="H453" s="47">
        <f>SUMIFS(Abr!$J$5:$J$605,Abr!$V$5:$V$605,"Despesa",Abr!$G$5:$G$605,DRE!$D453)</f>
        <v>0</v>
      </c>
      <c r="I453" s="47">
        <f>SUMIFS(Mai!$J$5:$J$605,Mai!$V$5:$V$605,"Despesa",Mai!$G$5:$G$605,DRE!$D453)</f>
        <v>0</v>
      </c>
      <c r="J453" s="47">
        <f>SUMIFS(Jun!$J$5:$J$605,Jun!$V$5:$V$605,"Despesa",Jun!$G$5:$G$605,DRE!$D453)</f>
        <v>0</v>
      </c>
      <c r="K453" s="47" t="e">
        <f>SUMIFS(#REF!,#REF!,"Despesa",#REF!,DRE!$D453)</f>
        <v>#REF!</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t="e">
        <f t="shared" si="26"/>
        <v>#REF!</v>
      </c>
    </row>
    <row r="454" spans="1:17" ht="28.5" customHeight="1" thickTop="1" thickBot="1" x14ac:dyDescent="0.3">
      <c r="A454" s="214"/>
      <c r="B454" s="61">
        <v>451</v>
      </c>
      <c r="C454" s="34">
        <f>'PC Despesas'!L32</f>
        <v>0</v>
      </c>
      <c r="D454" s="35" t="str">
        <f>IFERROR(VLOOKUP(C454,'PC Despesas'!$L$4:$M$103,2,FALSE),"")</f>
        <v/>
      </c>
      <c r="E454" s="47">
        <f>SUMIFS(Jan!$J$5:$J$586,Jan!$V$5:$V$586,"Despesa",Jan!$G$5:$G$586,DRE!$D454)</f>
        <v>0</v>
      </c>
      <c r="F454" s="47">
        <f>SUMIFS(Fev!$J$5:$J$605,Fev!$V$5:$V$605,"Despesa",Fev!$G$5:$G$605,DRE!$D454)</f>
        <v>0</v>
      </c>
      <c r="G454" s="47" t="e">
        <f>SUMIFS(#REF!,#REF!,"Despesa",#REF!,DRE!$D454)</f>
        <v>#REF!</v>
      </c>
      <c r="H454" s="47">
        <f>SUMIFS(Abr!$J$5:$J$605,Abr!$V$5:$V$605,"Despesa",Abr!$G$5:$G$605,DRE!$D454)</f>
        <v>0</v>
      </c>
      <c r="I454" s="47">
        <f>SUMIFS(Mai!$J$5:$J$605,Mai!$V$5:$V$605,"Despesa",Mai!$G$5:$G$605,DRE!$D454)</f>
        <v>0</v>
      </c>
      <c r="J454" s="47">
        <f>SUMIFS(Jun!$J$5:$J$605,Jun!$V$5:$V$605,"Despesa",Jun!$G$5:$G$605,DRE!$D454)</f>
        <v>0</v>
      </c>
      <c r="K454" s="47" t="e">
        <f>SUMIFS(#REF!,#REF!,"Despesa",#REF!,DRE!$D454)</f>
        <v>#REF!</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t="e">
        <f t="shared" si="26"/>
        <v>#REF!</v>
      </c>
    </row>
    <row r="455" spans="1:17" ht="28.5" customHeight="1" thickTop="1" thickBot="1" x14ac:dyDescent="0.3">
      <c r="A455" s="214"/>
      <c r="B455" s="61">
        <v>452</v>
      </c>
      <c r="C455" s="34">
        <f>'PC Despesas'!L33</f>
        <v>0</v>
      </c>
      <c r="D455" s="35" t="str">
        <f>IFERROR(VLOOKUP(C455,'PC Despesas'!$L$4:$M$103,2,FALSE),"")</f>
        <v/>
      </c>
      <c r="E455" s="47">
        <f>SUMIFS(Jan!$J$5:$J$586,Jan!$V$5:$V$586,"Despesa",Jan!$G$5:$G$586,DRE!$D455)</f>
        <v>0</v>
      </c>
      <c r="F455" s="47">
        <f>SUMIFS(Fev!$J$5:$J$605,Fev!$V$5:$V$605,"Despesa",Fev!$G$5:$G$605,DRE!$D455)</f>
        <v>0</v>
      </c>
      <c r="G455" s="47" t="e">
        <f>SUMIFS(#REF!,#REF!,"Despesa",#REF!,DRE!$D455)</f>
        <v>#REF!</v>
      </c>
      <c r="H455" s="47">
        <f>SUMIFS(Abr!$J$5:$J$605,Abr!$V$5:$V$605,"Despesa",Abr!$G$5:$G$605,DRE!$D455)</f>
        <v>0</v>
      </c>
      <c r="I455" s="47">
        <f>SUMIFS(Mai!$J$5:$J$605,Mai!$V$5:$V$605,"Despesa",Mai!$G$5:$G$605,DRE!$D455)</f>
        <v>0</v>
      </c>
      <c r="J455" s="47">
        <f>SUMIFS(Jun!$J$5:$J$605,Jun!$V$5:$V$605,"Despesa",Jun!$G$5:$G$605,DRE!$D455)</f>
        <v>0</v>
      </c>
      <c r="K455" s="47" t="e">
        <f>SUMIFS(#REF!,#REF!,"Despesa",#REF!,DRE!$D455)</f>
        <v>#REF!</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t="e">
        <f t="shared" si="26"/>
        <v>#REF!</v>
      </c>
    </row>
    <row r="456" spans="1:17" ht="28.5" customHeight="1" thickTop="1" thickBot="1" x14ac:dyDescent="0.3">
      <c r="A456" s="214"/>
      <c r="B456" s="61">
        <v>453</v>
      </c>
      <c r="C456" s="34">
        <f>'PC Despesas'!L34</f>
        <v>0</v>
      </c>
      <c r="D456" s="35" t="str">
        <f>IFERROR(VLOOKUP(C456,'PC Despesas'!$L$4:$M$103,2,FALSE),"")</f>
        <v/>
      </c>
      <c r="E456" s="47">
        <f>SUMIFS(Jan!$J$5:$J$586,Jan!$V$5:$V$586,"Despesa",Jan!$G$5:$G$586,DRE!$D456)</f>
        <v>0</v>
      </c>
      <c r="F456" s="47">
        <f>SUMIFS(Fev!$J$5:$J$605,Fev!$V$5:$V$605,"Despesa",Fev!$G$5:$G$605,DRE!$D456)</f>
        <v>0</v>
      </c>
      <c r="G456" s="47" t="e">
        <f>SUMIFS(#REF!,#REF!,"Despesa",#REF!,DRE!$D456)</f>
        <v>#REF!</v>
      </c>
      <c r="H456" s="47">
        <f>SUMIFS(Abr!$J$5:$J$605,Abr!$V$5:$V$605,"Despesa",Abr!$G$5:$G$605,DRE!$D456)</f>
        <v>0</v>
      </c>
      <c r="I456" s="47">
        <f>SUMIFS(Mai!$J$5:$J$605,Mai!$V$5:$V$605,"Despesa",Mai!$G$5:$G$605,DRE!$D456)</f>
        <v>0</v>
      </c>
      <c r="J456" s="47">
        <f>SUMIFS(Jun!$J$5:$J$605,Jun!$V$5:$V$605,"Despesa",Jun!$G$5:$G$605,DRE!$D456)</f>
        <v>0</v>
      </c>
      <c r="K456" s="47" t="e">
        <f>SUMIFS(#REF!,#REF!,"Despesa",#REF!,DRE!$D456)</f>
        <v>#REF!</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t="e">
        <f t="shared" si="26"/>
        <v>#REF!</v>
      </c>
    </row>
    <row r="457" spans="1:17" ht="28.5" customHeight="1" thickTop="1" thickBot="1" x14ac:dyDescent="0.3">
      <c r="A457" s="214"/>
      <c r="B457" s="61">
        <v>454</v>
      </c>
      <c r="C457" s="34">
        <f>'PC Despesas'!L35</f>
        <v>0</v>
      </c>
      <c r="D457" s="35" t="str">
        <f>IFERROR(VLOOKUP(C457,'PC Despesas'!$L$4:$M$103,2,FALSE),"")</f>
        <v/>
      </c>
      <c r="E457" s="47">
        <f>SUMIFS(Jan!$J$5:$J$586,Jan!$V$5:$V$586,"Despesa",Jan!$G$5:$G$586,DRE!$D457)</f>
        <v>0</v>
      </c>
      <c r="F457" s="47">
        <f>SUMIFS(Fev!$J$5:$J$605,Fev!$V$5:$V$605,"Despesa",Fev!$G$5:$G$605,DRE!$D457)</f>
        <v>0</v>
      </c>
      <c r="G457" s="47" t="e">
        <f>SUMIFS(#REF!,#REF!,"Despesa",#REF!,DRE!$D457)</f>
        <v>#REF!</v>
      </c>
      <c r="H457" s="47">
        <f>SUMIFS(Abr!$J$5:$J$605,Abr!$V$5:$V$605,"Despesa",Abr!$G$5:$G$605,DRE!$D457)</f>
        <v>0</v>
      </c>
      <c r="I457" s="47">
        <f>SUMIFS(Mai!$J$5:$J$605,Mai!$V$5:$V$605,"Despesa",Mai!$G$5:$G$605,DRE!$D457)</f>
        <v>0</v>
      </c>
      <c r="J457" s="47">
        <f>SUMIFS(Jun!$J$5:$J$605,Jun!$V$5:$V$605,"Despesa",Jun!$G$5:$G$605,DRE!$D457)</f>
        <v>0</v>
      </c>
      <c r="K457" s="47" t="e">
        <f>SUMIFS(#REF!,#REF!,"Despesa",#REF!,DRE!$D457)</f>
        <v>#REF!</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t="e">
        <f t="shared" si="26"/>
        <v>#REF!</v>
      </c>
    </row>
    <row r="458" spans="1:17" ht="28.5" customHeight="1" thickTop="1" thickBot="1" x14ac:dyDescent="0.3">
      <c r="A458" s="214"/>
      <c r="B458" s="61">
        <v>455</v>
      </c>
      <c r="C458" s="34">
        <f>'PC Despesas'!L36</f>
        <v>0</v>
      </c>
      <c r="D458" s="35" t="str">
        <f>IFERROR(VLOOKUP(C458,'PC Despesas'!$L$4:$M$103,2,FALSE),"")</f>
        <v/>
      </c>
      <c r="E458" s="47">
        <f>SUMIFS(Jan!$J$5:$J$586,Jan!$V$5:$V$586,"Despesa",Jan!$G$5:$G$586,DRE!$D458)</f>
        <v>0</v>
      </c>
      <c r="F458" s="47">
        <f>SUMIFS(Fev!$J$5:$J$605,Fev!$V$5:$V$605,"Despesa",Fev!$G$5:$G$605,DRE!$D458)</f>
        <v>0</v>
      </c>
      <c r="G458" s="47" t="e">
        <f>SUMIFS(#REF!,#REF!,"Despesa",#REF!,DRE!$D458)</f>
        <v>#REF!</v>
      </c>
      <c r="H458" s="47">
        <f>SUMIFS(Abr!$J$5:$J$605,Abr!$V$5:$V$605,"Despesa",Abr!$G$5:$G$605,DRE!$D458)</f>
        <v>0</v>
      </c>
      <c r="I458" s="47">
        <f>SUMIFS(Mai!$J$5:$J$605,Mai!$V$5:$V$605,"Despesa",Mai!$G$5:$G$605,DRE!$D458)</f>
        <v>0</v>
      </c>
      <c r="J458" s="47">
        <f>SUMIFS(Jun!$J$5:$J$605,Jun!$V$5:$V$605,"Despesa",Jun!$G$5:$G$605,DRE!$D458)</f>
        <v>0</v>
      </c>
      <c r="K458" s="47" t="e">
        <f>SUMIFS(#REF!,#REF!,"Despesa",#REF!,DRE!$D458)</f>
        <v>#REF!</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t="e">
        <f t="shared" si="26"/>
        <v>#REF!</v>
      </c>
    </row>
    <row r="459" spans="1:17" ht="28.5" customHeight="1" thickTop="1" thickBot="1" x14ac:dyDescent="0.3">
      <c r="A459" s="214"/>
      <c r="B459" s="61">
        <v>456</v>
      </c>
      <c r="C459" s="34">
        <f>'PC Despesas'!L37</f>
        <v>0</v>
      </c>
      <c r="D459" s="35" t="str">
        <f>IFERROR(VLOOKUP(C459,'PC Despesas'!$L$4:$M$103,2,FALSE),"")</f>
        <v/>
      </c>
      <c r="E459" s="47">
        <f>SUMIFS(Jan!$J$5:$J$586,Jan!$V$5:$V$586,"Despesa",Jan!$G$5:$G$586,DRE!$D459)</f>
        <v>0</v>
      </c>
      <c r="F459" s="47">
        <f>SUMIFS(Fev!$J$5:$J$605,Fev!$V$5:$V$605,"Despesa",Fev!$G$5:$G$605,DRE!$D459)</f>
        <v>0</v>
      </c>
      <c r="G459" s="47" t="e">
        <f>SUMIFS(#REF!,#REF!,"Despesa",#REF!,DRE!$D459)</f>
        <v>#REF!</v>
      </c>
      <c r="H459" s="47">
        <f>SUMIFS(Abr!$J$5:$J$605,Abr!$V$5:$V$605,"Despesa",Abr!$G$5:$G$605,DRE!$D459)</f>
        <v>0</v>
      </c>
      <c r="I459" s="47">
        <f>SUMIFS(Mai!$J$5:$J$605,Mai!$V$5:$V$605,"Despesa",Mai!$G$5:$G$605,DRE!$D459)</f>
        <v>0</v>
      </c>
      <c r="J459" s="47">
        <f>SUMIFS(Jun!$J$5:$J$605,Jun!$V$5:$V$605,"Despesa",Jun!$G$5:$G$605,DRE!$D459)</f>
        <v>0</v>
      </c>
      <c r="K459" s="47" t="e">
        <f>SUMIFS(#REF!,#REF!,"Despesa",#REF!,DRE!$D459)</f>
        <v>#REF!</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t="e">
        <f t="shared" si="26"/>
        <v>#REF!</v>
      </c>
    </row>
    <row r="460" spans="1:17" ht="28.5" customHeight="1" thickTop="1" thickBot="1" x14ac:dyDescent="0.3">
      <c r="A460" s="214"/>
      <c r="B460" s="61">
        <v>457</v>
      </c>
      <c r="C460" s="34">
        <f>'PC Despesas'!L38</f>
        <v>0</v>
      </c>
      <c r="D460" s="35" t="str">
        <f>IFERROR(VLOOKUP(C460,'PC Despesas'!$L$4:$M$103,2,FALSE),"")</f>
        <v/>
      </c>
      <c r="E460" s="47">
        <f>SUMIFS(Jan!$J$5:$J$586,Jan!$V$5:$V$586,"Despesa",Jan!$G$5:$G$586,DRE!$D460)</f>
        <v>0</v>
      </c>
      <c r="F460" s="47">
        <f>SUMIFS(Fev!$J$5:$J$605,Fev!$V$5:$V$605,"Despesa",Fev!$G$5:$G$605,DRE!$D460)</f>
        <v>0</v>
      </c>
      <c r="G460" s="47" t="e">
        <f>SUMIFS(#REF!,#REF!,"Despesa",#REF!,DRE!$D460)</f>
        <v>#REF!</v>
      </c>
      <c r="H460" s="47">
        <f>SUMIFS(Abr!$J$5:$J$605,Abr!$V$5:$V$605,"Despesa",Abr!$G$5:$G$605,DRE!$D460)</f>
        <v>0</v>
      </c>
      <c r="I460" s="47">
        <f>SUMIFS(Mai!$J$5:$J$605,Mai!$V$5:$V$605,"Despesa",Mai!$G$5:$G$605,DRE!$D460)</f>
        <v>0</v>
      </c>
      <c r="J460" s="47">
        <f>SUMIFS(Jun!$J$5:$J$605,Jun!$V$5:$V$605,"Despesa",Jun!$G$5:$G$605,DRE!$D460)</f>
        <v>0</v>
      </c>
      <c r="K460" s="47" t="e">
        <f>SUMIFS(#REF!,#REF!,"Despesa",#REF!,DRE!$D460)</f>
        <v>#REF!</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t="e">
        <f t="shared" si="26"/>
        <v>#REF!</v>
      </c>
    </row>
    <row r="461" spans="1:17" ht="28.5" customHeight="1" thickTop="1" thickBot="1" x14ac:dyDescent="0.3">
      <c r="A461" s="214"/>
      <c r="B461" s="61">
        <v>458</v>
      </c>
      <c r="C461" s="34">
        <f>'PC Despesas'!L39</f>
        <v>0</v>
      </c>
      <c r="D461" s="35" t="str">
        <f>IFERROR(VLOOKUP(C461,'PC Despesas'!$L$4:$M$103,2,FALSE),"")</f>
        <v/>
      </c>
      <c r="E461" s="47">
        <f>SUMIFS(Jan!$J$5:$J$586,Jan!$V$5:$V$586,"Despesa",Jan!$G$5:$G$586,DRE!$D461)</f>
        <v>0</v>
      </c>
      <c r="F461" s="47">
        <f>SUMIFS(Fev!$J$5:$J$605,Fev!$V$5:$V$605,"Despesa",Fev!$G$5:$G$605,DRE!$D461)</f>
        <v>0</v>
      </c>
      <c r="G461" s="47" t="e">
        <f>SUMIFS(#REF!,#REF!,"Despesa",#REF!,DRE!$D461)</f>
        <v>#REF!</v>
      </c>
      <c r="H461" s="47">
        <f>SUMIFS(Abr!$J$5:$J$605,Abr!$V$5:$V$605,"Despesa",Abr!$G$5:$G$605,DRE!$D461)</f>
        <v>0</v>
      </c>
      <c r="I461" s="47">
        <f>SUMIFS(Mai!$J$5:$J$605,Mai!$V$5:$V$605,"Despesa",Mai!$G$5:$G$605,DRE!$D461)</f>
        <v>0</v>
      </c>
      <c r="J461" s="47">
        <f>SUMIFS(Jun!$J$5:$J$605,Jun!$V$5:$V$605,"Despesa",Jun!$G$5:$G$605,DRE!$D461)</f>
        <v>0</v>
      </c>
      <c r="K461" s="47" t="e">
        <f>SUMIFS(#REF!,#REF!,"Despesa",#REF!,DRE!$D461)</f>
        <v>#REF!</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t="e">
        <f t="shared" si="26"/>
        <v>#REF!</v>
      </c>
    </row>
    <row r="462" spans="1:17" ht="28.5" customHeight="1" thickTop="1" thickBot="1" x14ac:dyDescent="0.3">
      <c r="A462" s="214"/>
      <c r="B462" s="61">
        <v>459</v>
      </c>
      <c r="C462" s="34">
        <f>'PC Despesas'!L40</f>
        <v>0</v>
      </c>
      <c r="D462" s="35" t="str">
        <f>IFERROR(VLOOKUP(C462,'PC Despesas'!$L$4:$M$103,2,FALSE),"")</f>
        <v/>
      </c>
      <c r="E462" s="47">
        <f>SUMIFS(Jan!$J$5:$J$586,Jan!$V$5:$V$586,"Despesa",Jan!$G$5:$G$586,DRE!$D462)</f>
        <v>0</v>
      </c>
      <c r="F462" s="47">
        <f>SUMIFS(Fev!$J$5:$J$605,Fev!$V$5:$V$605,"Despesa",Fev!$G$5:$G$605,DRE!$D462)</f>
        <v>0</v>
      </c>
      <c r="G462" s="47" t="e">
        <f>SUMIFS(#REF!,#REF!,"Despesa",#REF!,DRE!$D462)</f>
        <v>#REF!</v>
      </c>
      <c r="H462" s="47">
        <f>SUMIFS(Abr!$J$5:$J$605,Abr!$V$5:$V$605,"Despesa",Abr!$G$5:$G$605,DRE!$D462)</f>
        <v>0</v>
      </c>
      <c r="I462" s="47">
        <f>SUMIFS(Mai!$J$5:$J$605,Mai!$V$5:$V$605,"Despesa",Mai!$G$5:$G$605,DRE!$D462)</f>
        <v>0</v>
      </c>
      <c r="J462" s="47">
        <f>SUMIFS(Jun!$J$5:$J$605,Jun!$V$5:$V$605,"Despesa",Jun!$G$5:$G$605,DRE!$D462)</f>
        <v>0</v>
      </c>
      <c r="K462" s="47" t="e">
        <f>SUMIFS(#REF!,#REF!,"Despesa",#REF!,DRE!$D462)</f>
        <v>#REF!</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t="e">
        <f t="shared" si="26"/>
        <v>#REF!</v>
      </c>
    </row>
    <row r="463" spans="1:17" ht="28.5" customHeight="1" thickTop="1" thickBot="1" x14ac:dyDescent="0.3">
      <c r="A463" s="214"/>
      <c r="B463" s="61">
        <v>460</v>
      </c>
      <c r="C463" s="34">
        <f>'PC Despesas'!L41</f>
        <v>0</v>
      </c>
      <c r="D463" s="35" t="str">
        <f>IFERROR(VLOOKUP(C463,'PC Despesas'!$L$4:$M$103,2,FALSE),"")</f>
        <v/>
      </c>
      <c r="E463" s="47">
        <f>SUMIFS(Jan!$J$5:$J$586,Jan!$V$5:$V$586,"Despesa",Jan!$G$5:$G$586,DRE!$D463)</f>
        <v>0</v>
      </c>
      <c r="F463" s="47">
        <f>SUMIFS(Fev!$J$5:$J$605,Fev!$V$5:$V$605,"Despesa",Fev!$G$5:$G$605,DRE!$D463)</f>
        <v>0</v>
      </c>
      <c r="G463" s="47" t="e">
        <f>SUMIFS(#REF!,#REF!,"Despesa",#REF!,DRE!$D463)</f>
        <v>#REF!</v>
      </c>
      <c r="H463" s="47">
        <f>SUMIFS(Abr!$J$5:$J$605,Abr!$V$5:$V$605,"Despesa",Abr!$G$5:$G$605,DRE!$D463)</f>
        <v>0</v>
      </c>
      <c r="I463" s="47">
        <f>SUMIFS(Mai!$J$5:$J$605,Mai!$V$5:$V$605,"Despesa",Mai!$G$5:$G$605,DRE!$D463)</f>
        <v>0</v>
      </c>
      <c r="J463" s="47">
        <f>SUMIFS(Jun!$J$5:$J$605,Jun!$V$5:$V$605,"Despesa",Jun!$G$5:$G$605,DRE!$D463)</f>
        <v>0</v>
      </c>
      <c r="K463" s="47" t="e">
        <f>SUMIFS(#REF!,#REF!,"Despesa",#REF!,DRE!$D463)</f>
        <v>#REF!</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t="e">
        <f t="shared" si="26"/>
        <v>#REF!</v>
      </c>
    </row>
    <row r="464" spans="1:17" ht="28.5" customHeight="1" thickTop="1" thickBot="1" x14ac:dyDescent="0.3">
      <c r="A464" s="214"/>
      <c r="B464" s="61">
        <v>461</v>
      </c>
      <c r="C464" s="34">
        <f>'PC Despesas'!L42</f>
        <v>0</v>
      </c>
      <c r="D464" s="35" t="str">
        <f>IFERROR(VLOOKUP(C464,'PC Despesas'!$L$4:$M$103,2,FALSE),"")</f>
        <v/>
      </c>
      <c r="E464" s="47">
        <f>SUMIFS(Jan!$J$5:$J$586,Jan!$V$5:$V$586,"Despesa",Jan!$G$5:$G$586,DRE!$D464)</f>
        <v>0</v>
      </c>
      <c r="F464" s="47">
        <f>SUMIFS(Fev!$J$5:$J$605,Fev!$V$5:$V$605,"Despesa",Fev!$G$5:$G$605,DRE!$D464)</f>
        <v>0</v>
      </c>
      <c r="G464" s="47" t="e">
        <f>SUMIFS(#REF!,#REF!,"Despesa",#REF!,DRE!$D464)</f>
        <v>#REF!</v>
      </c>
      <c r="H464" s="47">
        <f>SUMIFS(Abr!$J$5:$J$605,Abr!$V$5:$V$605,"Despesa",Abr!$G$5:$G$605,DRE!$D464)</f>
        <v>0</v>
      </c>
      <c r="I464" s="47">
        <f>SUMIFS(Mai!$J$5:$J$605,Mai!$V$5:$V$605,"Despesa",Mai!$G$5:$G$605,DRE!$D464)</f>
        <v>0</v>
      </c>
      <c r="J464" s="47">
        <f>SUMIFS(Jun!$J$5:$J$605,Jun!$V$5:$V$605,"Despesa",Jun!$G$5:$G$605,DRE!$D464)</f>
        <v>0</v>
      </c>
      <c r="K464" s="47" t="e">
        <f>SUMIFS(#REF!,#REF!,"Despesa",#REF!,DRE!$D464)</f>
        <v>#REF!</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t="e">
        <f t="shared" si="26"/>
        <v>#REF!</v>
      </c>
    </row>
    <row r="465" spans="1:17" ht="28.5" customHeight="1" thickTop="1" thickBot="1" x14ac:dyDescent="0.3">
      <c r="A465" s="214"/>
      <c r="B465" s="61">
        <v>462</v>
      </c>
      <c r="C465" s="34">
        <f>'PC Despesas'!L43</f>
        <v>0</v>
      </c>
      <c r="D465" s="35" t="str">
        <f>IFERROR(VLOOKUP(C465,'PC Despesas'!$L$4:$M$103,2,FALSE),"")</f>
        <v/>
      </c>
      <c r="E465" s="47">
        <f>SUMIFS(Jan!$J$5:$J$586,Jan!$V$5:$V$586,"Despesa",Jan!$G$5:$G$586,DRE!$D465)</f>
        <v>0</v>
      </c>
      <c r="F465" s="47">
        <f>SUMIFS(Fev!$J$5:$J$605,Fev!$V$5:$V$605,"Despesa",Fev!$G$5:$G$605,DRE!$D465)</f>
        <v>0</v>
      </c>
      <c r="G465" s="47" t="e">
        <f>SUMIFS(#REF!,#REF!,"Despesa",#REF!,DRE!$D465)</f>
        <v>#REF!</v>
      </c>
      <c r="H465" s="47">
        <f>SUMIFS(Abr!$J$5:$J$605,Abr!$V$5:$V$605,"Despesa",Abr!$G$5:$G$605,DRE!$D465)</f>
        <v>0</v>
      </c>
      <c r="I465" s="47">
        <f>SUMIFS(Mai!$J$5:$J$605,Mai!$V$5:$V$605,"Despesa",Mai!$G$5:$G$605,DRE!$D465)</f>
        <v>0</v>
      </c>
      <c r="J465" s="47">
        <f>SUMIFS(Jun!$J$5:$J$605,Jun!$V$5:$V$605,"Despesa",Jun!$G$5:$G$605,DRE!$D465)</f>
        <v>0</v>
      </c>
      <c r="K465" s="47" t="e">
        <f>SUMIFS(#REF!,#REF!,"Despesa",#REF!,DRE!$D465)</f>
        <v>#REF!</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t="e">
        <f t="shared" si="26"/>
        <v>#REF!</v>
      </c>
    </row>
    <row r="466" spans="1:17" ht="28.5" customHeight="1" thickTop="1" thickBot="1" x14ac:dyDescent="0.3">
      <c r="A466" s="214"/>
      <c r="B466" s="61">
        <v>463</v>
      </c>
      <c r="C466" s="34">
        <f>'PC Despesas'!L44</f>
        <v>0</v>
      </c>
      <c r="D466" s="35" t="str">
        <f>IFERROR(VLOOKUP(C466,'PC Despesas'!$L$4:$M$103,2,FALSE),"")</f>
        <v/>
      </c>
      <c r="E466" s="47">
        <f>SUMIFS(Jan!$J$5:$J$586,Jan!$V$5:$V$586,"Despesa",Jan!$G$5:$G$586,DRE!$D466)</f>
        <v>0</v>
      </c>
      <c r="F466" s="47">
        <f>SUMIFS(Fev!$J$5:$J$605,Fev!$V$5:$V$605,"Despesa",Fev!$G$5:$G$605,DRE!$D466)</f>
        <v>0</v>
      </c>
      <c r="G466" s="47" t="e">
        <f>SUMIFS(#REF!,#REF!,"Despesa",#REF!,DRE!$D466)</f>
        <v>#REF!</v>
      </c>
      <c r="H466" s="47">
        <f>SUMIFS(Abr!$J$5:$J$605,Abr!$V$5:$V$605,"Despesa",Abr!$G$5:$G$605,DRE!$D466)</f>
        <v>0</v>
      </c>
      <c r="I466" s="47">
        <f>SUMIFS(Mai!$J$5:$J$605,Mai!$V$5:$V$605,"Despesa",Mai!$G$5:$G$605,DRE!$D466)</f>
        <v>0</v>
      </c>
      <c r="J466" s="47">
        <f>SUMIFS(Jun!$J$5:$J$605,Jun!$V$5:$V$605,"Despesa",Jun!$G$5:$G$605,DRE!$D466)</f>
        <v>0</v>
      </c>
      <c r="K466" s="47" t="e">
        <f>SUMIFS(#REF!,#REF!,"Despesa",#REF!,DRE!$D466)</f>
        <v>#REF!</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t="e">
        <f t="shared" si="26"/>
        <v>#REF!</v>
      </c>
    </row>
    <row r="467" spans="1:17" ht="28.5" customHeight="1" thickTop="1" thickBot="1" x14ac:dyDescent="0.3">
      <c r="A467" s="214"/>
      <c r="B467" s="61">
        <v>464</v>
      </c>
      <c r="C467" s="34">
        <f>'PC Despesas'!L45</f>
        <v>0</v>
      </c>
      <c r="D467" s="35" t="str">
        <f>IFERROR(VLOOKUP(C467,'PC Despesas'!$L$4:$M$103,2,FALSE),"")</f>
        <v/>
      </c>
      <c r="E467" s="47">
        <f>SUMIFS(Jan!$J$5:$J$586,Jan!$V$5:$V$586,"Despesa",Jan!$G$5:$G$586,DRE!$D467)</f>
        <v>0</v>
      </c>
      <c r="F467" s="47">
        <f>SUMIFS(Fev!$J$5:$J$605,Fev!$V$5:$V$605,"Despesa",Fev!$G$5:$G$605,DRE!$D467)</f>
        <v>0</v>
      </c>
      <c r="G467" s="47" t="e">
        <f>SUMIFS(#REF!,#REF!,"Despesa",#REF!,DRE!$D467)</f>
        <v>#REF!</v>
      </c>
      <c r="H467" s="47">
        <f>SUMIFS(Abr!$J$5:$J$605,Abr!$V$5:$V$605,"Despesa",Abr!$G$5:$G$605,DRE!$D467)</f>
        <v>0</v>
      </c>
      <c r="I467" s="47">
        <f>SUMIFS(Mai!$J$5:$J$605,Mai!$V$5:$V$605,"Despesa",Mai!$G$5:$G$605,DRE!$D467)</f>
        <v>0</v>
      </c>
      <c r="J467" s="47">
        <f>SUMIFS(Jun!$J$5:$J$605,Jun!$V$5:$V$605,"Despesa",Jun!$G$5:$G$605,DRE!$D467)</f>
        <v>0</v>
      </c>
      <c r="K467" s="47" t="e">
        <f>SUMIFS(#REF!,#REF!,"Despesa",#REF!,DRE!$D467)</f>
        <v>#REF!</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t="e">
        <f t="shared" si="26"/>
        <v>#REF!</v>
      </c>
    </row>
    <row r="468" spans="1:17" ht="28.5" customHeight="1" thickTop="1" thickBot="1" x14ac:dyDescent="0.3">
      <c r="A468" s="214"/>
      <c r="B468" s="61">
        <v>465</v>
      </c>
      <c r="C468" s="34">
        <f>'PC Despesas'!L46</f>
        <v>0</v>
      </c>
      <c r="D468" s="35" t="str">
        <f>IFERROR(VLOOKUP(C468,'PC Despesas'!$L$4:$M$103,2,FALSE),"")</f>
        <v/>
      </c>
      <c r="E468" s="47">
        <f>SUMIFS(Jan!$J$5:$J$586,Jan!$V$5:$V$586,"Despesa",Jan!$G$5:$G$586,DRE!$D468)</f>
        <v>0</v>
      </c>
      <c r="F468" s="47">
        <f>SUMIFS(Fev!$J$5:$J$605,Fev!$V$5:$V$605,"Despesa",Fev!$G$5:$G$605,DRE!$D468)</f>
        <v>0</v>
      </c>
      <c r="G468" s="47" t="e">
        <f>SUMIFS(#REF!,#REF!,"Despesa",#REF!,DRE!$D468)</f>
        <v>#REF!</v>
      </c>
      <c r="H468" s="47">
        <f>SUMIFS(Abr!$J$5:$J$605,Abr!$V$5:$V$605,"Despesa",Abr!$G$5:$G$605,DRE!$D468)</f>
        <v>0</v>
      </c>
      <c r="I468" s="47">
        <f>SUMIFS(Mai!$J$5:$J$605,Mai!$V$5:$V$605,"Despesa",Mai!$G$5:$G$605,DRE!$D468)</f>
        <v>0</v>
      </c>
      <c r="J468" s="47">
        <f>SUMIFS(Jun!$J$5:$J$605,Jun!$V$5:$V$605,"Despesa",Jun!$G$5:$G$605,DRE!$D468)</f>
        <v>0</v>
      </c>
      <c r="K468" s="47" t="e">
        <f>SUMIFS(#REF!,#REF!,"Despesa",#REF!,DRE!$D468)</f>
        <v>#REF!</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t="e">
        <f t="shared" si="26"/>
        <v>#REF!</v>
      </c>
    </row>
    <row r="469" spans="1:17" ht="28.5" customHeight="1" thickTop="1" thickBot="1" x14ac:dyDescent="0.3">
      <c r="A469" s="214"/>
      <c r="B469" s="61">
        <v>466</v>
      </c>
      <c r="C469" s="34">
        <f>'PC Despesas'!L47</f>
        <v>0</v>
      </c>
      <c r="D469" s="35" t="str">
        <f>IFERROR(VLOOKUP(C469,'PC Despesas'!$L$4:$M$103,2,FALSE),"")</f>
        <v/>
      </c>
      <c r="E469" s="47">
        <f>SUMIFS(Jan!$J$5:$J$586,Jan!$V$5:$V$586,"Despesa",Jan!$G$5:$G$586,DRE!$D469)</f>
        <v>0</v>
      </c>
      <c r="F469" s="47">
        <f>SUMIFS(Fev!$J$5:$J$605,Fev!$V$5:$V$605,"Despesa",Fev!$G$5:$G$605,DRE!$D469)</f>
        <v>0</v>
      </c>
      <c r="G469" s="47" t="e">
        <f>SUMIFS(#REF!,#REF!,"Despesa",#REF!,DRE!$D469)</f>
        <v>#REF!</v>
      </c>
      <c r="H469" s="47">
        <f>SUMIFS(Abr!$J$5:$J$605,Abr!$V$5:$V$605,"Despesa",Abr!$G$5:$G$605,DRE!$D469)</f>
        <v>0</v>
      </c>
      <c r="I469" s="47">
        <f>SUMIFS(Mai!$J$5:$J$605,Mai!$V$5:$V$605,"Despesa",Mai!$G$5:$G$605,DRE!$D469)</f>
        <v>0</v>
      </c>
      <c r="J469" s="47">
        <f>SUMIFS(Jun!$J$5:$J$605,Jun!$V$5:$V$605,"Despesa",Jun!$G$5:$G$605,DRE!$D469)</f>
        <v>0</v>
      </c>
      <c r="K469" s="47" t="e">
        <f>SUMIFS(#REF!,#REF!,"Despesa",#REF!,DRE!$D469)</f>
        <v>#REF!</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t="e">
        <f t="shared" si="26"/>
        <v>#REF!</v>
      </c>
    </row>
    <row r="470" spans="1:17" ht="28.5" customHeight="1" thickTop="1" thickBot="1" x14ac:dyDescent="0.3">
      <c r="A470" s="214"/>
      <c r="B470" s="61">
        <v>467</v>
      </c>
      <c r="C470" s="34">
        <f>'PC Despesas'!L48</f>
        <v>0</v>
      </c>
      <c r="D470" s="35" t="str">
        <f>IFERROR(VLOOKUP(C470,'PC Despesas'!$L$4:$M$103,2,FALSE),"")</f>
        <v/>
      </c>
      <c r="E470" s="47">
        <f>SUMIFS(Jan!$J$5:$J$586,Jan!$V$5:$V$586,"Despesa",Jan!$G$5:$G$586,DRE!$D470)</f>
        <v>0</v>
      </c>
      <c r="F470" s="47">
        <f>SUMIFS(Fev!$J$5:$J$605,Fev!$V$5:$V$605,"Despesa",Fev!$G$5:$G$605,DRE!$D470)</f>
        <v>0</v>
      </c>
      <c r="G470" s="47" t="e">
        <f>SUMIFS(#REF!,#REF!,"Despesa",#REF!,DRE!$D470)</f>
        <v>#REF!</v>
      </c>
      <c r="H470" s="47">
        <f>SUMIFS(Abr!$J$5:$J$605,Abr!$V$5:$V$605,"Despesa",Abr!$G$5:$G$605,DRE!$D470)</f>
        <v>0</v>
      </c>
      <c r="I470" s="47">
        <f>SUMIFS(Mai!$J$5:$J$605,Mai!$V$5:$V$605,"Despesa",Mai!$G$5:$G$605,DRE!$D470)</f>
        <v>0</v>
      </c>
      <c r="J470" s="47">
        <f>SUMIFS(Jun!$J$5:$J$605,Jun!$V$5:$V$605,"Despesa",Jun!$G$5:$G$605,DRE!$D470)</f>
        <v>0</v>
      </c>
      <c r="K470" s="47" t="e">
        <f>SUMIFS(#REF!,#REF!,"Despesa",#REF!,DRE!$D470)</f>
        <v>#REF!</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t="e">
        <f t="shared" si="26"/>
        <v>#REF!</v>
      </c>
    </row>
    <row r="471" spans="1:17" ht="28.5" customHeight="1" thickTop="1" thickBot="1" x14ac:dyDescent="0.3">
      <c r="A471" s="214"/>
      <c r="B471" s="61">
        <v>468</v>
      </c>
      <c r="C471" s="34">
        <f>'PC Despesas'!L49</f>
        <v>0</v>
      </c>
      <c r="D471" s="35" t="str">
        <f>IFERROR(VLOOKUP(C471,'PC Despesas'!$L$4:$M$103,2,FALSE),"")</f>
        <v/>
      </c>
      <c r="E471" s="47">
        <f>SUMIFS(Jan!$J$5:$J$586,Jan!$V$5:$V$586,"Despesa",Jan!$G$5:$G$586,DRE!$D471)</f>
        <v>0</v>
      </c>
      <c r="F471" s="47">
        <f>SUMIFS(Fev!$J$5:$J$605,Fev!$V$5:$V$605,"Despesa",Fev!$G$5:$G$605,DRE!$D471)</f>
        <v>0</v>
      </c>
      <c r="G471" s="47" t="e">
        <f>SUMIFS(#REF!,#REF!,"Despesa",#REF!,DRE!$D471)</f>
        <v>#REF!</v>
      </c>
      <c r="H471" s="47">
        <f>SUMIFS(Abr!$J$5:$J$605,Abr!$V$5:$V$605,"Despesa",Abr!$G$5:$G$605,DRE!$D471)</f>
        <v>0</v>
      </c>
      <c r="I471" s="47">
        <f>SUMIFS(Mai!$J$5:$J$605,Mai!$V$5:$V$605,"Despesa",Mai!$G$5:$G$605,DRE!$D471)</f>
        <v>0</v>
      </c>
      <c r="J471" s="47">
        <f>SUMIFS(Jun!$J$5:$J$605,Jun!$V$5:$V$605,"Despesa",Jun!$G$5:$G$605,DRE!$D471)</f>
        <v>0</v>
      </c>
      <c r="K471" s="47" t="e">
        <f>SUMIFS(#REF!,#REF!,"Despesa",#REF!,DRE!$D471)</f>
        <v>#REF!</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t="e">
        <f t="shared" si="26"/>
        <v>#REF!</v>
      </c>
    </row>
    <row r="472" spans="1:17" ht="28.5" customHeight="1" thickTop="1" thickBot="1" x14ac:dyDescent="0.3">
      <c r="A472" s="214"/>
      <c r="B472" s="61">
        <v>469</v>
      </c>
      <c r="C472" s="34">
        <f>'PC Despesas'!L50</f>
        <v>0</v>
      </c>
      <c r="D472" s="35" t="str">
        <f>IFERROR(VLOOKUP(C472,'PC Despesas'!$L$4:$M$103,2,FALSE),"")</f>
        <v/>
      </c>
      <c r="E472" s="47">
        <f>SUMIFS(Jan!$J$5:$J$586,Jan!$V$5:$V$586,"Despesa",Jan!$G$5:$G$586,DRE!$D472)</f>
        <v>0</v>
      </c>
      <c r="F472" s="47">
        <f>SUMIFS(Fev!$J$5:$J$605,Fev!$V$5:$V$605,"Despesa",Fev!$G$5:$G$605,DRE!$D472)</f>
        <v>0</v>
      </c>
      <c r="G472" s="47" t="e">
        <f>SUMIFS(#REF!,#REF!,"Despesa",#REF!,DRE!$D472)</f>
        <v>#REF!</v>
      </c>
      <c r="H472" s="47">
        <f>SUMIFS(Abr!$J$5:$J$605,Abr!$V$5:$V$605,"Despesa",Abr!$G$5:$G$605,DRE!$D472)</f>
        <v>0</v>
      </c>
      <c r="I472" s="47">
        <f>SUMIFS(Mai!$J$5:$J$605,Mai!$V$5:$V$605,"Despesa",Mai!$G$5:$G$605,DRE!$D472)</f>
        <v>0</v>
      </c>
      <c r="J472" s="47">
        <f>SUMIFS(Jun!$J$5:$J$605,Jun!$V$5:$V$605,"Despesa",Jun!$G$5:$G$605,DRE!$D472)</f>
        <v>0</v>
      </c>
      <c r="K472" s="47" t="e">
        <f>SUMIFS(#REF!,#REF!,"Despesa",#REF!,DRE!$D472)</f>
        <v>#REF!</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t="e">
        <f t="shared" si="26"/>
        <v>#REF!</v>
      </c>
    </row>
    <row r="473" spans="1:17" ht="28.5" customHeight="1" thickTop="1" thickBot="1" x14ac:dyDescent="0.3">
      <c r="A473" s="214"/>
      <c r="B473" s="61">
        <v>470</v>
      </c>
      <c r="C473" s="34">
        <f>'PC Despesas'!L51</f>
        <v>0</v>
      </c>
      <c r="D473" s="35" t="str">
        <f>IFERROR(VLOOKUP(C473,'PC Despesas'!$L$4:$M$103,2,FALSE),"")</f>
        <v/>
      </c>
      <c r="E473" s="47">
        <f>SUMIFS(Jan!$J$5:$J$586,Jan!$V$5:$V$586,"Despesa",Jan!$G$5:$G$586,DRE!$D473)</f>
        <v>0</v>
      </c>
      <c r="F473" s="47">
        <f>SUMIFS(Fev!$J$5:$J$605,Fev!$V$5:$V$605,"Despesa",Fev!$G$5:$G$605,DRE!$D473)</f>
        <v>0</v>
      </c>
      <c r="G473" s="47" t="e">
        <f>SUMIFS(#REF!,#REF!,"Despesa",#REF!,DRE!$D473)</f>
        <v>#REF!</v>
      </c>
      <c r="H473" s="47">
        <f>SUMIFS(Abr!$J$5:$J$605,Abr!$V$5:$V$605,"Despesa",Abr!$G$5:$G$605,DRE!$D473)</f>
        <v>0</v>
      </c>
      <c r="I473" s="47">
        <f>SUMIFS(Mai!$J$5:$J$605,Mai!$V$5:$V$605,"Despesa",Mai!$G$5:$G$605,DRE!$D473)</f>
        <v>0</v>
      </c>
      <c r="J473" s="47">
        <f>SUMIFS(Jun!$J$5:$J$605,Jun!$V$5:$V$605,"Despesa",Jun!$G$5:$G$605,DRE!$D473)</f>
        <v>0</v>
      </c>
      <c r="K473" s="47" t="e">
        <f>SUMIFS(#REF!,#REF!,"Despesa",#REF!,DRE!$D473)</f>
        <v>#REF!</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t="e">
        <f t="shared" si="26"/>
        <v>#REF!</v>
      </c>
    </row>
    <row r="474" spans="1:17" ht="28.5" customHeight="1" thickTop="1" thickBot="1" x14ac:dyDescent="0.3">
      <c r="A474" s="214"/>
      <c r="B474" s="61">
        <v>471</v>
      </c>
      <c r="C474" s="34">
        <f>'PC Despesas'!L52</f>
        <v>0</v>
      </c>
      <c r="D474" s="35" t="str">
        <f>IFERROR(VLOOKUP(C474,'PC Despesas'!$L$4:$M$103,2,FALSE),"")</f>
        <v/>
      </c>
      <c r="E474" s="47">
        <f>SUMIFS(Jan!$J$5:$J$586,Jan!$V$5:$V$586,"Despesa",Jan!$G$5:$G$586,DRE!$D474)</f>
        <v>0</v>
      </c>
      <c r="F474" s="47">
        <f>SUMIFS(Fev!$J$5:$J$605,Fev!$V$5:$V$605,"Despesa",Fev!$G$5:$G$605,DRE!$D474)</f>
        <v>0</v>
      </c>
      <c r="G474" s="47" t="e">
        <f>SUMIFS(#REF!,#REF!,"Despesa",#REF!,DRE!$D474)</f>
        <v>#REF!</v>
      </c>
      <c r="H474" s="47">
        <f>SUMIFS(Abr!$J$5:$J$605,Abr!$V$5:$V$605,"Despesa",Abr!$G$5:$G$605,DRE!$D474)</f>
        <v>0</v>
      </c>
      <c r="I474" s="47">
        <f>SUMIFS(Mai!$J$5:$J$605,Mai!$V$5:$V$605,"Despesa",Mai!$G$5:$G$605,DRE!$D474)</f>
        <v>0</v>
      </c>
      <c r="J474" s="47">
        <f>SUMIFS(Jun!$J$5:$J$605,Jun!$V$5:$V$605,"Despesa",Jun!$G$5:$G$605,DRE!$D474)</f>
        <v>0</v>
      </c>
      <c r="K474" s="47" t="e">
        <f>SUMIFS(#REF!,#REF!,"Despesa",#REF!,DRE!$D474)</f>
        <v>#REF!</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t="e">
        <f t="shared" si="26"/>
        <v>#REF!</v>
      </c>
    </row>
    <row r="475" spans="1:17" ht="28.5" customHeight="1" thickTop="1" thickBot="1" x14ac:dyDescent="0.3">
      <c r="A475" s="214"/>
      <c r="B475" s="61">
        <v>472</v>
      </c>
      <c r="C475" s="34">
        <f>'PC Despesas'!L53</f>
        <v>0</v>
      </c>
      <c r="D475" s="35" t="str">
        <f>IFERROR(VLOOKUP(C475,'PC Despesas'!$L$4:$M$103,2,FALSE),"")</f>
        <v/>
      </c>
      <c r="E475" s="47">
        <f>SUMIFS(Jan!$J$5:$J$586,Jan!$V$5:$V$586,"Despesa",Jan!$G$5:$G$586,DRE!$D475)</f>
        <v>0</v>
      </c>
      <c r="F475" s="47">
        <f>SUMIFS(Fev!$J$5:$J$605,Fev!$V$5:$V$605,"Despesa",Fev!$G$5:$G$605,DRE!$D475)</f>
        <v>0</v>
      </c>
      <c r="G475" s="47" t="e">
        <f>SUMIFS(#REF!,#REF!,"Despesa",#REF!,DRE!$D475)</f>
        <v>#REF!</v>
      </c>
      <c r="H475" s="47">
        <f>SUMIFS(Abr!$J$5:$J$605,Abr!$V$5:$V$605,"Despesa",Abr!$G$5:$G$605,DRE!$D475)</f>
        <v>0</v>
      </c>
      <c r="I475" s="47">
        <f>SUMIFS(Mai!$J$5:$J$605,Mai!$V$5:$V$605,"Despesa",Mai!$G$5:$G$605,DRE!$D475)</f>
        <v>0</v>
      </c>
      <c r="J475" s="47">
        <f>SUMIFS(Jun!$J$5:$J$605,Jun!$V$5:$V$605,"Despesa",Jun!$G$5:$G$605,DRE!$D475)</f>
        <v>0</v>
      </c>
      <c r="K475" s="47" t="e">
        <f>SUMIFS(#REF!,#REF!,"Despesa",#REF!,DRE!$D475)</f>
        <v>#REF!</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t="e">
        <f t="shared" si="26"/>
        <v>#REF!</v>
      </c>
    </row>
    <row r="476" spans="1:17" ht="28.5" customHeight="1" thickTop="1" thickBot="1" x14ac:dyDescent="0.3">
      <c r="A476" s="214"/>
      <c r="B476" s="61">
        <v>473</v>
      </c>
      <c r="C476" s="34">
        <f>'PC Despesas'!L54</f>
        <v>0</v>
      </c>
      <c r="D476" s="35" t="str">
        <f>IFERROR(VLOOKUP(C476,'PC Despesas'!$L$4:$M$103,2,FALSE),"")</f>
        <v/>
      </c>
      <c r="E476" s="47">
        <f>SUMIFS(Jan!$J$5:$J$586,Jan!$V$5:$V$586,"Despesa",Jan!$G$5:$G$586,DRE!$D476)</f>
        <v>0</v>
      </c>
      <c r="F476" s="47">
        <f>SUMIFS(Fev!$J$5:$J$605,Fev!$V$5:$V$605,"Despesa",Fev!$G$5:$G$605,DRE!$D476)</f>
        <v>0</v>
      </c>
      <c r="G476" s="47" t="e">
        <f>SUMIFS(#REF!,#REF!,"Despesa",#REF!,DRE!$D476)</f>
        <v>#REF!</v>
      </c>
      <c r="H476" s="47">
        <f>SUMIFS(Abr!$J$5:$J$605,Abr!$V$5:$V$605,"Despesa",Abr!$G$5:$G$605,DRE!$D476)</f>
        <v>0</v>
      </c>
      <c r="I476" s="47">
        <f>SUMIFS(Mai!$J$5:$J$605,Mai!$V$5:$V$605,"Despesa",Mai!$G$5:$G$605,DRE!$D476)</f>
        <v>0</v>
      </c>
      <c r="J476" s="47">
        <f>SUMIFS(Jun!$J$5:$J$605,Jun!$V$5:$V$605,"Despesa",Jun!$G$5:$G$605,DRE!$D476)</f>
        <v>0</v>
      </c>
      <c r="K476" s="47" t="e">
        <f>SUMIFS(#REF!,#REF!,"Despesa",#REF!,DRE!$D476)</f>
        <v>#REF!</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t="e">
        <f t="shared" si="26"/>
        <v>#REF!</v>
      </c>
    </row>
    <row r="477" spans="1:17" ht="28.5" customHeight="1" thickTop="1" thickBot="1" x14ac:dyDescent="0.3">
      <c r="A477" s="214"/>
      <c r="B477" s="61">
        <v>474</v>
      </c>
      <c r="C477" s="34">
        <f>'PC Despesas'!L55</f>
        <v>0</v>
      </c>
      <c r="D477" s="35" t="str">
        <f>IFERROR(VLOOKUP(C477,'PC Despesas'!$L$4:$M$103,2,FALSE),"")</f>
        <v/>
      </c>
      <c r="E477" s="47">
        <f>SUMIFS(Jan!$J$5:$J$586,Jan!$V$5:$V$586,"Despesa",Jan!$G$5:$G$586,DRE!$D477)</f>
        <v>0</v>
      </c>
      <c r="F477" s="47">
        <f>SUMIFS(Fev!$J$5:$J$605,Fev!$V$5:$V$605,"Despesa",Fev!$G$5:$G$605,DRE!$D477)</f>
        <v>0</v>
      </c>
      <c r="G477" s="47" t="e">
        <f>SUMIFS(#REF!,#REF!,"Despesa",#REF!,DRE!$D477)</f>
        <v>#REF!</v>
      </c>
      <c r="H477" s="47">
        <f>SUMIFS(Abr!$J$5:$J$605,Abr!$V$5:$V$605,"Despesa",Abr!$G$5:$G$605,DRE!$D477)</f>
        <v>0</v>
      </c>
      <c r="I477" s="47">
        <f>SUMIFS(Mai!$J$5:$J$605,Mai!$V$5:$V$605,"Despesa",Mai!$G$5:$G$605,DRE!$D477)</f>
        <v>0</v>
      </c>
      <c r="J477" s="47">
        <f>SUMIFS(Jun!$J$5:$J$605,Jun!$V$5:$V$605,"Despesa",Jun!$G$5:$G$605,DRE!$D477)</f>
        <v>0</v>
      </c>
      <c r="K477" s="47" t="e">
        <f>SUMIFS(#REF!,#REF!,"Despesa",#REF!,DRE!$D477)</f>
        <v>#REF!</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t="e">
        <f t="shared" si="26"/>
        <v>#REF!</v>
      </c>
    </row>
    <row r="478" spans="1:17" ht="28.5" customHeight="1" thickTop="1" thickBot="1" x14ac:dyDescent="0.3">
      <c r="A478" s="214"/>
      <c r="B478" s="61">
        <v>475</v>
      </c>
      <c r="C478" s="34">
        <f>'PC Despesas'!L56</f>
        <v>0</v>
      </c>
      <c r="D478" s="35" t="str">
        <f>IFERROR(VLOOKUP(C478,'PC Despesas'!$L$4:$M$103,2,FALSE),"")</f>
        <v/>
      </c>
      <c r="E478" s="47">
        <f>SUMIFS(Jan!$J$5:$J$586,Jan!$V$5:$V$586,"Despesa",Jan!$G$5:$G$586,DRE!$D478)</f>
        <v>0</v>
      </c>
      <c r="F478" s="47">
        <f>SUMIFS(Fev!$J$5:$J$605,Fev!$V$5:$V$605,"Despesa",Fev!$G$5:$G$605,DRE!$D478)</f>
        <v>0</v>
      </c>
      <c r="G478" s="47" t="e">
        <f>SUMIFS(#REF!,#REF!,"Despesa",#REF!,DRE!$D478)</f>
        <v>#REF!</v>
      </c>
      <c r="H478" s="47">
        <f>SUMIFS(Abr!$J$5:$J$605,Abr!$V$5:$V$605,"Despesa",Abr!$G$5:$G$605,DRE!$D478)</f>
        <v>0</v>
      </c>
      <c r="I478" s="47">
        <f>SUMIFS(Mai!$J$5:$J$605,Mai!$V$5:$V$605,"Despesa",Mai!$G$5:$G$605,DRE!$D478)</f>
        <v>0</v>
      </c>
      <c r="J478" s="47">
        <f>SUMIFS(Jun!$J$5:$J$605,Jun!$V$5:$V$605,"Despesa",Jun!$G$5:$G$605,DRE!$D478)</f>
        <v>0</v>
      </c>
      <c r="K478" s="47" t="e">
        <f>SUMIFS(#REF!,#REF!,"Despesa",#REF!,DRE!$D478)</f>
        <v>#REF!</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t="e">
        <f t="shared" si="26"/>
        <v>#REF!</v>
      </c>
    </row>
    <row r="479" spans="1:17" ht="28.5" customHeight="1" thickTop="1" thickBot="1" x14ac:dyDescent="0.3">
      <c r="A479" s="214"/>
      <c r="B479" s="61">
        <v>476</v>
      </c>
      <c r="C479" s="34">
        <f>'PC Despesas'!L57</f>
        <v>0</v>
      </c>
      <c r="D479" s="35" t="str">
        <f>IFERROR(VLOOKUP(C479,'PC Despesas'!$L$4:$M$103,2,FALSE),"")</f>
        <v/>
      </c>
      <c r="E479" s="47">
        <f>SUMIFS(Jan!$J$5:$J$586,Jan!$V$5:$V$586,"Despesa",Jan!$G$5:$G$586,DRE!$D479)</f>
        <v>0</v>
      </c>
      <c r="F479" s="47">
        <f>SUMIFS(Fev!$J$5:$J$605,Fev!$V$5:$V$605,"Despesa",Fev!$G$5:$G$605,DRE!$D479)</f>
        <v>0</v>
      </c>
      <c r="G479" s="47" t="e">
        <f>SUMIFS(#REF!,#REF!,"Despesa",#REF!,DRE!$D479)</f>
        <v>#REF!</v>
      </c>
      <c r="H479" s="47">
        <f>SUMIFS(Abr!$J$5:$J$605,Abr!$V$5:$V$605,"Despesa",Abr!$G$5:$G$605,DRE!$D479)</f>
        <v>0</v>
      </c>
      <c r="I479" s="47">
        <f>SUMIFS(Mai!$J$5:$J$605,Mai!$V$5:$V$605,"Despesa",Mai!$G$5:$G$605,DRE!$D479)</f>
        <v>0</v>
      </c>
      <c r="J479" s="47">
        <f>SUMIFS(Jun!$J$5:$J$605,Jun!$V$5:$V$605,"Despesa",Jun!$G$5:$G$605,DRE!$D479)</f>
        <v>0</v>
      </c>
      <c r="K479" s="47" t="e">
        <f>SUMIFS(#REF!,#REF!,"Despesa",#REF!,DRE!$D479)</f>
        <v>#REF!</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t="e">
        <f t="shared" si="26"/>
        <v>#REF!</v>
      </c>
    </row>
    <row r="480" spans="1:17" ht="28.5" customHeight="1" thickTop="1" thickBot="1" x14ac:dyDescent="0.3">
      <c r="A480" s="214"/>
      <c r="B480" s="61">
        <v>477</v>
      </c>
      <c r="C480" s="34">
        <f>'PC Despesas'!L58</f>
        <v>0</v>
      </c>
      <c r="D480" s="35" t="str">
        <f>IFERROR(VLOOKUP(C480,'PC Despesas'!$L$4:$M$103,2,FALSE),"")</f>
        <v/>
      </c>
      <c r="E480" s="47">
        <f>SUMIFS(Jan!$J$5:$J$586,Jan!$V$5:$V$586,"Despesa",Jan!$G$5:$G$586,DRE!$D480)</f>
        <v>0</v>
      </c>
      <c r="F480" s="47">
        <f>SUMIFS(Fev!$J$5:$J$605,Fev!$V$5:$V$605,"Despesa",Fev!$G$5:$G$605,DRE!$D480)</f>
        <v>0</v>
      </c>
      <c r="G480" s="47" t="e">
        <f>SUMIFS(#REF!,#REF!,"Despesa",#REF!,DRE!$D480)</f>
        <v>#REF!</v>
      </c>
      <c r="H480" s="47">
        <f>SUMIFS(Abr!$J$5:$J$605,Abr!$V$5:$V$605,"Despesa",Abr!$G$5:$G$605,DRE!$D480)</f>
        <v>0</v>
      </c>
      <c r="I480" s="47">
        <f>SUMIFS(Mai!$J$5:$J$605,Mai!$V$5:$V$605,"Despesa",Mai!$G$5:$G$605,DRE!$D480)</f>
        <v>0</v>
      </c>
      <c r="J480" s="47">
        <f>SUMIFS(Jun!$J$5:$J$605,Jun!$V$5:$V$605,"Despesa",Jun!$G$5:$G$605,DRE!$D480)</f>
        <v>0</v>
      </c>
      <c r="K480" s="47" t="e">
        <f>SUMIFS(#REF!,#REF!,"Despesa",#REF!,DRE!$D480)</f>
        <v>#REF!</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t="e">
        <f t="shared" si="26"/>
        <v>#REF!</v>
      </c>
    </row>
    <row r="481" spans="1:17" ht="28.5" customHeight="1" thickTop="1" thickBot="1" x14ac:dyDescent="0.3">
      <c r="A481" s="214"/>
      <c r="B481" s="61">
        <v>478</v>
      </c>
      <c r="C481" s="34">
        <f>'PC Despesas'!L59</f>
        <v>0</v>
      </c>
      <c r="D481" s="35" t="str">
        <f>IFERROR(VLOOKUP(C481,'PC Despesas'!$L$4:$M$103,2,FALSE),"")</f>
        <v/>
      </c>
      <c r="E481" s="47">
        <f>SUMIFS(Jan!$J$5:$J$586,Jan!$V$5:$V$586,"Despesa",Jan!$G$5:$G$586,DRE!$D481)</f>
        <v>0</v>
      </c>
      <c r="F481" s="47">
        <f>SUMIFS(Fev!$J$5:$J$605,Fev!$V$5:$V$605,"Despesa",Fev!$G$5:$G$605,DRE!$D481)</f>
        <v>0</v>
      </c>
      <c r="G481" s="47" t="e">
        <f>SUMIFS(#REF!,#REF!,"Despesa",#REF!,DRE!$D481)</f>
        <v>#REF!</v>
      </c>
      <c r="H481" s="47">
        <f>SUMIFS(Abr!$J$5:$J$605,Abr!$V$5:$V$605,"Despesa",Abr!$G$5:$G$605,DRE!$D481)</f>
        <v>0</v>
      </c>
      <c r="I481" s="47">
        <f>SUMIFS(Mai!$J$5:$J$605,Mai!$V$5:$V$605,"Despesa",Mai!$G$5:$G$605,DRE!$D481)</f>
        <v>0</v>
      </c>
      <c r="J481" s="47">
        <f>SUMIFS(Jun!$J$5:$J$605,Jun!$V$5:$V$605,"Despesa",Jun!$G$5:$G$605,DRE!$D481)</f>
        <v>0</v>
      </c>
      <c r="K481" s="47" t="e">
        <f>SUMIFS(#REF!,#REF!,"Despesa",#REF!,DRE!$D481)</f>
        <v>#REF!</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t="e">
        <f t="shared" si="26"/>
        <v>#REF!</v>
      </c>
    </row>
    <row r="482" spans="1:17" ht="28.5" customHeight="1" thickTop="1" thickBot="1" x14ac:dyDescent="0.3">
      <c r="A482" s="214"/>
      <c r="B482" s="61">
        <v>479</v>
      </c>
      <c r="C482" s="34">
        <f>'PC Despesas'!L60</f>
        <v>0</v>
      </c>
      <c r="D482" s="35" t="str">
        <f>IFERROR(VLOOKUP(C482,'PC Despesas'!$L$4:$M$103,2,FALSE),"")</f>
        <v/>
      </c>
      <c r="E482" s="47">
        <f>SUMIFS(Jan!$J$5:$J$586,Jan!$V$5:$V$586,"Despesa",Jan!$G$5:$G$586,DRE!$D482)</f>
        <v>0</v>
      </c>
      <c r="F482" s="47">
        <f>SUMIFS(Fev!$J$5:$J$605,Fev!$V$5:$V$605,"Despesa",Fev!$G$5:$G$605,DRE!$D482)</f>
        <v>0</v>
      </c>
      <c r="G482" s="47" t="e">
        <f>SUMIFS(#REF!,#REF!,"Despesa",#REF!,DRE!$D482)</f>
        <v>#REF!</v>
      </c>
      <c r="H482" s="47">
        <f>SUMIFS(Abr!$J$5:$J$605,Abr!$V$5:$V$605,"Despesa",Abr!$G$5:$G$605,DRE!$D482)</f>
        <v>0</v>
      </c>
      <c r="I482" s="47">
        <f>SUMIFS(Mai!$J$5:$J$605,Mai!$V$5:$V$605,"Despesa",Mai!$G$5:$G$605,DRE!$D482)</f>
        <v>0</v>
      </c>
      <c r="J482" s="47">
        <f>SUMIFS(Jun!$J$5:$J$605,Jun!$V$5:$V$605,"Despesa",Jun!$G$5:$G$605,DRE!$D482)</f>
        <v>0</v>
      </c>
      <c r="K482" s="47" t="e">
        <f>SUMIFS(#REF!,#REF!,"Despesa",#REF!,DRE!$D482)</f>
        <v>#REF!</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t="e">
        <f t="shared" si="26"/>
        <v>#REF!</v>
      </c>
    </row>
    <row r="483" spans="1:17" ht="28.5" customHeight="1" thickTop="1" thickBot="1" x14ac:dyDescent="0.3">
      <c r="A483" s="214"/>
      <c r="B483" s="61">
        <v>480</v>
      </c>
      <c r="C483" s="34">
        <f>'PC Despesas'!L61</f>
        <v>0</v>
      </c>
      <c r="D483" s="35" t="str">
        <f>IFERROR(VLOOKUP(C483,'PC Despesas'!$L$4:$M$103,2,FALSE),"")</f>
        <v/>
      </c>
      <c r="E483" s="47">
        <f>SUMIFS(Jan!$J$5:$J$586,Jan!$V$5:$V$586,"Despesa",Jan!$G$5:$G$586,DRE!$D483)</f>
        <v>0</v>
      </c>
      <c r="F483" s="47">
        <f>SUMIFS(Fev!$J$5:$J$605,Fev!$V$5:$V$605,"Despesa",Fev!$G$5:$G$605,DRE!$D483)</f>
        <v>0</v>
      </c>
      <c r="G483" s="47" t="e">
        <f>SUMIFS(#REF!,#REF!,"Despesa",#REF!,DRE!$D483)</f>
        <v>#REF!</v>
      </c>
      <c r="H483" s="47">
        <f>SUMIFS(Abr!$J$5:$J$605,Abr!$V$5:$V$605,"Despesa",Abr!$G$5:$G$605,DRE!$D483)</f>
        <v>0</v>
      </c>
      <c r="I483" s="47">
        <f>SUMIFS(Mai!$J$5:$J$605,Mai!$V$5:$V$605,"Despesa",Mai!$G$5:$G$605,DRE!$D483)</f>
        <v>0</v>
      </c>
      <c r="J483" s="47">
        <f>SUMIFS(Jun!$J$5:$J$605,Jun!$V$5:$V$605,"Despesa",Jun!$G$5:$G$605,DRE!$D483)</f>
        <v>0</v>
      </c>
      <c r="K483" s="47" t="e">
        <f>SUMIFS(#REF!,#REF!,"Despesa",#REF!,DRE!$D483)</f>
        <v>#REF!</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t="e">
        <f t="shared" si="26"/>
        <v>#REF!</v>
      </c>
    </row>
    <row r="484" spans="1:17" ht="28.5" customHeight="1" thickTop="1" thickBot="1" x14ac:dyDescent="0.3">
      <c r="A484" s="214"/>
      <c r="B484" s="61">
        <v>481</v>
      </c>
      <c r="C484" s="34">
        <f>'PC Despesas'!L62</f>
        <v>0</v>
      </c>
      <c r="D484" s="35" t="str">
        <f>IFERROR(VLOOKUP(C484,'PC Despesas'!$L$4:$M$103,2,FALSE),"")</f>
        <v/>
      </c>
      <c r="E484" s="47">
        <f>SUMIFS(Jan!$J$5:$J$586,Jan!$V$5:$V$586,"Despesa",Jan!$G$5:$G$586,DRE!$D484)</f>
        <v>0</v>
      </c>
      <c r="F484" s="47">
        <f>SUMIFS(Fev!$J$5:$J$605,Fev!$V$5:$V$605,"Despesa",Fev!$G$5:$G$605,DRE!$D484)</f>
        <v>0</v>
      </c>
      <c r="G484" s="47" t="e">
        <f>SUMIFS(#REF!,#REF!,"Despesa",#REF!,DRE!$D484)</f>
        <v>#REF!</v>
      </c>
      <c r="H484" s="47">
        <f>SUMIFS(Abr!$J$5:$J$605,Abr!$V$5:$V$605,"Despesa",Abr!$G$5:$G$605,DRE!$D484)</f>
        <v>0</v>
      </c>
      <c r="I484" s="47">
        <f>SUMIFS(Mai!$J$5:$J$605,Mai!$V$5:$V$605,"Despesa",Mai!$G$5:$G$605,DRE!$D484)</f>
        <v>0</v>
      </c>
      <c r="J484" s="47">
        <f>SUMIFS(Jun!$J$5:$J$605,Jun!$V$5:$V$605,"Despesa",Jun!$G$5:$G$605,DRE!$D484)</f>
        <v>0</v>
      </c>
      <c r="K484" s="47" t="e">
        <f>SUMIFS(#REF!,#REF!,"Despesa",#REF!,DRE!$D484)</f>
        <v>#REF!</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t="e">
        <f t="shared" si="26"/>
        <v>#REF!</v>
      </c>
    </row>
    <row r="485" spans="1:17" ht="28.5" customHeight="1" thickTop="1" thickBot="1" x14ac:dyDescent="0.3">
      <c r="A485" s="214"/>
      <c r="B485" s="61">
        <v>482</v>
      </c>
      <c r="C485" s="34">
        <f>'PC Despesas'!L63</f>
        <v>0</v>
      </c>
      <c r="D485" s="35" t="str">
        <f>IFERROR(VLOOKUP(C485,'PC Despesas'!$L$4:$M$103,2,FALSE),"")</f>
        <v/>
      </c>
      <c r="E485" s="47">
        <f>SUMIFS(Jan!$J$5:$J$586,Jan!$V$5:$V$586,"Despesa",Jan!$G$5:$G$586,DRE!$D485)</f>
        <v>0</v>
      </c>
      <c r="F485" s="47">
        <f>SUMIFS(Fev!$J$5:$J$605,Fev!$V$5:$V$605,"Despesa",Fev!$G$5:$G$605,DRE!$D485)</f>
        <v>0</v>
      </c>
      <c r="G485" s="47" t="e">
        <f>SUMIFS(#REF!,#REF!,"Despesa",#REF!,DRE!$D485)</f>
        <v>#REF!</v>
      </c>
      <c r="H485" s="47">
        <f>SUMIFS(Abr!$J$5:$J$605,Abr!$V$5:$V$605,"Despesa",Abr!$G$5:$G$605,DRE!$D485)</f>
        <v>0</v>
      </c>
      <c r="I485" s="47">
        <f>SUMIFS(Mai!$J$5:$J$605,Mai!$V$5:$V$605,"Despesa",Mai!$G$5:$G$605,DRE!$D485)</f>
        <v>0</v>
      </c>
      <c r="J485" s="47">
        <f>SUMIFS(Jun!$J$5:$J$605,Jun!$V$5:$V$605,"Despesa",Jun!$G$5:$G$605,DRE!$D485)</f>
        <v>0</v>
      </c>
      <c r="K485" s="47" t="e">
        <f>SUMIFS(#REF!,#REF!,"Despesa",#REF!,DRE!$D485)</f>
        <v>#REF!</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t="e">
        <f t="shared" si="26"/>
        <v>#REF!</v>
      </c>
    </row>
    <row r="486" spans="1:17" ht="28.5" customHeight="1" thickTop="1" thickBot="1" x14ac:dyDescent="0.3">
      <c r="A486" s="214"/>
      <c r="B486" s="61">
        <v>483</v>
      </c>
      <c r="C486" s="34">
        <f>'PC Despesas'!L64</f>
        <v>0</v>
      </c>
      <c r="D486" s="35" t="str">
        <f>IFERROR(VLOOKUP(C486,'PC Despesas'!$L$4:$M$103,2,FALSE),"")</f>
        <v/>
      </c>
      <c r="E486" s="47">
        <f>SUMIFS(Jan!$J$5:$J$586,Jan!$V$5:$V$586,"Despesa",Jan!$G$5:$G$586,DRE!$D486)</f>
        <v>0</v>
      </c>
      <c r="F486" s="47">
        <f>SUMIFS(Fev!$J$5:$J$605,Fev!$V$5:$V$605,"Despesa",Fev!$G$5:$G$605,DRE!$D486)</f>
        <v>0</v>
      </c>
      <c r="G486" s="47" t="e">
        <f>SUMIFS(#REF!,#REF!,"Despesa",#REF!,DRE!$D486)</f>
        <v>#REF!</v>
      </c>
      <c r="H486" s="47">
        <f>SUMIFS(Abr!$J$5:$J$605,Abr!$V$5:$V$605,"Despesa",Abr!$G$5:$G$605,DRE!$D486)</f>
        <v>0</v>
      </c>
      <c r="I486" s="47">
        <f>SUMIFS(Mai!$J$5:$J$605,Mai!$V$5:$V$605,"Despesa",Mai!$G$5:$G$605,DRE!$D486)</f>
        <v>0</v>
      </c>
      <c r="J486" s="47">
        <f>SUMIFS(Jun!$J$5:$J$605,Jun!$V$5:$V$605,"Despesa",Jun!$G$5:$G$605,DRE!$D486)</f>
        <v>0</v>
      </c>
      <c r="K486" s="47" t="e">
        <f>SUMIFS(#REF!,#REF!,"Despesa",#REF!,DRE!$D486)</f>
        <v>#REF!</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t="e">
        <f t="shared" si="26"/>
        <v>#REF!</v>
      </c>
    </row>
    <row r="487" spans="1:17" ht="28.5" customHeight="1" thickTop="1" thickBot="1" x14ac:dyDescent="0.3">
      <c r="A487" s="214"/>
      <c r="B487" s="61">
        <v>484</v>
      </c>
      <c r="C487" s="34">
        <f>'PC Despesas'!L65</f>
        <v>0</v>
      </c>
      <c r="D487" s="35" t="str">
        <f>IFERROR(VLOOKUP(C487,'PC Despesas'!$L$4:$M$103,2,FALSE),"")</f>
        <v/>
      </c>
      <c r="E487" s="47">
        <f>SUMIFS(Jan!$J$5:$J$586,Jan!$V$5:$V$586,"Despesa",Jan!$G$5:$G$586,DRE!$D487)</f>
        <v>0</v>
      </c>
      <c r="F487" s="47">
        <f>SUMIFS(Fev!$J$5:$J$605,Fev!$V$5:$V$605,"Despesa",Fev!$G$5:$G$605,DRE!$D487)</f>
        <v>0</v>
      </c>
      <c r="G487" s="47" t="e">
        <f>SUMIFS(#REF!,#REF!,"Despesa",#REF!,DRE!$D487)</f>
        <v>#REF!</v>
      </c>
      <c r="H487" s="47">
        <f>SUMIFS(Abr!$J$5:$J$605,Abr!$V$5:$V$605,"Despesa",Abr!$G$5:$G$605,DRE!$D487)</f>
        <v>0</v>
      </c>
      <c r="I487" s="47">
        <f>SUMIFS(Mai!$J$5:$J$605,Mai!$V$5:$V$605,"Despesa",Mai!$G$5:$G$605,DRE!$D487)</f>
        <v>0</v>
      </c>
      <c r="J487" s="47">
        <f>SUMIFS(Jun!$J$5:$J$605,Jun!$V$5:$V$605,"Despesa",Jun!$G$5:$G$605,DRE!$D487)</f>
        <v>0</v>
      </c>
      <c r="K487" s="47" t="e">
        <f>SUMIFS(#REF!,#REF!,"Despesa",#REF!,DRE!$D487)</f>
        <v>#REF!</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t="e">
        <f t="shared" si="26"/>
        <v>#REF!</v>
      </c>
    </row>
    <row r="488" spans="1:17" ht="28.5" customHeight="1" thickTop="1" thickBot="1" x14ac:dyDescent="0.3">
      <c r="A488" s="214"/>
      <c r="B488" s="61">
        <v>485</v>
      </c>
      <c r="C488" s="34">
        <f>'PC Despesas'!L66</f>
        <v>0</v>
      </c>
      <c r="D488" s="35" t="str">
        <f>IFERROR(VLOOKUP(C488,'PC Despesas'!$L$4:$M$103,2,FALSE),"")</f>
        <v/>
      </c>
      <c r="E488" s="47">
        <f>SUMIFS(Jan!$J$5:$J$586,Jan!$V$5:$V$586,"Despesa",Jan!$G$5:$G$586,DRE!$D488)</f>
        <v>0</v>
      </c>
      <c r="F488" s="47">
        <f>SUMIFS(Fev!$J$5:$J$605,Fev!$V$5:$V$605,"Despesa",Fev!$G$5:$G$605,DRE!$D488)</f>
        <v>0</v>
      </c>
      <c r="G488" s="47" t="e">
        <f>SUMIFS(#REF!,#REF!,"Despesa",#REF!,DRE!$D488)</f>
        <v>#REF!</v>
      </c>
      <c r="H488" s="47">
        <f>SUMIFS(Abr!$J$5:$J$605,Abr!$V$5:$V$605,"Despesa",Abr!$G$5:$G$605,DRE!$D488)</f>
        <v>0</v>
      </c>
      <c r="I488" s="47">
        <f>SUMIFS(Mai!$J$5:$J$605,Mai!$V$5:$V$605,"Despesa",Mai!$G$5:$G$605,DRE!$D488)</f>
        <v>0</v>
      </c>
      <c r="J488" s="47">
        <f>SUMIFS(Jun!$J$5:$J$605,Jun!$V$5:$V$605,"Despesa",Jun!$G$5:$G$605,DRE!$D488)</f>
        <v>0</v>
      </c>
      <c r="K488" s="47" t="e">
        <f>SUMIFS(#REF!,#REF!,"Despesa",#REF!,DRE!$D488)</f>
        <v>#REF!</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t="e">
        <f t="shared" si="26"/>
        <v>#REF!</v>
      </c>
    </row>
    <row r="489" spans="1:17" ht="28.5" customHeight="1" thickTop="1" thickBot="1" x14ac:dyDescent="0.3">
      <c r="A489" s="214"/>
      <c r="B489" s="61">
        <v>486</v>
      </c>
      <c r="C489" s="34">
        <f>'PC Despesas'!L67</f>
        <v>0</v>
      </c>
      <c r="D489" s="35" t="str">
        <f>IFERROR(VLOOKUP(C489,'PC Despesas'!$L$4:$M$103,2,FALSE),"")</f>
        <v/>
      </c>
      <c r="E489" s="47">
        <f>SUMIFS(Jan!$J$5:$J$586,Jan!$V$5:$V$586,"Despesa",Jan!$G$5:$G$586,DRE!$D489)</f>
        <v>0</v>
      </c>
      <c r="F489" s="47">
        <f>SUMIFS(Fev!$J$5:$J$605,Fev!$V$5:$V$605,"Despesa",Fev!$G$5:$G$605,DRE!$D489)</f>
        <v>0</v>
      </c>
      <c r="G489" s="47" t="e">
        <f>SUMIFS(#REF!,#REF!,"Despesa",#REF!,DRE!$D489)</f>
        <v>#REF!</v>
      </c>
      <c r="H489" s="47">
        <f>SUMIFS(Abr!$J$5:$J$605,Abr!$V$5:$V$605,"Despesa",Abr!$G$5:$G$605,DRE!$D489)</f>
        <v>0</v>
      </c>
      <c r="I489" s="47">
        <f>SUMIFS(Mai!$J$5:$J$605,Mai!$V$5:$V$605,"Despesa",Mai!$G$5:$G$605,DRE!$D489)</f>
        <v>0</v>
      </c>
      <c r="J489" s="47">
        <f>SUMIFS(Jun!$J$5:$J$605,Jun!$V$5:$V$605,"Despesa",Jun!$G$5:$G$605,DRE!$D489)</f>
        <v>0</v>
      </c>
      <c r="K489" s="47" t="e">
        <f>SUMIFS(#REF!,#REF!,"Despesa",#REF!,DRE!$D489)</f>
        <v>#REF!</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t="e">
        <f t="shared" si="26"/>
        <v>#REF!</v>
      </c>
    </row>
    <row r="490" spans="1:17" ht="28.5" customHeight="1" thickTop="1" thickBot="1" x14ac:dyDescent="0.3">
      <c r="A490" s="214"/>
      <c r="B490" s="61">
        <v>487</v>
      </c>
      <c r="C490" s="34">
        <f>'PC Despesas'!L68</f>
        <v>0</v>
      </c>
      <c r="D490" s="35" t="str">
        <f>IFERROR(VLOOKUP(C490,'PC Despesas'!$L$4:$M$103,2,FALSE),"")</f>
        <v/>
      </c>
      <c r="E490" s="47">
        <f>SUMIFS(Jan!$J$5:$J$586,Jan!$V$5:$V$586,"Despesa",Jan!$G$5:$G$586,DRE!$D490)</f>
        <v>0</v>
      </c>
      <c r="F490" s="47">
        <f>SUMIFS(Fev!$J$5:$J$605,Fev!$V$5:$V$605,"Despesa",Fev!$G$5:$G$605,DRE!$D490)</f>
        <v>0</v>
      </c>
      <c r="G490" s="47" t="e">
        <f>SUMIFS(#REF!,#REF!,"Despesa",#REF!,DRE!$D490)</f>
        <v>#REF!</v>
      </c>
      <c r="H490" s="47">
        <f>SUMIFS(Abr!$J$5:$J$605,Abr!$V$5:$V$605,"Despesa",Abr!$G$5:$G$605,DRE!$D490)</f>
        <v>0</v>
      </c>
      <c r="I490" s="47">
        <f>SUMIFS(Mai!$J$5:$J$605,Mai!$V$5:$V$605,"Despesa",Mai!$G$5:$G$605,DRE!$D490)</f>
        <v>0</v>
      </c>
      <c r="J490" s="47">
        <f>SUMIFS(Jun!$J$5:$J$605,Jun!$V$5:$V$605,"Despesa",Jun!$G$5:$G$605,DRE!$D490)</f>
        <v>0</v>
      </c>
      <c r="K490" s="47" t="e">
        <f>SUMIFS(#REF!,#REF!,"Despesa",#REF!,DRE!$D490)</f>
        <v>#REF!</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t="e">
        <f t="shared" si="26"/>
        <v>#REF!</v>
      </c>
    </row>
    <row r="491" spans="1:17" ht="28.5" customHeight="1" thickTop="1" thickBot="1" x14ac:dyDescent="0.3">
      <c r="A491" s="214"/>
      <c r="B491" s="61">
        <v>488</v>
      </c>
      <c r="C491" s="34">
        <f>'PC Despesas'!L69</f>
        <v>0</v>
      </c>
      <c r="D491" s="35" t="str">
        <f>IFERROR(VLOOKUP(C491,'PC Despesas'!$L$4:$M$103,2,FALSE),"")</f>
        <v/>
      </c>
      <c r="E491" s="47">
        <f>SUMIFS(Jan!$J$5:$J$586,Jan!$V$5:$V$586,"Despesa",Jan!$G$5:$G$586,DRE!$D491)</f>
        <v>0</v>
      </c>
      <c r="F491" s="47">
        <f>SUMIFS(Fev!$J$5:$J$605,Fev!$V$5:$V$605,"Despesa",Fev!$G$5:$G$605,DRE!$D491)</f>
        <v>0</v>
      </c>
      <c r="G491" s="47" t="e">
        <f>SUMIFS(#REF!,#REF!,"Despesa",#REF!,DRE!$D491)</f>
        <v>#REF!</v>
      </c>
      <c r="H491" s="47">
        <f>SUMIFS(Abr!$J$5:$J$605,Abr!$V$5:$V$605,"Despesa",Abr!$G$5:$G$605,DRE!$D491)</f>
        <v>0</v>
      </c>
      <c r="I491" s="47">
        <f>SUMIFS(Mai!$J$5:$J$605,Mai!$V$5:$V$605,"Despesa",Mai!$G$5:$G$605,DRE!$D491)</f>
        <v>0</v>
      </c>
      <c r="J491" s="47">
        <f>SUMIFS(Jun!$J$5:$J$605,Jun!$V$5:$V$605,"Despesa",Jun!$G$5:$G$605,DRE!$D491)</f>
        <v>0</v>
      </c>
      <c r="K491" s="47" t="e">
        <f>SUMIFS(#REF!,#REF!,"Despesa",#REF!,DRE!$D491)</f>
        <v>#REF!</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t="e">
        <f t="shared" si="26"/>
        <v>#REF!</v>
      </c>
    </row>
    <row r="492" spans="1:17" ht="28.5" customHeight="1" thickTop="1" thickBot="1" x14ac:dyDescent="0.3">
      <c r="A492" s="214"/>
      <c r="B492" s="61">
        <v>489</v>
      </c>
      <c r="C492" s="34">
        <f>'PC Despesas'!L70</f>
        <v>0</v>
      </c>
      <c r="D492" s="35" t="str">
        <f>IFERROR(VLOOKUP(C492,'PC Despesas'!$L$4:$M$103,2,FALSE),"")</f>
        <v/>
      </c>
      <c r="E492" s="47">
        <f>SUMIFS(Jan!$J$5:$J$586,Jan!$V$5:$V$586,"Despesa",Jan!$G$5:$G$586,DRE!$D492)</f>
        <v>0</v>
      </c>
      <c r="F492" s="47">
        <f>SUMIFS(Fev!$J$5:$J$605,Fev!$V$5:$V$605,"Despesa",Fev!$G$5:$G$605,DRE!$D492)</f>
        <v>0</v>
      </c>
      <c r="G492" s="47" t="e">
        <f>SUMIFS(#REF!,#REF!,"Despesa",#REF!,DRE!$D492)</f>
        <v>#REF!</v>
      </c>
      <c r="H492" s="47">
        <f>SUMIFS(Abr!$J$5:$J$605,Abr!$V$5:$V$605,"Despesa",Abr!$G$5:$G$605,DRE!$D492)</f>
        <v>0</v>
      </c>
      <c r="I492" s="47">
        <f>SUMIFS(Mai!$J$5:$J$605,Mai!$V$5:$V$605,"Despesa",Mai!$G$5:$G$605,DRE!$D492)</f>
        <v>0</v>
      </c>
      <c r="J492" s="47">
        <f>SUMIFS(Jun!$J$5:$J$605,Jun!$V$5:$V$605,"Despesa",Jun!$G$5:$G$605,DRE!$D492)</f>
        <v>0</v>
      </c>
      <c r="K492" s="47" t="e">
        <f>SUMIFS(#REF!,#REF!,"Despesa",#REF!,DRE!$D492)</f>
        <v>#REF!</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t="e">
        <f t="shared" ref="Q492:Q525" si="27">SUM(E492:P492)</f>
        <v>#REF!</v>
      </c>
    </row>
    <row r="493" spans="1:17" ht="28.5" customHeight="1" thickTop="1" thickBot="1" x14ac:dyDescent="0.3">
      <c r="A493" s="214"/>
      <c r="B493" s="61">
        <v>490</v>
      </c>
      <c r="C493" s="34">
        <f>'PC Despesas'!L71</f>
        <v>0</v>
      </c>
      <c r="D493" s="35" t="str">
        <f>IFERROR(VLOOKUP(C493,'PC Despesas'!$L$4:$M$103,2,FALSE),"")</f>
        <v/>
      </c>
      <c r="E493" s="47">
        <f>SUMIFS(Jan!$J$5:$J$586,Jan!$V$5:$V$586,"Despesa",Jan!$G$5:$G$586,DRE!$D493)</f>
        <v>0</v>
      </c>
      <c r="F493" s="47">
        <f>SUMIFS(Fev!$J$5:$J$605,Fev!$V$5:$V$605,"Despesa",Fev!$G$5:$G$605,DRE!$D493)</f>
        <v>0</v>
      </c>
      <c r="G493" s="47" t="e">
        <f>SUMIFS(#REF!,#REF!,"Despesa",#REF!,DRE!$D493)</f>
        <v>#REF!</v>
      </c>
      <c r="H493" s="47">
        <f>SUMIFS(Abr!$J$5:$J$605,Abr!$V$5:$V$605,"Despesa",Abr!$G$5:$G$605,DRE!$D493)</f>
        <v>0</v>
      </c>
      <c r="I493" s="47">
        <f>SUMIFS(Mai!$J$5:$J$605,Mai!$V$5:$V$605,"Despesa",Mai!$G$5:$G$605,DRE!$D493)</f>
        <v>0</v>
      </c>
      <c r="J493" s="47">
        <f>SUMIFS(Jun!$J$5:$J$605,Jun!$V$5:$V$605,"Despesa",Jun!$G$5:$G$605,DRE!$D493)</f>
        <v>0</v>
      </c>
      <c r="K493" s="47" t="e">
        <f>SUMIFS(#REF!,#REF!,"Despesa",#REF!,DRE!$D493)</f>
        <v>#REF!</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t="e">
        <f t="shared" si="27"/>
        <v>#REF!</v>
      </c>
    </row>
    <row r="494" spans="1:17" ht="28.5" customHeight="1" thickTop="1" thickBot="1" x14ac:dyDescent="0.3">
      <c r="A494" s="214"/>
      <c r="B494" s="61">
        <v>491</v>
      </c>
      <c r="C494" s="34">
        <f>'PC Despesas'!L72</f>
        <v>0</v>
      </c>
      <c r="D494" s="35" t="str">
        <f>IFERROR(VLOOKUP(C494,'PC Despesas'!$L$4:$M$103,2,FALSE),"")</f>
        <v/>
      </c>
      <c r="E494" s="47">
        <f>SUMIFS(Jan!$J$5:$J$586,Jan!$V$5:$V$586,"Despesa",Jan!$G$5:$G$586,DRE!$D494)</f>
        <v>0</v>
      </c>
      <c r="F494" s="47">
        <f>SUMIFS(Fev!$J$5:$J$605,Fev!$V$5:$V$605,"Despesa",Fev!$G$5:$G$605,DRE!$D494)</f>
        <v>0</v>
      </c>
      <c r="G494" s="47" t="e">
        <f>SUMIFS(#REF!,#REF!,"Despesa",#REF!,DRE!$D494)</f>
        <v>#REF!</v>
      </c>
      <c r="H494" s="47">
        <f>SUMIFS(Abr!$J$5:$J$605,Abr!$V$5:$V$605,"Despesa",Abr!$G$5:$G$605,DRE!$D494)</f>
        <v>0</v>
      </c>
      <c r="I494" s="47">
        <f>SUMIFS(Mai!$J$5:$J$605,Mai!$V$5:$V$605,"Despesa",Mai!$G$5:$G$605,DRE!$D494)</f>
        <v>0</v>
      </c>
      <c r="J494" s="47">
        <f>SUMIFS(Jun!$J$5:$J$605,Jun!$V$5:$V$605,"Despesa",Jun!$G$5:$G$605,DRE!$D494)</f>
        <v>0</v>
      </c>
      <c r="K494" s="47" t="e">
        <f>SUMIFS(#REF!,#REF!,"Despesa",#REF!,DRE!$D494)</f>
        <v>#REF!</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t="e">
        <f t="shared" si="27"/>
        <v>#REF!</v>
      </c>
    </row>
    <row r="495" spans="1:17" ht="28.5" customHeight="1" thickTop="1" thickBot="1" x14ac:dyDescent="0.3">
      <c r="A495" s="214"/>
      <c r="B495" s="61">
        <v>492</v>
      </c>
      <c r="C495" s="34">
        <f>'PC Despesas'!L73</f>
        <v>0</v>
      </c>
      <c r="D495" s="35" t="str">
        <f>IFERROR(VLOOKUP(C495,'PC Despesas'!$L$4:$M$103,2,FALSE),"")</f>
        <v/>
      </c>
      <c r="E495" s="47">
        <f>SUMIFS(Jan!$J$5:$J$586,Jan!$V$5:$V$586,"Despesa",Jan!$G$5:$G$586,DRE!$D495)</f>
        <v>0</v>
      </c>
      <c r="F495" s="47">
        <f>SUMIFS(Fev!$J$5:$J$605,Fev!$V$5:$V$605,"Despesa",Fev!$G$5:$G$605,DRE!$D495)</f>
        <v>0</v>
      </c>
      <c r="G495" s="47" t="e">
        <f>SUMIFS(#REF!,#REF!,"Despesa",#REF!,DRE!$D495)</f>
        <v>#REF!</v>
      </c>
      <c r="H495" s="47">
        <f>SUMIFS(Abr!$J$5:$J$605,Abr!$V$5:$V$605,"Despesa",Abr!$G$5:$G$605,DRE!$D495)</f>
        <v>0</v>
      </c>
      <c r="I495" s="47">
        <f>SUMIFS(Mai!$J$5:$J$605,Mai!$V$5:$V$605,"Despesa",Mai!$G$5:$G$605,DRE!$D495)</f>
        <v>0</v>
      </c>
      <c r="J495" s="47">
        <f>SUMIFS(Jun!$J$5:$J$605,Jun!$V$5:$V$605,"Despesa",Jun!$G$5:$G$605,DRE!$D495)</f>
        <v>0</v>
      </c>
      <c r="K495" s="47" t="e">
        <f>SUMIFS(#REF!,#REF!,"Despesa",#REF!,DRE!$D495)</f>
        <v>#REF!</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t="e">
        <f t="shared" si="27"/>
        <v>#REF!</v>
      </c>
    </row>
    <row r="496" spans="1:17" ht="28.5" customHeight="1" thickTop="1" thickBot="1" x14ac:dyDescent="0.3">
      <c r="A496" s="214"/>
      <c r="B496" s="61">
        <v>493</v>
      </c>
      <c r="C496" s="34">
        <f>'PC Despesas'!L74</f>
        <v>0</v>
      </c>
      <c r="D496" s="35" t="str">
        <f>IFERROR(VLOOKUP(C496,'PC Despesas'!$L$4:$M$103,2,FALSE),"")</f>
        <v/>
      </c>
      <c r="E496" s="47">
        <f>SUMIFS(Jan!$J$5:$J$586,Jan!$V$5:$V$586,"Despesa",Jan!$G$5:$G$586,DRE!$D496)</f>
        <v>0</v>
      </c>
      <c r="F496" s="47">
        <f>SUMIFS(Fev!$J$5:$J$605,Fev!$V$5:$V$605,"Despesa",Fev!$G$5:$G$605,DRE!$D496)</f>
        <v>0</v>
      </c>
      <c r="G496" s="47" t="e">
        <f>SUMIFS(#REF!,#REF!,"Despesa",#REF!,DRE!$D496)</f>
        <v>#REF!</v>
      </c>
      <c r="H496" s="47">
        <f>SUMIFS(Abr!$J$5:$J$605,Abr!$V$5:$V$605,"Despesa",Abr!$G$5:$G$605,DRE!$D496)</f>
        <v>0</v>
      </c>
      <c r="I496" s="47">
        <f>SUMIFS(Mai!$J$5:$J$605,Mai!$V$5:$V$605,"Despesa",Mai!$G$5:$G$605,DRE!$D496)</f>
        <v>0</v>
      </c>
      <c r="J496" s="47">
        <f>SUMIFS(Jun!$J$5:$J$605,Jun!$V$5:$V$605,"Despesa",Jun!$G$5:$G$605,DRE!$D496)</f>
        <v>0</v>
      </c>
      <c r="K496" s="47" t="e">
        <f>SUMIFS(#REF!,#REF!,"Despesa",#REF!,DRE!$D496)</f>
        <v>#REF!</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t="e">
        <f t="shared" si="27"/>
        <v>#REF!</v>
      </c>
    </row>
    <row r="497" spans="1:17" ht="28.5" customHeight="1" thickTop="1" thickBot="1" x14ac:dyDescent="0.3">
      <c r="A497" s="214"/>
      <c r="B497" s="61">
        <v>494</v>
      </c>
      <c r="C497" s="34">
        <f>'PC Despesas'!L75</f>
        <v>0</v>
      </c>
      <c r="D497" s="35" t="str">
        <f>IFERROR(VLOOKUP(C497,'PC Despesas'!$L$4:$M$103,2,FALSE),"")</f>
        <v/>
      </c>
      <c r="E497" s="47">
        <f>SUMIFS(Jan!$J$5:$J$586,Jan!$V$5:$V$586,"Despesa",Jan!$G$5:$G$586,DRE!$D497)</f>
        <v>0</v>
      </c>
      <c r="F497" s="47">
        <f>SUMIFS(Fev!$J$5:$J$605,Fev!$V$5:$V$605,"Despesa",Fev!$G$5:$G$605,DRE!$D497)</f>
        <v>0</v>
      </c>
      <c r="G497" s="47" t="e">
        <f>SUMIFS(#REF!,#REF!,"Despesa",#REF!,DRE!$D497)</f>
        <v>#REF!</v>
      </c>
      <c r="H497" s="47">
        <f>SUMIFS(Abr!$J$5:$J$605,Abr!$V$5:$V$605,"Despesa",Abr!$G$5:$G$605,DRE!$D497)</f>
        <v>0</v>
      </c>
      <c r="I497" s="47">
        <f>SUMIFS(Mai!$J$5:$J$605,Mai!$V$5:$V$605,"Despesa",Mai!$G$5:$G$605,DRE!$D497)</f>
        <v>0</v>
      </c>
      <c r="J497" s="47">
        <f>SUMIFS(Jun!$J$5:$J$605,Jun!$V$5:$V$605,"Despesa",Jun!$G$5:$G$605,DRE!$D497)</f>
        <v>0</v>
      </c>
      <c r="K497" s="47" t="e">
        <f>SUMIFS(#REF!,#REF!,"Despesa",#REF!,DRE!$D497)</f>
        <v>#REF!</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t="e">
        <f t="shared" si="27"/>
        <v>#REF!</v>
      </c>
    </row>
    <row r="498" spans="1:17" ht="28.5" customHeight="1" thickTop="1" thickBot="1" x14ac:dyDescent="0.3">
      <c r="A498" s="214"/>
      <c r="B498" s="61">
        <v>495</v>
      </c>
      <c r="C498" s="34">
        <f>'PC Despesas'!L76</f>
        <v>0</v>
      </c>
      <c r="D498" s="35" t="str">
        <f>IFERROR(VLOOKUP(C498,'PC Despesas'!$L$4:$M$103,2,FALSE),"")</f>
        <v/>
      </c>
      <c r="E498" s="47">
        <f>SUMIFS(Jan!$J$5:$J$586,Jan!$V$5:$V$586,"Despesa",Jan!$G$5:$G$586,DRE!$D498)</f>
        <v>0</v>
      </c>
      <c r="F498" s="47">
        <f>SUMIFS(Fev!$J$5:$J$605,Fev!$V$5:$V$605,"Despesa",Fev!$G$5:$G$605,DRE!$D498)</f>
        <v>0</v>
      </c>
      <c r="G498" s="47" t="e">
        <f>SUMIFS(#REF!,#REF!,"Despesa",#REF!,DRE!$D498)</f>
        <v>#REF!</v>
      </c>
      <c r="H498" s="47">
        <f>SUMIFS(Abr!$J$5:$J$605,Abr!$V$5:$V$605,"Despesa",Abr!$G$5:$G$605,DRE!$D498)</f>
        <v>0</v>
      </c>
      <c r="I498" s="47">
        <f>SUMIFS(Mai!$J$5:$J$605,Mai!$V$5:$V$605,"Despesa",Mai!$G$5:$G$605,DRE!$D498)</f>
        <v>0</v>
      </c>
      <c r="J498" s="47">
        <f>SUMIFS(Jun!$J$5:$J$605,Jun!$V$5:$V$605,"Despesa",Jun!$G$5:$G$605,DRE!$D498)</f>
        <v>0</v>
      </c>
      <c r="K498" s="47" t="e">
        <f>SUMIFS(#REF!,#REF!,"Despesa",#REF!,DRE!$D498)</f>
        <v>#REF!</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t="e">
        <f t="shared" si="27"/>
        <v>#REF!</v>
      </c>
    </row>
    <row r="499" spans="1:17" ht="28.5" customHeight="1" thickTop="1" thickBot="1" x14ac:dyDescent="0.3">
      <c r="A499" s="214"/>
      <c r="B499" s="61">
        <v>496</v>
      </c>
      <c r="C499" s="34">
        <f>'PC Despesas'!L77</f>
        <v>0</v>
      </c>
      <c r="D499" s="35" t="str">
        <f>IFERROR(VLOOKUP(C499,'PC Despesas'!$L$4:$M$103,2,FALSE),"")</f>
        <v/>
      </c>
      <c r="E499" s="47">
        <f>SUMIFS(Jan!$J$5:$J$586,Jan!$V$5:$V$586,"Despesa",Jan!$G$5:$G$586,DRE!$D499)</f>
        <v>0</v>
      </c>
      <c r="F499" s="47">
        <f>SUMIFS(Fev!$J$5:$J$605,Fev!$V$5:$V$605,"Despesa",Fev!$G$5:$G$605,DRE!$D499)</f>
        <v>0</v>
      </c>
      <c r="G499" s="47" t="e">
        <f>SUMIFS(#REF!,#REF!,"Despesa",#REF!,DRE!$D499)</f>
        <v>#REF!</v>
      </c>
      <c r="H499" s="47">
        <f>SUMIFS(Abr!$J$5:$J$605,Abr!$V$5:$V$605,"Despesa",Abr!$G$5:$G$605,DRE!$D499)</f>
        <v>0</v>
      </c>
      <c r="I499" s="47">
        <f>SUMIFS(Mai!$J$5:$J$605,Mai!$V$5:$V$605,"Despesa",Mai!$G$5:$G$605,DRE!$D499)</f>
        <v>0</v>
      </c>
      <c r="J499" s="47">
        <f>SUMIFS(Jun!$J$5:$J$605,Jun!$V$5:$V$605,"Despesa",Jun!$G$5:$G$605,DRE!$D499)</f>
        <v>0</v>
      </c>
      <c r="K499" s="47" t="e">
        <f>SUMIFS(#REF!,#REF!,"Despesa",#REF!,DRE!$D499)</f>
        <v>#REF!</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t="e">
        <f t="shared" si="27"/>
        <v>#REF!</v>
      </c>
    </row>
    <row r="500" spans="1:17" ht="28.5" customHeight="1" thickTop="1" thickBot="1" x14ac:dyDescent="0.3">
      <c r="A500" s="214"/>
      <c r="B500" s="61">
        <v>497</v>
      </c>
      <c r="C500" s="34">
        <f>'PC Despesas'!L78</f>
        <v>0</v>
      </c>
      <c r="D500" s="35" t="str">
        <f>IFERROR(VLOOKUP(C500,'PC Despesas'!$L$4:$M$103,2,FALSE),"")</f>
        <v/>
      </c>
      <c r="E500" s="47">
        <f>SUMIFS(Jan!$J$5:$J$586,Jan!$V$5:$V$586,"Despesa",Jan!$G$5:$G$586,DRE!$D500)</f>
        <v>0</v>
      </c>
      <c r="F500" s="47">
        <f>SUMIFS(Fev!$J$5:$J$605,Fev!$V$5:$V$605,"Despesa",Fev!$G$5:$G$605,DRE!$D500)</f>
        <v>0</v>
      </c>
      <c r="G500" s="47" t="e">
        <f>SUMIFS(#REF!,#REF!,"Despesa",#REF!,DRE!$D500)</f>
        <v>#REF!</v>
      </c>
      <c r="H500" s="47">
        <f>SUMIFS(Abr!$J$5:$J$605,Abr!$V$5:$V$605,"Despesa",Abr!$G$5:$G$605,DRE!$D500)</f>
        <v>0</v>
      </c>
      <c r="I500" s="47">
        <f>SUMIFS(Mai!$J$5:$J$605,Mai!$V$5:$V$605,"Despesa",Mai!$G$5:$G$605,DRE!$D500)</f>
        <v>0</v>
      </c>
      <c r="J500" s="47">
        <f>SUMIFS(Jun!$J$5:$J$605,Jun!$V$5:$V$605,"Despesa",Jun!$G$5:$G$605,DRE!$D500)</f>
        <v>0</v>
      </c>
      <c r="K500" s="47" t="e">
        <f>SUMIFS(#REF!,#REF!,"Despesa",#REF!,DRE!$D500)</f>
        <v>#REF!</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t="e">
        <f t="shared" si="27"/>
        <v>#REF!</v>
      </c>
    </row>
    <row r="501" spans="1:17" ht="28.5" customHeight="1" thickTop="1" thickBot="1" x14ac:dyDescent="0.3">
      <c r="A501" s="214"/>
      <c r="B501" s="61">
        <v>498</v>
      </c>
      <c r="C501" s="34">
        <f>'PC Despesas'!L79</f>
        <v>0</v>
      </c>
      <c r="D501" s="35" t="str">
        <f>IFERROR(VLOOKUP(C501,'PC Despesas'!$L$4:$M$103,2,FALSE),"")</f>
        <v/>
      </c>
      <c r="E501" s="47">
        <f>SUMIFS(Jan!$J$5:$J$586,Jan!$V$5:$V$586,"Despesa",Jan!$G$5:$G$586,DRE!$D501)</f>
        <v>0</v>
      </c>
      <c r="F501" s="47">
        <f>SUMIFS(Fev!$J$5:$J$605,Fev!$V$5:$V$605,"Despesa",Fev!$G$5:$G$605,DRE!$D501)</f>
        <v>0</v>
      </c>
      <c r="G501" s="47" t="e">
        <f>SUMIFS(#REF!,#REF!,"Despesa",#REF!,DRE!$D501)</f>
        <v>#REF!</v>
      </c>
      <c r="H501" s="47">
        <f>SUMIFS(Abr!$J$5:$J$605,Abr!$V$5:$V$605,"Despesa",Abr!$G$5:$G$605,DRE!$D501)</f>
        <v>0</v>
      </c>
      <c r="I501" s="47">
        <f>SUMIFS(Mai!$J$5:$J$605,Mai!$V$5:$V$605,"Despesa",Mai!$G$5:$G$605,DRE!$D501)</f>
        <v>0</v>
      </c>
      <c r="J501" s="47">
        <f>SUMIFS(Jun!$J$5:$J$605,Jun!$V$5:$V$605,"Despesa",Jun!$G$5:$G$605,DRE!$D501)</f>
        <v>0</v>
      </c>
      <c r="K501" s="47" t="e">
        <f>SUMIFS(#REF!,#REF!,"Despesa",#REF!,DRE!$D501)</f>
        <v>#REF!</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t="e">
        <f t="shared" si="27"/>
        <v>#REF!</v>
      </c>
    </row>
    <row r="502" spans="1:17" ht="28.5" customHeight="1" thickTop="1" thickBot="1" x14ac:dyDescent="0.3">
      <c r="A502" s="214"/>
      <c r="B502" s="61">
        <v>499</v>
      </c>
      <c r="C502" s="34">
        <f>'PC Despesas'!L80</f>
        <v>0</v>
      </c>
      <c r="D502" s="35" t="str">
        <f>IFERROR(VLOOKUP(C502,'PC Despesas'!$L$4:$M$103,2,FALSE),"")</f>
        <v/>
      </c>
      <c r="E502" s="47">
        <f>SUMIFS(Jan!$J$5:$J$586,Jan!$V$5:$V$586,"Despesa",Jan!$G$5:$G$586,DRE!$D502)</f>
        <v>0</v>
      </c>
      <c r="F502" s="47">
        <f>SUMIFS(Fev!$J$5:$J$605,Fev!$V$5:$V$605,"Despesa",Fev!$G$5:$G$605,DRE!$D502)</f>
        <v>0</v>
      </c>
      <c r="G502" s="47" t="e">
        <f>SUMIFS(#REF!,#REF!,"Despesa",#REF!,DRE!$D502)</f>
        <v>#REF!</v>
      </c>
      <c r="H502" s="47">
        <f>SUMIFS(Abr!$J$5:$J$605,Abr!$V$5:$V$605,"Despesa",Abr!$G$5:$G$605,DRE!$D502)</f>
        <v>0</v>
      </c>
      <c r="I502" s="47">
        <f>SUMIFS(Mai!$J$5:$J$605,Mai!$V$5:$V$605,"Despesa",Mai!$G$5:$G$605,DRE!$D502)</f>
        <v>0</v>
      </c>
      <c r="J502" s="47">
        <f>SUMIFS(Jun!$J$5:$J$605,Jun!$V$5:$V$605,"Despesa",Jun!$G$5:$G$605,DRE!$D502)</f>
        <v>0</v>
      </c>
      <c r="K502" s="47" t="e">
        <f>SUMIFS(#REF!,#REF!,"Despesa",#REF!,DRE!$D502)</f>
        <v>#REF!</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t="e">
        <f t="shared" si="27"/>
        <v>#REF!</v>
      </c>
    </row>
    <row r="503" spans="1:17" ht="28.5" customHeight="1" thickTop="1" thickBot="1" x14ac:dyDescent="0.3">
      <c r="A503" s="214"/>
      <c r="B503" s="61">
        <v>500</v>
      </c>
      <c r="C503" s="34">
        <f>'PC Despesas'!L81</f>
        <v>0</v>
      </c>
      <c r="D503" s="35" t="str">
        <f>IFERROR(VLOOKUP(C503,'PC Despesas'!$L$4:$M$103,2,FALSE),"")</f>
        <v/>
      </c>
      <c r="E503" s="47">
        <f>SUMIFS(Jan!$J$5:$J$586,Jan!$V$5:$V$586,"Despesa",Jan!$G$5:$G$586,DRE!$D503)</f>
        <v>0</v>
      </c>
      <c r="F503" s="47">
        <f>SUMIFS(Fev!$J$5:$J$605,Fev!$V$5:$V$605,"Despesa",Fev!$G$5:$G$605,DRE!$D503)</f>
        <v>0</v>
      </c>
      <c r="G503" s="47" t="e">
        <f>SUMIFS(#REF!,#REF!,"Despesa",#REF!,DRE!$D503)</f>
        <v>#REF!</v>
      </c>
      <c r="H503" s="47">
        <f>SUMIFS(Abr!$J$5:$J$605,Abr!$V$5:$V$605,"Despesa",Abr!$G$5:$G$605,DRE!$D503)</f>
        <v>0</v>
      </c>
      <c r="I503" s="47">
        <f>SUMIFS(Mai!$J$5:$J$605,Mai!$V$5:$V$605,"Despesa",Mai!$G$5:$G$605,DRE!$D503)</f>
        <v>0</v>
      </c>
      <c r="J503" s="47">
        <f>SUMIFS(Jun!$J$5:$J$605,Jun!$V$5:$V$605,"Despesa",Jun!$G$5:$G$605,DRE!$D503)</f>
        <v>0</v>
      </c>
      <c r="K503" s="47" t="e">
        <f>SUMIFS(#REF!,#REF!,"Despesa",#REF!,DRE!$D503)</f>
        <v>#REF!</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t="e">
        <f t="shared" si="27"/>
        <v>#REF!</v>
      </c>
    </row>
    <row r="504" spans="1:17" ht="28.5" customHeight="1" thickTop="1" thickBot="1" x14ac:dyDescent="0.3">
      <c r="A504" s="214"/>
      <c r="B504" s="61">
        <v>501</v>
      </c>
      <c r="C504" s="34">
        <f>'PC Despesas'!L82</f>
        <v>0</v>
      </c>
      <c r="D504" s="35" t="str">
        <f>IFERROR(VLOOKUP(C504,'PC Despesas'!$L$4:$M$103,2,FALSE),"")</f>
        <v/>
      </c>
      <c r="E504" s="47">
        <f>SUMIFS(Jan!$J$5:$J$586,Jan!$V$5:$V$586,"Despesa",Jan!$G$5:$G$586,DRE!$D504)</f>
        <v>0</v>
      </c>
      <c r="F504" s="47">
        <f>SUMIFS(Fev!$J$5:$J$605,Fev!$V$5:$V$605,"Despesa",Fev!$G$5:$G$605,DRE!$D504)</f>
        <v>0</v>
      </c>
      <c r="G504" s="47" t="e">
        <f>SUMIFS(#REF!,#REF!,"Despesa",#REF!,DRE!$D504)</f>
        <v>#REF!</v>
      </c>
      <c r="H504" s="47">
        <f>SUMIFS(Abr!$J$5:$J$605,Abr!$V$5:$V$605,"Despesa",Abr!$G$5:$G$605,DRE!$D504)</f>
        <v>0</v>
      </c>
      <c r="I504" s="47">
        <f>SUMIFS(Mai!$J$5:$J$605,Mai!$V$5:$V$605,"Despesa",Mai!$G$5:$G$605,DRE!$D504)</f>
        <v>0</v>
      </c>
      <c r="J504" s="47">
        <f>SUMIFS(Jun!$J$5:$J$605,Jun!$V$5:$V$605,"Despesa",Jun!$G$5:$G$605,DRE!$D504)</f>
        <v>0</v>
      </c>
      <c r="K504" s="47" t="e">
        <f>SUMIFS(#REF!,#REF!,"Despesa",#REF!,DRE!$D504)</f>
        <v>#REF!</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t="e">
        <f t="shared" si="27"/>
        <v>#REF!</v>
      </c>
    </row>
    <row r="505" spans="1:17" ht="28.5" customHeight="1" thickTop="1" thickBot="1" x14ac:dyDescent="0.3">
      <c r="A505" s="214"/>
      <c r="B505" s="61">
        <v>502</v>
      </c>
      <c r="C505" s="34">
        <f>'PC Despesas'!L83</f>
        <v>0</v>
      </c>
      <c r="D505" s="35" t="str">
        <f>IFERROR(VLOOKUP(C505,'PC Despesas'!$L$4:$M$103,2,FALSE),"")</f>
        <v/>
      </c>
      <c r="E505" s="47">
        <f>SUMIFS(Jan!$J$5:$J$586,Jan!$V$5:$V$586,"Despesa",Jan!$G$5:$G$586,DRE!$D505)</f>
        <v>0</v>
      </c>
      <c r="F505" s="47">
        <f>SUMIFS(Fev!$J$5:$J$605,Fev!$V$5:$V$605,"Despesa",Fev!$G$5:$G$605,DRE!$D505)</f>
        <v>0</v>
      </c>
      <c r="G505" s="47" t="e">
        <f>SUMIFS(#REF!,#REF!,"Despesa",#REF!,DRE!$D505)</f>
        <v>#REF!</v>
      </c>
      <c r="H505" s="47">
        <f>SUMIFS(Abr!$J$5:$J$605,Abr!$V$5:$V$605,"Despesa",Abr!$G$5:$G$605,DRE!$D505)</f>
        <v>0</v>
      </c>
      <c r="I505" s="47">
        <f>SUMIFS(Mai!$J$5:$J$605,Mai!$V$5:$V$605,"Despesa",Mai!$G$5:$G$605,DRE!$D505)</f>
        <v>0</v>
      </c>
      <c r="J505" s="47">
        <f>SUMIFS(Jun!$J$5:$J$605,Jun!$V$5:$V$605,"Despesa",Jun!$G$5:$G$605,DRE!$D505)</f>
        <v>0</v>
      </c>
      <c r="K505" s="47" t="e">
        <f>SUMIFS(#REF!,#REF!,"Despesa",#REF!,DRE!$D505)</f>
        <v>#REF!</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t="e">
        <f t="shared" si="27"/>
        <v>#REF!</v>
      </c>
    </row>
    <row r="506" spans="1:17" ht="28.5" customHeight="1" thickTop="1" thickBot="1" x14ac:dyDescent="0.3">
      <c r="A506" s="214"/>
      <c r="B506" s="61">
        <v>503</v>
      </c>
      <c r="C506" s="34">
        <f>'PC Despesas'!L84</f>
        <v>0</v>
      </c>
      <c r="D506" s="35" t="str">
        <f>IFERROR(VLOOKUP(C506,'PC Despesas'!$L$4:$M$103,2,FALSE),"")</f>
        <v/>
      </c>
      <c r="E506" s="47">
        <f>SUMIFS(Jan!$J$5:$J$586,Jan!$V$5:$V$586,"Despesa",Jan!$G$5:$G$586,DRE!$D506)</f>
        <v>0</v>
      </c>
      <c r="F506" s="47">
        <f>SUMIFS(Fev!$J$5:$J$605,Fev!$V$5:$V$605,"Despesa",Fev!$G$5:$G$605,DRE!$D506)</f>
        <v>0</v>
      </c>
      <c r="G506" s="47" t="e">
        <f>SUMIFS(#REF!,#REF!,"Despesa",#REF!,DRE!$D506)</f>
        <v>#REF!</v>
      </c>
      <c r="H506" s="47">
        <f>SUMIFS(Abr!$J$5:$J$605,Abr!$V$5:$V$605,"Despesa",Abr!$G$5:$G$605,DRE!$D506)</f>
        <v>0</v>
      </c>
      <c r="I506" s="47">
        <f>SUMIFS(Mai!$J$5:$J$605,Mai!$V$5:$V$605,"Despesa",Mai!$G$5:$G$605,DRE!$D506)</f>
        <v>0</v>
      </c>
      <c r="J506" s="47">
        <f>SUMIFS(Jun!$J$5:$J$605,Jun!$V$5:$V$605,"Despesa",Jun!$G$5:$G$605,DRE!$D506)</f>
        <v>0</v>
      </c>
      <c r="K506" s="47" t="e">
        <f>SUMIFS(#REF!,#REF!,"Despesa",#REF!,DRE!$D506)</f>
        <v>#REF!</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t="e">
        <f t="shared" si="27"/>
        <v>#REF!</v>
      </c>
    </row>
    <row r="507" spans="1:17" ht="28.5" customHeight="1" thickTop="1" thickBot="1" x14ac:dyDescent="0.3">
      <c r="A507" s="214"/>
      <c r="B507" s="61">
        <v>504</v>
      </c>
      <c r="C507" s="34">
        <f>'PC Despesas'!L85</f>
        <v>0</v>
      </c>
      <c r="D507" s="35" t="str">
        <f>IFERROR(VLOOKUP(C507,'PC Despesas'!$L$4:$M$103,2,FALSE),"")</f>
        <v/>
      </c>
      <c r="E507" s="47">
        <f>SUMIFS(Jan!$J$5:$J$586,Jan!$V$5:$V$586,"Despesa",Jan!$G$5:$G$586,DRE!$D507)</f>
        <v>0</v>
      </c>
      <c r="F507" s="47">
        <f>SUMIFS(Fev!$J$5:$J$605,Fev!$V$5:$V$605,"Despesa",Fev!$G$5:$G$605,DRE!$D507)</f>
        <v>0</v>
      </c>
      <c r="G507" s="47" t="e">
        <f>SUMIFS(#REF!,#REF!,"Despesa",#REF!,DRE!$D507)</f>
        <v>#REF!</v>
      </c>
      <c r="H507" s="47">
        <f>SUMIFS(Abr!$J$5:$J$605,Abr!$V$5:$V$605,"Despesa",Abr!$G$5:$G$605,DRE!$D507)</f>
        <v>0</v>
      </c>
      <c r="I507" s="47">
        <f>SUMIFS(Mai!$J$5:$J$605,Mai!$V$5:$V$605,"Despesa",Mai!$G$5:$G$605,DRE!$D507)</f>
        <v>0</v>
      </c>
      <c r="J507" s="47">
        <f>SUMIFS(Jun!$J$5:$J$605,Jun!$V$5:$V$605,"Despesa",Jun!$G$5:$G$605,DRE!$D507)</f>
        <v>0</v>
      </c>
      <c r="K507" s="47" t="e">
        <f>SUMIFS(#REF!,#REF!,"Despesa",#REF!,DRE!$D507)</f>
        <v>#REF!</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t="e">
        <f t="shared" si="27"/>
        <v>#REF!</v>
      </c>
    </row>
    <row r="508" spans="1:17" ht="28.5" customHeight="1" thickTop="1" thickBot="1" x14ac:dyDescent="0.3">
      <c r="A508" s="214"/>
      <c r="B508" s="61">
        <v>505</v>
      </c>
      <c r="C508" s="34">
        <f>'PC Despesas'!L86</f>
        <v>0</v>
      </c>
      <c r="D508" s="35" t="str">
        <f>IFERROR(VLOOKUP(C508,'PC Despesas'!$L$4:$M$103,2,FALSE),"")</f>
        <v/>
      </c>
      <c r="E508" s="47">
        <f>SUMIFS(Jan!$J$5:$J$586,Jan!$V$5:$V$586,"Despesa",Jan!$G$5:$G$586,DRE!$D508)</f>
        <v>0</v>
      </c>
      <c r="F508" s="47">
        <f>SUMIFS(Fev!$J$5:$J$605,Fev!$V$5:$V$605,"Despesa",Fev!$G$5:$G$605,DRE!$D508)</f>
        <v>0</v>
      </c>
      <c r="G508" s="47" t="e">
        <f>SUMIFS(#REF!,#REF!,"Despesa",#REF!,DRE!$D508)</f>
        <v>#REF!</v>
      </c>
      <c r="H508" s="47">
        <f>SUMIFS(Abr!$J$5:$J$605,Abr!$V$5:$V$605,"Despesa",Abr!$G$5:$G$605,DRE!$D508)</f>
        <v>0</v>
      </c>
      <c r="I508" s="47">
        <f>SUMIFS(Mai!$J$5:$J$605,Mai!$V$5:$V$605,"Despesa",Mai!$G$5:$G$605,DRE!$D508)</f>
        <v>0</v>
      </c>
      <c r="J508" s="47">
        <f>SUMIFS(Jun!$J$5:$J$605,Jun!$V$5:$V$605,"Despesa",Jun!$G$5:$G$605,DRE!$D508)</f>
        <v>0</v>
      </c>
      <c r="K508" s="47" t="e">
        <f>SUMIFS(#REF!,#REF!,"Despesa",#REF!,DRE!$D508)</f>
        <v>#REF!</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t="e">
        <f t="shared" si="27"/>
        <v>#REF!</v>
      </c>
    </row>
    <row r="509" spans="1:17" ht="28.5" customHeight="1" thickTop="1" thickBot="1" x14ac:dyDescent="0.3">
      <c r="A509" s="214"/>
      <c r="B509" s="61">
        <v>506</v>
      </c>
      <c r="C509" s="34">
        <f>'PC Despesas'!L87</f>
        <v>0</v>
      </c>
      <c r="D509" s="35" t="str">
        <f>IFERROR(VLOOKUP(C509,'PC Despesas'!$L$4:$M$103,2,FALSE),"")</f>
        <v/>
      </c>
      <c r="E509" s="47">
        <f>SUMIFS(Jan!$J$5:$J$586,Jan!$V$5:$V$586,"Despesa",Jan!$G$5:$G$586,DRE!$D509)</f>
        <v>0</v>
      </c>
      <c r="F509" s="47">
        <f>SUMIFS(Fev!$J$5:$J$605,Fev!$V$5:$V$605,"Despesa",Fev!$G$5:$G$605,DRE!$D509)</f>
        <v>0</v>
      </c>
      <c r="G509" s="47" t="e">
        <f>SUMIFS(#REF!,#REF!,"Despesa",#REF!,DRE!$D509)</f>
        <v>#REF!</v>
      </c>
      <c r="H509" s="47">
        <f>SUMIFS(Abr!$J$5:$J$605,Abr!$V$5:$V$605,"Despesa",Abr!$G$5:$G$605,DRE!$D509)</f>
        <v>0</v>
      </c>
      <c r="I509" s="47">
        <f>SUMIFS(Mai!$J$5:$J$605,Mai!$V$5:$V$605,"Despesa",Mai!$G$5:$G$605,DRE!$D509)</f>
        <v>0</v>
      </c>
      <c r="J509" s="47">
        <f>SUMIFS(Jun!$J$5:$J$605,Jun!$V$5:$V$605,"Despesa",Jun!$G$5:$G$605,DRE!$D509)</f>
        <v>0</v>
      </c>
      <c r="K509" s="47" t="e">
        <f>SUMIFS(#REF!,#REF!,"Despesa",#REF!,DRE!$D509)</f>
        <v>#REF!</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t="e">
        <f t="shared" si="27"/>
        <v>#REF!</v>
      </c>
    </row>
    <row r="510" spans="1:17" ht="28.5" customHeight="1" thickTop="1" thickBot="1" x14ac:dyDescent="0.3">
      <c r="A510" s="214"/>
      <c r="B510" s="61">
        <v>507</v>
      </c>
      <c r="C510" s="34">
        <f>'PC Despesas'!L88</f>
        <v>0</v>
      </c>
      <c r="D510" s="35" t="str">
        <f>IFERROR(VLOOKUP(C510,'PC Despesas'!$L$4:$M$103,2,FALSE),"")</f>
        <v/>
      </c>
      <c r="E510" s="47">
        <f>SUMIFS(Jan!$J$5:$J$586,Jan!$V$5:$V$586,"Despesa",Jan!$G$5:$G$586,DRE!$D510)</f>
        <v>0</v>
      </c>
      <c r="F510" s="47">
        <f>SUMIFS(Fev!$J$5:$J$605,Fev!$V$5:$V$605,"Despesa",Fev!$G$5:$G$605,DRE!$D510)</f>
        <v>0</v>
      </c>
      <c r="G510" s="47" t="e">
        <f>SUMIFS(#REF!,#REF!,"Despesa",#REF!,DRE!$D510)</f>
        <v>#REF!</v>
      </c>
      <c r="H510" s="47">
        <f>SUMIFS(Abr!$J$5:$J$605,Abr!$V$5:$V$605,"Despesa",Abr!$G$5:$G$605,DRE!$D510)</f>
        <v>0</v>
      </c>
      <c r="I510" s="47">
        <f>SUMIFS(Mai!$J$5:$J$605,Mai!$V$5:$V$605,"Despesa",Mai!$G$5:$G$605,DRE!$D510)</f>
        <v>0</v>
      </c>
      <c r="J510" s="47">
        <f>SUMIFS(Jun!$J$5:$J$605,Jun!$V$5:$V$605,"Despesa",Jun!$G$5:$G$605,DRE!$D510)</f>
        <v>0</v>
      </c>
      <c r="K510" s="47" t="e">
        <f>SUMIFS(#REF!,#REF!,"Despesa",#REF!,DRE!$D510)</f>
        <v>#REF!</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t="e">
        <f t="shared" si="27"/>
        <v>#REF!</v>
      </c>
    </row>
    <row r="511" spans="1:17" ht="28.5" customHeight="1" thickTop="1" thickBot="1" x14ac:dyDescent="0.3">
      <c r="A511" s="214"/>
      <c r="B511" s="61">
        <v>508</v>
      </c>
      <c r="C511" s="34">
        <f>'PC Despesas'!L89</f>
        <v>0</v>
      </c>
      <c r="D511" s="35" t="str">
        <f>IFERROR(VLOOKUP(C511,'PC Despesas'!$L$4:$M$103,2,FALSE),"")</f>
        <v/>
      </c>
      <c r="E511" s="47">
        <f>SUMIFS(Jan!$J$5:$J$586,Jan!$V$5:$V$586,"Despesa",Jan!$G$5:$G$586,DRE!$D511)</f>
        <v>0</v>
      </c>
      <c r="F511" s="47">
        <f>SUMIFS(Fev!$J$5:$J$605,Fev!$V$5:$V$605,"Despesa",Fev!$G$5:$G$605,DRE!$D511)</f>
        <v>0</v>
      </c>
      <c r="G511" s="47" t="e">
        <f>SUMIFS(#REF!,#REF!,"Despesa",#REF!,DRE!$D511)</f>
        <v>#REF!</v>
      </c>
      <c r="H511" s="47">
        <f>SUMIFS(Abr!$J$5:$J$605,Abr!$V$5:$V$605,"Despesa",Abr!$G$5:$G$605,DRE!$D511)</f>
        <v>0</v>
      </c>
      <c r="I511" s="47">
        <f>SUMIFS(Mai!$J$5:$J$605,Mai!$V$5:$V$605,"Despesa",Mai!$G$5:$G$605,DRE!$D511)</f>
        <v>0</v>
      </c>
      <c r="J511" s="47">
        <f>SUMIFS(Jun!$J$5:$J$605,Jun!$V$5:$V$605,"Despesa",Jun!$G$5:$G$605,DRE!$D511)</f>
        <v>0</v>
      </c>
      <c r="K511" s="47" t="e">
        <f>SUMIFS(#REF!,#REF!,"Despesa",#REF!,DRE!$D511)</f>
        <v>#REF!</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t="e">
        <f t="shared" si="27"/>
        <v>#REF!</v>
      </c>
    </row>
    <row r="512" spans="1:17" ht="28.5" customHeight="1" thickTop="1" thickBot="1" x14ac:dyDescent="0.3">
      <c r="A512" s="214"/>
      <c r="B512" s="61">
        <v>509</v>
      </c>
      <c r="C512" s="34">
        <f>'PC Despesas'!L90</f>
        <v>0</v>
      </c>
      <c r="D512" s="35" t="str">
        <f>IFERROR(VLOOKUP(C512,'PC Despesas'!$L$4:$M$103,2,FALSE),"")</f>
        <v/>
      </c>
      <c r="E512" s="47">
        <f>SUMIFS(Jan!$J$5:$J$586,Jan!$V$5:$V$586,"Despesa",Jan!$G$5:$G$586,DRE!$D512)</f>
        <v>0</v>
      </c>
      <c r="F512" s="47">
        <f>SUMIFS(Fev!$J$5:$J$605,Fev!$V$5:$V$605,"Despesa",Fev!$G$5:$G$605,DRE!$D512)</f>
        <v>0</v>
      </c>
      <c r="G512" s="47" t="e">
        <f>SUMIFS(#REF!,#REF!,"Despesa",#REF!,DRE!$D512)</f>
        <v>#REF!</v>
      </c>
      <c r="H512" s="47">
        <f>SUMIFS(Abr!$J$5:$J$605,Abr!$V$5:$V$605,"Despesa",Abr!$G$5:$G$605,DRE!$D512)</f>
        <v>0</v>
      </c>
      <c r="I512" s="47">
        <f>SUMIFS(Mai!$J$5:$J$605,Mai!$V$5:$V$605,"Despesa",Mai!$G$5:$G$605,DRE!$D512)</f>
        <v>0</v>
      </c>
      <c r="J512" s="47">
        <f>SUMIFS(Jun!$J$5:$J$605,Jun!$V$5:$V$605,"Despesa",Jun!$G$5:$G$605,DRE!$D512)</f>
        <v>0</v>
      </c>
      <c r="K512" s="47" t="e">
        <f>SUMIFS(#REF!,#REF!,"Despesa",#REF!,DRE!$D512)</f>
        <v>#REF!</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t="e">
        <f t="shared" si="27"/>
        <v>#REF!</v>
      </c>
    </row>
    <row r="513" spans="1:17" ht="28.5" customHeight="1" thickTop="1" thickBot="1" x14ac:dyDescent="0.3">
      <c r="A513" s="214"/>
      <c r="B513" s="61">
        <v>510</v>
      </c>
      <c r="C513" s="34">
        <f>'PC Despesas'!L91</f>
        <v>0</v>
      </c>
      <c r="D513" s="35" t="str">
        <f>IFERROR(VLOOKUP(C513,'PC Despesas'!$L$4:$M$103,2,FALSE),"")</f>
        <v/>
      </c>
      <c r="E513" s="47">
        <f>SUMIFS(Jan!$J$5:$J$586,Jan!$V$5:$V$586,"Despesa",Jan!$G$5:$G$586,DRE!$D513)</f>
        <v>0</v>
      </c>
      <c r="F513" s="47">
        <f>SUMIFS(Fev!$J$5:$J$605,Fev!$V$5:$V$605,"Despesa",Fev!$G$5:$G$605,DRE!$D513)</f>
        <v>0</v>
      </c>
      <c r="G513" s="47" t="e">
        <f>SUMIFS(#REF!,#REF!,"Despesa",#REF!,DRE!$D513)</f>
        <v>#REF!</v>
      </c>
      <c r="H513" s="47">
        <f>SUMIFS(Abr!$J$5:$J$605,Abr!$V$5:$V$605,"Despesa",Abr!$G$5:$G$605,DRE!$D513)</f>
        <v>0</v>
      </c>
      <c r="I513" s="47">
        <f>SUMIFS(Mai!$J$5:$J$605,Mai!$V$5:$V$605,"Despesa",Mai!$G$5:$G$605,DRE!$D513)</f>
        <v>0</v>
      </c>
      <c r="J513" s="47">
        <f>SUMIFS(Jun!$J$5:$J$605,Jun!$V$5:$V$605,"Despesa",Jun!$G$5:$G$605,DRE!$D513)</f>
        <v>0</v>
      </c>
      <c r="K513" s="47" t="e">
        <f>SUMIFS(#REF!,#REF!,"Despesa",#REF!,DRE!$D513)</f>
        <v>#REF!</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t="e">
        <f t="shared" si="27"/>
        <v>#REF!</v>
      </c>
    </row>
    <row r="514" spans="1:17" ht="28.5" customHeight="1" thickTop="1" thickBot="1" x14ac:dyDescent="0.3">
      <c r="A514" s="214"/>
      <c r="B514" s="61">
        <v>511</v>
      </c>
      <c r="C514" s="34">
        <f>'PC Despesas'!L92</f>
        <v>0</v>
      </c>
      <c r="D514" s="35" t="str">
        <f>IFERROR(VLOOKUP(C514,'PC Despesas'!$L$4:$M$103,2,FALSE),"")</f>
        <v/>
      </c>
      <c r="E514" s="47">
        <f>SUMIFS(Jan!$J$5:$J$586,Jan!$V$5:$V$586,"Despesa",Jan!$G$5:$G$586,DRE!$D514)</f>
        <v>0</v>
      </c>
      <c r="F514" s="47">
        <f>SUMIFS(Fev!$J$5:$J$605,Fev!$V$5:$V$605,"Despesa",Fev!$G$5:$G$605,DRE!$D514)</f>
        <v>0</v>
      </c>
      <c r="G514" s="47" t="e">
        <f>SUMIFS(#REF!,#REF!,"Despesa",#REF!,DRE!$D514)</f>
        <v>#REF!</v>
      </c>
      <c r="H514" s="47">
        <f>SUMIFS(Abr!$J$5:$J$605,Abr!$V$5:$V$605,"Despesa",Abr!$G$5:$G$605,DRE!$D514)</f>
        <v>0</v>
      </c>
      <c r="I514" s="47">
        <f>SUMIFS(Mai!$J$5:$J$605,Mai!$V$5:$V$605,"Despesa",Mai!$G$5:$G$605,DRE!$D514)</f>
        <v>0</v>
      </c>
      <c r="J514" s="47">
        <f>SUMIFS(Jun!$J$5:$J$605,Jun!$V$5:$V$605,"Despesa",Jun!$G$5:$G$605,DRE!$D514)</f>
        <v>0</v>
      </c>
      <c r="K514" s="47" t="e">
        <f>SUMIFS(#REF!,#REF!,"Despesa",#REF!,DRE!$D514)</f>
        <v>#REF!</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t="e">
        <f t="shared" si="27"/>
        <v>#REF!</v>
      </c>
    </row>
    <row r="515" spans="1:17" ht="28.5" customHeight="1" thickTop="1" thickBot="1" x14ac:dyDescent="0.3">
      <c r="A515" s="214"/>
      <c r="B515" s="61">
        <v>512</v>
      </c>
      <c r="C515" s="34">
        <f>'PC Despesas'!L93</f>
        <v>0</v>
      </c>
      <c r="D515" s="35" t="str">
        <f>IFERROR(VLOOKUP(C515,'PC Despesas'!$L$4:$M$103,2,FALSE),"")</f>
        <v/>
      </c>
      <c r="E515" s="47">
        <f>SUMIFS(Jan!$J$5:$J$586,Jan!$V$5:$V$586,"Despesa",Jan!$G$5:$G$586,DRE!$D515)</f>
        <v>0</v>
      </c>
      <c r="F515" s="47">
        <f>SUMIFS(Fev!$J$5:$J$605,Fev!$V$5:$V$605,"Despesa",Fev!$G$5:$G$605,DRE!$D515)</f>
        <v>0</v>
      </c>
      <c r="G515" s="47" t="e">
        <f>SUMIFS(#REF!,#REF!,"Despesa",#REF!,DRE!$D515)</f>
        <v>#REF!</v>
      </c>
      <c r="H515" s="47">
        <f>SUMIFS(Abr!$J$5:$J$605,Abr!$V$5:$V$605,"Despesa",Abr!$G$5:$G$605,DRE!$D515)</f>
        <v>0</v>
      </c>
      <c r="I515" s="47">
        <f>SUMIFS(Mai!$J$5:$J$605,Mai!$V$5:$V$605,"Despesa",Mai!$G$5:$G$605,DRE!$D515)</f>
        <v>0</v>
      </c>
      <c r="J515" s="47">
        <f>SUMIFS(Jun!$J$5:$J$605,Jun!$V$5:$V$605,"Despesa",Jun!$G$5:$G$605,DRE!$D515)</f>
        <v>0</v>
      </c>
      <c r="K515" s="47" t="e">
        <f>SUMIFS(#REF!,#REF!,"Despesa",#REF!,DRE!$D515)</f>
        <v>#REF!</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t="e">
        <f t="shared" si="27"/>
        <v>#REF!</v>
      </c>
    </row>
    <row r="516" spans="1:17" ht="28.5" customHeight="1" thickTop="1" thickBot="1" x14ac:dyDescent="0.3">
      <c r="A516" s="214"/>
      <c r="B516" s="61">
        <v>513</v>
      </c>
      <c r="C516" s="34">
        <f>'PC Despesas'!L94</f>
        <v>0</v>
      </c>
      <c r="D516" s="35" t="str">
        <f>IFERROR(VLOOKUP(C516,'PC Despesas'!$L$4:$M$103,2,FALSE),"")</f>
        <v/>
      </c>
      <c r="E516" s="47">
        <f>SUMIFS(Jan!$J$5:$J$586,Jan!$V$5:$V$586,"Despesa",Jan!$G$5:$G$586,DRE!$D516)</f>
        <v>0</v>
      </c>
      <c r="F516" s="47">
        <f>SUMIFS(Fev!$J$5:$J$605,Fev!$V$5:$V$605,"Despesa",Fev!$G$5:$G$605,DRE!$D516)</f>
        <v>0</v>
      </c>
      <c r="G516" s="47" t="e">
        <f>SUMIFS(#REF!,#REF!,"Despesa",#REF!,DRE!$D516)</f>
        <v>#REF!</v>
      </c>
      <c r="H516" s="47">
        <f>SUMIFS(Abr!$J$5:$J$605,Abr!$V$5:$V$605,"Despesa",Abr!$G$5:$G$605,DRE!$D516)</f>
        <v>0</v>
      </c>
      <c r="I516" s="47">
        <f>SUMIFS(Mai!$J$5:$J$605,Mai!$V$5:$V$605,"Despesa",Mai!$G$5:$G$605,DRE!$D516)</f>
        <v>0</v>
      </c>
      <c r="J516" s="47">
        <f>SUMIFS(Jun!$J$5:$J$605,Jun!$V$5:$V$605,"Despesa",Jun!$G$5:$G$605,DRE!$D516)</f>
        <v>0</v>
      </c>
      <c r="K516" s="47" t="e">
        <f>SUMIFS(#REF!,#REF!,"Despesa",#REF!,DRE!$D516)</f>
        <v>#REF!</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t="e">
        <f t="shared" si="27"/>
        <v>#REF!</v>
      </c>
    </row>
    <row r="517" spans="1:17" ht="28.5" customHeight="1" thickTop="1" thickBot="1" x14ac:dyDescent="0.3">
      <c r="A517" s="214"/>
      <c r="B517" s="61">
        <v>514</v>
      </c>
      <c r="C517" s="34">
        <f>'PC Despesas'!L95</f>
        <v>0</v>
      </c>
      <c r="D517" s="35" t="str">
        <f>IFERROR(VLOOKUP(C517,'PC Despesas'!$L$4:$M$103,2,FALSE),"")</f>
        <v/>
      </c>
      <c r="E517" s="47">
        <f>SUMIFS(Jan!$J$5:$J$586,Jan!$V$5:$V$586,"Despesa",Jan!$G$5:$G$586,DRE!$D517)</f>
        <v>0</v>
      </c>
      <c r="F517" s="47">
        <f>SUMIFS(Fev!$J$5:$J$605,Fev!$V$5:$V$605,"Despesa",Fev!$G$5:$G$605,DRE!$D517)</f>
        <v>0</v>
      </c>
      <c r="G517" s="47" t="e">
        <f>SUMIFS(#REF!,#REF!,"Despesa",#REF!,DRE!$D517)</f>
        <v>#REF!</v>
      </c>
      <c r="H517" s="47">
        <f>SUMIFS(Abr!$J$5:$J$605,Abr!$V$5:$V$605,"Despesa",Abr!$G$5:$G$605,DRE!$D517)</f>
        <v>0</v>
      </c>
      <c r="I517" s="47">
        <f>SUMIFS(Mai!$J$5:$J$605,Mai!$V$5:$V$605,"Despesa",Mai!$G$5:$G$605,DRE!$D517)</f>
        <v>0</v>
      </c>
      <c r="J517" s="47">
        <f>SUMIFS(Jun!$J$5:$J$605,Jun!$V$5:$V$605,"Despesa",Jun!$G$5:$G$605,DRE!$D517)</f>
        <v>0</v>
      </c>
      <c r="K517" s="47" t="e">
        <f>SUMIFS(#REF!,#REF!,"Despesa",#REF!,DRE!$D517)</f>
        <v>#REF!</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t="e">
        <f t="shared" si="27"/>
        <v>#REF!</v>
      </c>
    </row>
    <row r="518" spans="1:17" ht="28.5" customHeight="1" thickTop="1" thickBot="1" x14ac:dyDescent="0.3">
      <c r="A518" s="214"/>
      <c r="B518" s="61">
        <v>515</v>
      </c>
      <c r="C518" s="34">
        <f>'PC Despesas'!L96</f>
        <v>0</v>
      </c>
      <c r="D518" s="35" t="str">
        <f>IFERROR(VLOOKUP(C518,'PC Despesas'!$L$4:$M$103,2,FALSE),"")</f>
        <v/>
      </c>
      <c r="E518" s="47">
        <f>SUMIFS(Jan!$J$5:$J$586,Jan!$V$5:$V$586,"Despesa",Jan!$G$5:$G$586,DRE!$D518)</f>
        <v>0</v>
      </c>
      <c r="F518" s="47">
        <f>SUMIFS(Fev!$J$5:$J$605,Fev!$V$5:$V$605,"Despesa",Fev!$G$5:$G$605,DRE!$D518)</f>
        <v>0</v>
      </c>
      <c r="G518" s="47" t="e">
        <f>SUMIFS(#REF!,#REF!,"Despesa",#REF!,DRE!$D518)</f>
        <v>#REF!</v>
      </c>
      <c r="H518" s="47">
        <f>SUMIFS(Abr!$J$5:$J$605,Abr!$V$5:$V$605,"Despesa",Abr!$G$5:$G$605,DRE!$D518)</f>
        <v>0</v>
      </c>
      <c r="I518" s="47">
        <f>SUMIFS(Mai!$J$5:$J$605,Mai!$V$5:$V$605,"Despesa",Mai!$G$5:$G$605,DRE!$D518)</f>
        <v>0</v>
      </c>
      <c r="J518" s="47">
        <f>SUMIFS(Jun!$J$5:$J$605,Jun!$V$5:$V$605,"Despesa",Jun!$G$5:$G$605,DRE!$D518)</f>
        <v>0</v>
      </c>
      <c r="K518" s="47" t="e">
        <f>SUMIFS(#REF!,#REF!,"Despesa",#REF!,DRE!$D518)</f>
        <v>#REF!</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t="e">
        <f t="shared" si="27"/>
        <v>#REF!</v>
      </c>
    </row>
    <row r="519" spans="1:17" ht="28.5" customHeight="1" thickTop="1" thickBot="1" x14ac:dyDescent="0.3">
      <c r="A519" s="214"/>
      <c r="B519" s="61">
        <v>516</v>
      </c>
      <c r="C519" s="34">
        <f>'PC Despesas'!L97</f>
        <v>0</v>
      </c>
      <c r="D519" s="35" t="str">
        <f>IFERROR(VLOOKUP(C519,'PC Despesas'!$L$4:$M$103,2,FALSE),"")</f>
        <v/>
      </c>
      <c r="E519" s="47">
        <f>SUMIFS(Jan!$J$5:$J$586,Jan!$V$5:$V$586,"Despesa",Jan!$G$5:$G$586,DRE!$D519)</f>
        <v>0</v>
      </c>
      <c r="F519" s="47">
        <f>SUMIFS(Fev!$J$5:$J$605,Fev!$V$5:$V$605,"Despesa",Fev!$G$5:$G$605,DRE!$D519)</f>
        <v>0</v>
      </c>
      <c r="G519" s="47" t="e">
        <f>SUMIFS(#REF!,#REF!,"Despesa",#REF!,DRE!$D519)</f>
        <v>#REF!</v>
      </c>
      <c r="H519" s="47">
        <f>SUMIFS(Abr!$J$5:$J$605,Abr!$V$5:$V$605,"Despesa",Abr!$G$5:$G$605,DRE!$D519)</f>
        <v>0</v>
      </c>
      <c r="I519" s="47">
        <f>SUMIFS(Mai!$J$5:$J$605,Mai!$V$5:$V$605,"Despesa",Mai!$G$5:$G$605,DRE!$D519)</f>
        <v>0</v>
      </c>
      <c r="J519" s="47">
        <f>SUMIFS(Jun!$J$5:$J$605,Jun!$V$5:$V$605,"Despesa",Jun!$G$5:$G$605,DRE!$D519)</f>
        <v>0</v>
      </c>
      <c r="K519" s="47" t="e">
        <f>SUMIFS(#REF!,#REF!,"Despesa",#REF!,DRE!$D519)</f>
        <v>#REF!</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t="e">
        <f t="shared" si="27"/>
        <v>#REF!</v>
      </c>
    </row>
    <row r="520" spans="1:17" ht="28.5" customHeight="1" thickTop="1" thickBot="1" x14ac:dyDescent="0.3">
      <c r="A520" s="214"/>
      <c r="B520" s="61">
        <v>517</v>
      </c>
      <c r="C520" s="34">
        <f>'PC Despesas'!L98</f>
        <v>0</v>
      </c>
      <c r="D520" s="35" t="str">
        <f>IFERROR(VLOOKUP(C520,'PC Despesas'!$L$4:$M$103,2,FALSE),"")</f>
        <v/>
      </c>
      <c r="E520" s="47">
        <f>SUMIFS(Jan!$J$5:$J$586,Jan!$V$5:$V$586,"Despesa",Jan!$G$5:$G$586,DRE!$D520)</f>
        <v>0</v>
      </c>
      <c r="F520" s="47">
        <f>SUMIFS(Fev!$J$5:$J$605,Fev!$V$5:$V$605,"Despesa",Fev!$G$5:$G$605,DRE!$D520)</f>
        <v>0</v>
      </c>
      <c r="G520" s="47" t="e">
        <f>SUMIFS(#REF!,#REF!,"Despesa",#REF!,DRE!$D520)</f>
        <v>#REF!</v>
      </c>
      <c r="H520" s="47">
        <f>SUMIFS(Abr!$J$5:$J$605,Abr!$V$5:$V$605,"Despesa",Abr!$G$5:$G$605,DRE!$D520)</f>
        <v>0</v>
      </c>
      <c r="I520" s="47">
        <f>SUMIFS(Mai!$J$5:$J$605,Mai!$V$5:$V$605,"Despesa",Mai!$G$5:$G$605,DRE!$D520)</f>
        <v>0</v>
      </c>
      <c r="J520" s="47">
        <f>SUMIFS(Jun!$J$5:$J$605,Jun!$V$5:$V$605,"Despesa",Jun!$G$5:$G$605,DRE!$D520)</f>
        <v>0</v>
      </c>
      <c r="K520" s="47" t="e">
        <f>SUMIFS(#REF!,#REF!,"Despesa",#REF!,DRE!$D520)</f>
        <v>#REF!</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t="e">
        <f t="shared" si="27"/>
        <v>#REF!</v>
      </c>
    </row>
    <row r="521" spans="1:17" ht="28.5" customHeight="1" thickTop="1" thickBot="1" x14ac:dyDescent="0.3">
      <c r="A521" s="214"/>
      <c r="B521" s="61">
        <v>518</v>
      </c>
      <c r="C521" s="34">
        <f>'PC Despesas'!L99</f>
        <v>0</v>
      </c>
      <c r="D521" s="35" t="str">
        <f>IFERROR(VLOOKUP(C521,'PC Despesas'!$L$4:$M$103,2,FALSE),"")</f>
        <v/>
      </c>
      <c r="E521" s="47">
        <f>SUMIFS(Jan!$J$5:$J$586,Jan!$V$5:$V$586,"Despesa",Jan!$G$5:$G$586,DRE!$D521)</f>
        <v>0</v>
      </c>
      <c r="F521" s="47">
        <f>SUMIFS(Fev!$J$5:$J$605,Fev!$V$5:$V$605,"Despesa",Fev!$G$5:$G$605,DRE!$D521)</f>
        <v>0</v>
      </c>
      <c r="G521" s="47" t="e">
        <f>SUMIFS(#REF!,#REF!,"Despesa",#REF!,DRE!$D521)</f>
        <v>#REF!</v>
      </c>
      <c r="H521" s="47">
        <f>SUMIFS(Abr!$J$5:$J$605,Abr!$V$5:$V$605,"Despesa",Abr!$G$5:$G$605,DRE!$D521)</f>
        <v>0</v>
      </c>
      <c r="I521" s="47">
        <f>SUMIFS(Mai!$J$5:$J$605,Mai!$V$5:$V$605,"Despesa",Mai!$G$5:$G$605,DRE!$D521)</f>
        <v>0</v>
      </c>
      <c r="J521" s="47">
        <f>SUMIFS(Jun!$J$5:$J$605,Jun!$V$5:$V$605,"Despesa",Jun!$G$5:$G$605,DRE!$D521)</f>
        <v>0</v>
      </c>
      <c r="K521" s="47" t="e">
        <f>SUMIFS(#REF!,#REF!,"Despesa",#REF!,DRE!$D521)</f>
        <v>#REF!</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t="e">
        <f t="shared" si="27"/>
        <v>#REF!</v>
      </c>
    </row>
    <row r="522" spans="1:17" ht="28.5" customHeight="1" thickTop="1" thickBot="1" x14ac:dyDescent="0.3">
      <c r="A522" s="214"/>
      <c r="B522" s="61">
        <v>519</v>
      </c>
      <c r="C522" s="34">
        <f>'PC Despesas'!L100</f>
        <v>0</v>
      </c>
      <c r="D522" s="35" t="str">
        <f>IFERROR(VLOOKUP(C522,'PC Despesas'!$L$4:$M$103,2,FALSE),"")</f>
        <v/>
      </c>
      <c r="E522" s="47">
        <f>SUMIFS(Jan!$J$5:$J$586,Jan!$V$5:$V$586,"Despesa",Jan!$G$5:$G$586,DRE!$D522)</f>
        <v>0</v>
      </c>
      <c r="F522" s="47">
        <f>SUMIFS(Fev!$J$5:$J$605,Fev!$V$5:$V$605,"Despesa",Fev!$G$5:$G$605,DRE!$D522)</f>
        <v>0</v>
      </c>
      <c r="G522" s="47" t="e">
        <f>SUMIFS(#REF!,#REF!,"Despesa",#REF!,DRE!$D522)</f>
        <v>#REF!</v>
      </c>
      <c r="H522" s="47">
        <f>SUMIFS(Abr!$J$5:$J$605,Abr!$V$5:$V$605,"Despesa",Abr!$G$5:$G$605,DRE!$D522)</f>
        <v>0</v>
      </c>
      <c r="I522" s="47">
        <f>SUMIFS(Mai!$J$5:$J$605,Mai!$V$5:$V$605,"Despesa",Mai!$G$5:$G$605,DRE!$D522)</f>
        <v>0</v>
      </c>
      <c r="J522" s="47">
        <f>SUMIFS(Jun!$J$5:$J$605,Jun!$V$5:$V$605,"Despesa",Jun!$G$5:$G$605,DRE!$D522)</f>
        <v>0</v>
      </c>
      <c r="K522" s="47" t="e">
        <f>SUMIFS(#REF!,#REF!,"Despesa",#REF!,DRE!$D522)</f>
        <v>#REF!</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t="e">
        <f t="shared" si="27"/>
        <v>#REF!</v>
      </c>
    </row>
    <row r="523" spans="1:17" ht="28.5" customHeight="1" thickTop="1" thickBot="1" x14ac:dyDescent="0.3">
      <c r="A523" s="214"/>
      <c r="B523" s="61">
        <v>520</v>
      </c>
      <c r="C523" s="34">
        <f>'PC Despesas'!L101</f>
        <v>0</v>
      </c>
      <c r="D523" s="35" t="str">
        <f>IFERROR(VLOOKUP(C523,'PC Despesas'!$L$4:$M$103,2,FALSE),"")</f>
        <v/>
      </c>
      <c r="E523" s="47">
        <f>SUMIFS(Jan!$J$5:$J$586,Jan!$V$5:$V$586,"Despesa",Jan!$G$5:$G$586,DRE!$D523)</f>
        <v>0</v>
      </c>
      <c r="F523" s="47">
        <f>SUMIFS(Fev!$J$5:$J$605,Fev!$V$5:$V$605,"Despesa",Fev!$G$5:$G$605,DRE!$D523)</f>
        <v>0</v>
      </c>
      <c r="G523" s="47" t="e">
        <f>SUMIFS(#REF!,#REF!,"Despesa",#REF!,DRE!$D523)</f>
        <v>#REF!</v>
      </c>
      <c r="H523" s="47">
        <f>SUMIFS(Abr!$J$5:$J$605,Abr!$V$5:$V$605,"Despesa",Abr!$G$5:$G$605,DRE!$D523)</f>
        <v>0</v>
      </c>
      <c r="I523" s="47">
        <f>SUMIFS(Mai!$J$5:$J$605,Mai!$V$5:$V$605,"Despesa",Mai!$G$5:$G$605,DRE!$D523)</f>
        <v>0</v>
      </c>
      <c r="J523" s="47">
        <f>SUMIFS(Jun!$J$5:$J$605,Jun!$V$5:$V$605,"Despesa",Jun!$G$5:$G$605,DRE!$D523)</f>
        <v>0</v>
      </c>
      <c r="K523" s="47" t="e">
        <f>SUMIFS(#REF!,#REF!,"Despesa",#REF!,DRE!$D523)</f>
        <v>#REF!</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t="e">
        <f t="shared" si="27"/>
        <v>#REF!</v>
      </c>
    </row>
    <row r="524" spans="1:17" ht="28.5" customHeight="1" thickTop="1" thickBot="1" x14ac:dyDescent="0.3">
      <c r="A524" s="214"/>
      <c r="B524" s="61">
        <v>521</v>
      </c>
      <c r="C524" s="34">
        <f>'PC Despesas'!L102</f>
        <v>0</v>
      </c>
      <c r="D524" s="35" t="str">
        <f>IFERROR(VLOOKUP(C524,'PC Despesas'!$L$4:$M$103,2,FALSE),"")</f>
        <v/>
      </c>
      <c r="E524" s="47">
        <f>SUMIFS(Jan!$J$5:$J$586,Jan!$V$5:$V$586,"Despesa",Jan!$G$5:$G$586,DRE!$D524)</f>
        <v>0</v>
      </c>
      <c r="F524" s="47">
        <f>SUMIFS(Fev!$J$5:$J$605,Fev!$V$5:$V$605,"Despesa",Fev!$G$5:$G$605,DRE!$D524)</f>
        <v>0</v>
      </c>
      <c r="G524" s="47" t="e">
        <f>SUMIFS(#REF!,#REF!,"Despesa",#REF!,DRE!$D524)</f>
        <v>#REF!</v>
      </c>
      <c r="H524" s="47">
        <f>SUMIFS(Abr!$J$5:$J$605,Abr!$V$5:$V$605,"Despesa",Abr!$G$5:$G$605,DRE!$D524)</f>
        <v>0</v>
      </c>
      <c r="I524" s="47">
        <f>SUMIFS(Mai!$J$5:$J$605,Mai!$V$5:$V$605,"Despesa",Mai!$G$5:$G$605,DRE!$D524)</f>
        <v>0</v>
      </c>
      <c r="J524" s="47">
        <f>SUMIFS(Jun!$J$5:$J$605,Jun!$V$5:$V$605,"Despesa",Jun!$G$5:$G$605,DRE!$D524)</f>
        <v>0</v>
      </c>
      <c r="K524" s="47" t="e">
        <f>SUMIFS(#REF!,#REF!,"Despesa",#REF!,DRE!$D524)</f>
        <v>#REF!</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t="e">
        <f t="shared" si="27"/>
        <v>#REF!</v>
      </c>
    </row>
    <row r="525" spans="1:17" ht="27.75" customHeight="1" thickTop="1" thickBot="1" x14ac:dyDescent="0.3">
      <c r="A525" s="214"/>
      <c r="B525" s="61">
        <v>522</v>
      </c>
      <c r="C525" s="34">
        <f>'PC Despesas'!L103</f>
        <v>0</v>
      </c>
      <c r="D525" s="35" t="str">
        <f>IFERROR(VLOOKUP(C525,'PC Despesas'!$L$4:$M$103,2,FALSE),"")</f>
        <v/>
      </c>
      <c r="E525" s="47">
        <f>SUMIFS(Jan!$J$5:$J$586,Jan!$V$5:$V$586,"Despesa",Jan!$G$5:$G$586,DRE!$D525)</f>
        <v>0</v>
      </c>
      <c r="F525" s="47">
        <f>SUMIFS(Fev!$J$5:$J$605,Fev!$V$5:$V$605,"Despesa",Fev!$G$5:$G$605,DRE!$D525)</f>
        <v>0</v>
      </c>
      <c r="G525" s="47" t="e">
        <f>SUMIFS(#REF!,#REF!,"Despesa",#REF!,DRE!$D525)</f>
        <v>#REF!</v>
      </c>
      <c r="H525" s="47">
        <f>SUMIFS(Abr!$J$5:$J$605,Abr!$V$5:$V$605,"Despesa",Abr!$G$5:$G$605,DRE!$D525)</f>
        <v>0</v>
      </c>
      <c r="I525" s="47">
        <f>SUMIFS(Mai!$J$5:$J$605,Mai!$V$5:$V$605,"Despesa",Mai!$G$5:$G$605,DRE!$D525)</f>
        <v>0</v>
      </c>
      <c r="J525" s="47">
        <f>SUMIFS(Jun!$J$5:$J$605,Jun!$V$5:$V$605,"Despesa",Jun!$G$5:$G$605,DRE!$D525)</f>
        <v>0</v>
      </c>
      <c r="K525" s="47" t="e">
        <f>SUMIFS(#REF!,#REF!,"Despesa",#REF!,DRE!$D525)</f>
        <v>#REF!</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t="e">
        <f t="shared" si="27"/>
        <v>#REF!</v>
      </c>
    </row>
    <row r="526" spans="1:17" ht="34.5" customHeight="1" thickTop="1" thickBot="1" x14ac:dyDescent="0.3">
      <c r="A526" s="214"/>
      <c r="B526" s="61">
        <v>523</v>
      </c>
      <c r="C526" s="176" t="s">
        <v>94</v>
      </c>
      <c r="D526" s="177" t="str">
        <f>VLOOKUP(C526,'PC Despesas'!$O$4:$P$103,2,FALSE)</f>
        <v>DESPESAS OPERACIONAIS</v>
      </c>
      <c r="E526" s="178">
        <f t="shared" ref="E526:Q526" si="28">SUM(E527:E625)</f>
        <v>0</v>
      </c>
      <c r="F526" s="178">
        <f t="shared" si="28"/>
        <v>0</v>
      </c>
      <c r="G526" s="178" t="e">
        <f t="shared" si="28"/>
        <v>#REF!</v>
      </c>
      <c r="H526" s="178">
        <f t="shared" si="28"/>
        <v>0</v>
      </c>
      <c r="I526" s="178">
        <f t="shared" si="28"/>
        <v>0</v>
      </c>
      <c r="J526" s="178">
        <f t="shared" si="28"/>
        <v>0</v>
      </c>
      <c r="K526" s="178" t="e">
        <f t="shared" si="28"/>
        <v>#REF!</v>
      </c>
      <c r="L526" s="178">
        <f t="shared" si="28"/>
        <v>0</v>
      </c>
      <c r="M526" s="178">
        <f t="shared" si="28"/>
        <v>0</v>
      </c>
      <c r="N526" s="178">
        <f t="shared" si="28"/>
        <v>0</v>
      </c>
      <c r="O526" s="178">
        <f t="shared" si="28"/>
        <v>0</v>
      </c>
      <c r="P526" s="178">
        <f t="shared" si="28"/>
        <v>0</v>
      </c>
      <c r="Q526" s="178" t="e">
        <f t="shared" si="28"/>
        <v>#REF!</v>
      </c>
    </row>
    <row r="527" spans="1:17" ht="27.75" customHeight="1" thickTop="1" thickBot="1" x14ac:dyDescent="0.3">
      <c r="A527" s="214"/>
      <c r="B527" s="61">
        <v>524</v>
      </c>
      <c r="C527" s="34" t="str">
        <f>'PC Despesas'!O5</f>
        <v>5.5.1</v>
      </c>
      <c r="D527" s="35" t="str">
        <f>IFERROR(VLOOKUP(C527,'PC Despesas'!$O$5:$P$103,2,FALSE),"")</f>
        <v>COMBUSTIVEIS E LUBRIFICANTES</v>
      </c>
      <c r="E527" s="47">
        <f>SUMIFS(Jan!$J$5:$J$586,Jan!$V$5:$V$586,"Despesa",Jan!$G$5:$G$586,DRE!$D527)</f>
        <v>0</v>
      </c>
      <c r="F527" s="47">
        <f>SUMIFS(Fev!$J$5:$J$605,Fev!$V$5:$V$605,"Despesa",Fev!$G$5:$G$605,DRE!$D527)</f>
        <v>0</v>
      </c>
      <c r="G527" s="47" t="e">
        <f>SUMIFS(#REF!,#REF!,"Despesa",#REF!,DRE!$D527)</f>
        <v>#REF!</v>
      </c>
      <c r="H527" s="47">
        <f>SUMIFS(Abr!$J$5:$J$605,Abr!$V$5:$V$605,"Despesa",Abr!$G$5:$G$605,DRE!$D527)</f>
        <v>0</v>
      </c>
      <c r="I527" s="47">
        <f>SUMIFS(Mai!$J$5:$J$605,Mai!$V$5:$V$605,"Despesa",Mai!$G$5:$G$605,DRE!$D527)</f>
        <v>0</v>
      </c>
      <c r="J527" s="47">
        <f>SUMIFS(Jun!$J$5:$J$605,Jun!$V$5:$V$605,"Despesa",Jun!$G$5:$G$605,DRE!$D527)</f>
        <v>0</v>
      </c>
      <c r="K527" s="47" t="e">
        <f>SUMIFS(#REF!,#REF!,"Despesa",#REF!,DRE!$D527)</f>
        <v>#REF!</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t="e">
        <f>SUM(E527:P527)</f>
        <v>#REF!</v>
      </c>
    </row>
    <row r="528" spans="1:17" ht="28.5" customHeight="1" thickTop="1" thickBot="1" x14ac:dyDescent="0.3">
      <c r="A528" s="214"/>
      <c r="B528" s="61">
        <v>525</v>
      </c>
      <c r="C528" s="34" t="str">
        <f>'PC Despesas'!O6</f>
        <v>5.5.10</v>
      </c>
      <c r="D528" s="35" t="str">
        <f>IFERROR(VLOOKUP(C528,'PC Despesas'!$O$5:$P$103,2,FALSE),"")</f>
        <v>DESP C/CONDOMINIO</v>
      </c>
      <c r="E528" s="47">
        <f>SUMIFS(Jan!$J$5:$J$586,Jan!$V$5:$V$586,"Despesa",Jan!$G$5:$G$586,DRE!$D528)</f>
        <v>0</v>
      </c>
      <c r="F528" s="47">
        <f>SUMIFS(Fev!$J$5:$J$605,Fev!$V$5:$V$605,"Despesa",Fev!$G$5:$G$605,DRE!$D528)</f>
        <v>0</v>
      </c>
      <c r="G528" s="47" t="e">
        <f>SUMIFS(#REF!,#REF!,"Despesa",#REF!,DRE!$D528)</f>
        <v>#REF!</v>
      </c>
      <c r="H528" s="47">
        <f>SUMIFS(Abr!$J$5:$J$605,Abr!$V$5:$V$605,"Despesa",Abr!$G$5:$G$605,DRE!$D528)</f>
        <v>0</v>
      </c>
      <c r="I528" s="47">
        <f>SUMIFS(Mai!$J$5:$J$605,Mai!$V$5:$V$605,"Despesa",Mai!$G$5:$G$605,DRE!$D528)</f>
        <v>0</v>
      </c>
      <c r="J528" s="47">
        <f>SUMIFS(Jun!$J$5:$J$605,Jun!$V$5:$V$605,"Despesa",Jun!$G$5:$G$605,DRE!$D528)</f>
        <v>0</v>
      </c>
      <c r="K528" s="47" t="e">
        <f>SUMIFS(#REF!,#REF!,"Despesa",#REF!,DRE!$D528)</f>
        <v>#REF!</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t="e">
        <f t="shared" ref="Q528:Q591" si="29">SUM(E528:P528)</f>
        <v>#REF!</v>
      </c>
    </row>
    <row r="529" spans="1:17" ht="28.5" customHeight="1" thickTop="1" thickBot="1" x14ac:dyDescent="0.3">
      <c r="A529" s="214"/>
      <c r="B529" s="61">
        <v>526</v>
      </c>
      <c r="C529" s="34" t="str">
        <f>'PC Despesas'!O7</f>
        <v>5.5.11</v>
      </c>
      <c r="D529" s="35" t="str">
        <f>IFERROR(VLOOKUP(C529,'PC Despesas'!$O$5:$P$103,2,FALSE),"")</f>
        <v>ALUGUEIS</v>
      </c>
      <c r="E529" s="47">
        <f>SUMIFS(Jan!$J$5:$J$586,Jan!$V$5:$V$586,"Despesa",Jan!$G$5:$G$586,DRE!$D529)</f>
        <v>0</v>
      </c>
      <c r="F529" s="47">
        <f>SUMIFS(Fev!$J$5:$J$605,Fev!$V$5:$V$605,"Despesa",Fev!$G$5:$G$605,DRE!$D529)</f>
        <v>0</v>
      </c>
      <c r="G529" s="47" t="e">
        <f>SUMIFS(#REF!,#REF!,"Despesa",#REF!,DRE!$D529)</f>
        <v>#REF!</v>
      </c>
      <c r="H529" s="47">
        <f>SUMIFS(Abr!$J$5:$J$605,Abr!$V$5:$V$605,"Despesa",Abr!$G$5:$G$605,DRE!$D529)</f>
        <v>0</v>
      </c>
      <c r="I529" s="47">
        <f>SUMIFS(Mai!$J$5:$J$605,Mai!$V$5:$V$605,"Despesa",Mai!$G$5:$G$605,DRE!$D529)</f>
        <v>0</v>
      </c>
      <c r="J529" s="47">
        <f>SUMIFS(Jun!$J$5:$J$605,Jun!$V$5:$V$605,"Despesa",Jun!$G$5:$G$605,DRE!$D529)</f>
        <v>0</v>
      </c>
      <c r="K529" s="47" t="e">
        <f>SUMIFS(#REF!,#REF!,"Despesa",#REF!,DRE!$D529)</f>
        <v>#REF!</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t="e">
        <f t="shared" si="29"/>
        <v>#REF!</v>
      </c>
    </row>
    <row r="530" spans="1:17" ht="28.5" customHeight="1" thickTop="1" thickBot="1" x14ac:dyDescent="0.3">
      <c r="A530" s="214"/>
      <c r="B530" s="61">
        <v>527</v>
      </c>
      <c r="C530" s="34" t="str">
        <f>'PC Despesas'!O8</f>
        <v>5.5.12</v>
      </c>
      <c r="D530" s="35" t="str">
        <f>IFERROR(VLOOKUP(C530,'PC Despesas'!$O$5:$P$103,2,FALSE),"")</f>
        <v>DESP C/VIAGENS</v>
      </c>
      <c r="E530" s="47">
        <f>SUMIFS(Jan!$J$5:$J$586,Jan!$V$5:$V$586,"Despesa",Jan!$G$5:$G$586,DRE!$D530)</f>
        <v>0</v>
      </c>
      <c r="F530" s="47">
        <f>SUMIFS(Fev!$J$5:$J$605,Fev!$V$5:$V$605,"Despesa",Fev!$G$5:$G$605,DRE!$D530)</f>
        <v>0</v>
      </c>
      <c r="G530" s="47" t="e">
        <f>SUMIFS(#REF!,#REF!,"Despesa",#REF!,DRE!$D530)</f>
        <v>#REF!</v>
      </c>
      <c r="H530" s="47">
        <f>SUMIFS(Abr!$J$5:$J$605,Abr!$V$5:$V$605,"Despesa",Abr!$G$5:$G$605,DRE!$D530)</f>
        <v>0</v>
      </c>
      <c r="I530" s="47">
        <f>SUMIFS(Mai!$J$5:$J$605,Mai!$V$5:$V$605,"Despesa",Mai!$G$5:$G$605,DRE!$D530)</f>
        <v>0</v>
      </c>
      <c r="J530" s="47">
        <f>SUMIFS(Jun!$J$5:$J$605,Jun!$V$5:$V$605,"Despesa",Jun!$G$5:$G$605,DRE!$D530)</f>
        <v>0</v>
      </c>
      <c r="K530" s="47" t="e">
        <f>SUMIFS(#REF!,#REF!,"Despesa",#REF!,DRE!$D530)</f>
        <v>#REF!</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t="e">
        <f t="shared" si="29"/>
        <v>#REF!</v>
      </c>
    </row>
    <row r="531" spans="1:17" ht="28.5" customHeight="1" thickTop="1" thickBot="1" x14ac:dyDescent="0.3">
      <c r="A531" s="214"/>
      <c r="B531" s="61">
        <v>528</v>
      </c>
      <c r="C531" s="34" t="str">
        <f>'PC Despesas'!O9</f>
        <v>5.5.13</v>
      </c>
      <c r="D531" s="35" t="str">
        <f>IFERROR(VLOOKUP(C531,'PC Despesas'!$O$5:$P$103,2,FALSE),"")</f>
        <v>DESP LEGAIS E JURIDICAS</v>
      </c>
      <c r="E531" s="47">
        <f>SUMIFS(Jan!$J$5:$J$586,Jan!$V$5:$V$586,"Despesa",Jan!$G$5:$G$586,DRE!$D531)</f>
        <v>0</v>
      </c>
      <c r="F531" s="47">
        <f>SUMIFS(Fev!$J$5:$J$605,Fev!$V$5:$V$605,"Despesa",Fev!$G$5:$G$605,DRE!$D531)</f>
        <v>0</v>
      </c>
      <c r="G531" s="47" t="e">
        <f>SUMIFS(#REF!,#REF!,"Despesa",#REF!,DRE!$D531)</f>
        <v>#REF!</v>
      </c>
      <c r="H531" s="47">
        <f>SUMIFS(Abr!$J$5:$J$605,Abr!$V$5:$V$605,"Despesa",Abr!$G$5:$G$605,DRE!$D531)</f>
        <v>0</v>
      </c>
      <c r="I531" s="47">
        <f>SUMIFS(Mai!$J$5:$J$605,Mai!$V$5:$V$605,"Despesa",Mai!$G$5:$G$605,DRE!$D531)</f>
        <v>0</v>
      </c>
      <c r="J531" s="47">
        <f>SUMIFS(Jun!$J$5:$J$605,Jun!$V$5:$V$605,"Despesa",Jun!$G$5:$G$605,DRE!$D531)</f>
        <v>0</v>
      </c>
      <c r="K531" s="47" t="e">
        <f>SUMIFS(#REF!,#REF!,"Despesa",#REF!,DRE!$D531)</f>
        <v>#REF!</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t="e">
        <f t="shared" si="29"/>
        <v>#REF!</v>
      </c>
    </row>
    <row r="532" spans="1:17" ht="28.5" customHeight="1" thickTop="1" thickBot="1" x14ac:dyDescent="0.3">
      <c r="A532" s="214"/>
      <c r="B532" s="61">
        <v>529</v>
      </c>
      <c r="C532" s="34" t="str">
        <f>'PC Despesas'!O10</f>
        <v>5.5.14</v>
      </c>
      <c r="D532" s="35" t="str">
        <f>IFERROR(VLOOKUP(C532,'PC Despesas'!$O$5:$P$103,2,FALSE),"")</f>
        <v xml:space="preserve">DESP C/CORREIOS </v>
      </c>
      <c r="E532" s="47">
        <f>SUMIFS(Jan!$J$5:$J$586,Jan!$V$5:$V$586,"Despesa",Jan!$G$5:$G$586,DRE!$D532)</f>
        <v>0</v>
      </c>
      <c r="F532" s="47">
        <f>SUMIFS(Fev!$J$5:$J$605,Fev!$V$5:$V$605,"Despesa",Fev!$G$5:$G$605,DRE!$D532)</f>
        <v>0</v>
      </c>
      <c r="G532" s="47" t="e">
        <f>SUMIFS(#REF!,#REF!,"Despesa",#REF!,DRE!$D532)</f>
        <v>#REF!</v>
      </c>
      <c r="H532" s="47">
        <f>SUMIFS(Abr!$J$5:$J$605,Abr!$V$5:$V$605,"Despesa",Abr!$G$5:$G$605,DRE!$D532)</f>
        <v>0</v>
      </c>
      <c r="I532" s="47">
        <f>SUMIFS(Mai!$J$5:$J$605,Mai!$V$5:$V$605,"Despesa",Mai!$G$5:$G$605,DRE!$D532)</f>
        <v>0</v>
      </c>
      <c r="J532" s="47">
        <f>SUMIFS(Jun!$J$5:$J$605,Jun!$V$5:$V$605,"Despesa",Jun!$G$5:$G$605,DRE!$D532)</f>
        <v>0</v>
      </c>
      <c r="K532" s="47" t="e">
        <f>SUMIFS(#REF!,#REF!,"Despesa",#REF!,DRE!$D532)</f>
        <v>#REF!</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t="e">
        <f t="shared" si="29"/>
        <v>#REF!</v>
      </c>
    </row>
    <row r="533" spans="1:17" ht="28.5" customHeight="1" thickTop="1" thickBot="1" x14ac:dyDescent="0.3">
      <c r="A533" s="214"/>
      <c r="B533" s="61">
        <v>530</v>
      </c>
      <c r="C533" s="34" t="str">
        <f>'PC Despesas'!O11</f>
        <v>5.5.15</v>
      </c>
      <c r="D533" s="35" t="str">
        <f>IFERROR(VLOOKUP(C533,'PC Despesas'!$O$5:$P$103,2,FALSE),"")</f>
        <v>DESP DIVERSAS</v>
      </c>
      <c r="E533" s="47">
        <f>SUMIFS(Jan!$J$5:$J$586,Jan!$V$5:$V$586,"Despesa",Jan!$G$5:$G$586,DRE!$D533)</f>
        <v>0</v>
      </c>
      <c r="F533" s="47">
        <f>SUMIFS(Fev!$J$5:$J$605,Fev!$V$5:$V$605,"Despesa",Fev!$G$5:$G$605,DRE!$D533)</f>
        <v>0</v>
      </c>
      <c r="G533" s="47" t="e">
        <f>SUMIFS(#REF!,#REF!,"Despesa",#REF!,DRE!$D533)</f>
        <v>#REF!</v>
      </c>
      <c r="H533" s="47">
        <f>SUMIFS(Abr!$J$5:$J$605,Abr!$V$5:$V$605,"Despesa",Abr!$G$5:$G$605,DRE!$D533)</f>
        <v>0</v>
      </c>
      <c r="I533" s="47">
        <f>SUMIFS(Mai!$J$5:$J$605,Mai!$V$5:$V$605,"Despesa",Mai!$G$5:$G$605,DRE!$D533)</f>
        <v>0</v>
      </c>
      <c r="J533" s="47">
        <f>SUMIFS(Jun!$J$5:$J$605,Jun!$V$5:$V$605,"Despesa",Jun!$G$5:$G$605,DRE!$D533)</f>
        <v>0</v>
      </c>
      <c r="K533" s="47" t="e">
        <f>SUMIFS(#REF!,#REF!,"Despesa",#REF!,DRE!$D533)</f>
        <v>#REF!</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t="e">
        <f t="shared" si="29"/>
        <v>#REF!</v>
      </c>
    </row>
    <row r="534" spans="1:17" ht="28.5" customHeight="1" thickTop="1" thickBot="1" x14ac:dyDescent="0.3">
      <c r="A534" s="214"/>
      <c r="B534" s="61">
        <v>531</v>
      </c>
      <c r="C534" s="34" t="str">
        <f>'PC Despesas'!O12</f>
        <v>5.5.2</v>
      </c>
      <c r="D534" s="35" t="str">
        <f>IFERROR(VLOOKUP(C534,'PC Despesas'!$O$5:$P$103,2,FALSE),"")</f>
        <v>CONSELHOS REGIONAIS</v>
      </c>
      <c r="E534" s="47">
        <f>SUMIFS(Jan!$J$5:$J$586,Jan!$V$5:$V$586,"Despesa",Jan!$G$5:$G$586,DRE!$D534)</f>
        <v>0</v>
      </c>
      <c r="F534" s="47">
        <f>SUMIFS(Fev!$J$5:$J$605,Fev!$V$5:$V$605,"Despesa",Fev!$G$5:$G$605,DRE!$D534)</f>
        <v>0</v>
      </c>
      <c r="G534" s="47" t="e">
        <f>SUMIFS(#REF!,#REF!,"Despesa",#REF!,DRE!$D534)</f>
        <v>#REF!</v>
      </c>
      <c r="H534" s="47">
        <f>SUMIFS(Abr!$J$5:$J$605,Abr!$V$5:$V$605,"Despesa",Abr!$G$5:$G$605,DRE!$D534)</f>
        <v>0</v>
      </c>
      <c r="I534" s="47">
        <f>SUMIFS(Mai!$J$5:$J$605,Mai!$V$5:$V$605,"Despesa",Mai!$G$5:$G$605,DRE!$D534)</f>
        <v>0</v>
      </c>
      <c r="J534" s="47">
        <f>SUMIFS(Jun!$J$5:$J$605,Jun!$V$5:$V$605,"Despesa",Jun!$G$5:$G$605,DRE!$D534)</f>
        <v>0</v>
      </c>
      <c r="K534" s="47" t="e">
        <f>SUMIFS(#REF!,#REF!,"Despesa",#REF!,DRE!$D534)</f>
        <v>#REF!</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t="e">
        <f t="shared" si="29"/>
        <v>#REF!</v>
      </c>
    </row>
    <row r="535" spans="1:17" ht="28.5" customHeight="1" thickTop="1" thickBot="1" x14ac:dyDescent="0.3">
      <c r="A535" s="214"/>
      <c r="B535" s="61">
        <v>532</v>
      </c>
      <c r="C535" s="34" t="str">
        <f>'PC Despesas'!O13</f>
        <v>5.5.3</v>
      </c>
      <c r="D535" s="35" t="str">
        <f>IFERROR(VLOOKUP(C535,'PC Despesas'!$O$5:$P$103,2,FALSE),"")</f>
        <v>CONSERVAÇÃO E REPAROS</v>
      </c>
      <c r="E535" s="47">
        <f>SUMIFS(Jan!$J$5:$J$586,Jan!$V$5:$V$586,"Despesa",Jan!$G$5:$G$586,DRE!$D535)</f>
        <v>0</v>
      </c>
      <c r="F535" s="47">
        <f>SUMIFS(Fev!$J$5:$J$605,Fev!$V$5:$V$605,"Despesa",Fev!$G$5:$G$605,DRE!$D535)</f>
        <v>0</v>
      </c>
      <c r="G535" s="47" t="e">
        <f>SUMIFS(#REF!,#REF!,"Despesa",#REF!,DRE!$D535)</f>
        <v>#REF!</v>
      </c>
      <c r="H535" s="47">
        <f>SUMIFS(Abr!$J$5:$J$605,Abr!$V$5:$V$605,"Despesa",Abr!$G$5:$G$605,DRE!$D535)</f>
        <v>0</v>
      </c>
      <c r="I535" s="47">
        <f>SUMIFS(Mai!$J$5:$J$605,Mai!$V$5:$V$605,"Despesa",Mai!$G$5:$G$605,DRE!$D535)</f>
        <v>0</v>
      </c>
      <c r="J535" s="47">
        <f>SUMIFS(Jun!$J$5:$J$605,Jun!$V$5:$V$605,"Despesa",Jun!$G$5:$G$605,DRE!$D535)</f>
        <v>0</v>
      </c>
      <c r="K535" s="47" t="e">
        <f>SUMIFS(#REF!,#REF!,"Despesa",#REF!,DRE!$D535)</f>
        <v>#REF!</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t="e">
        <f t="shared" si="29"/>
        <v>#REF!</v>
      </c>
    </row>
    <row r="536" spans="1:17" ht="28.5" customHeight="1" thickTop="1" thickBot="1" x14ac:dyDescent="0.3">
      <c r="A536" s="214"/>
      <c r="B536" s="61">
        <v>533</v>
      </c>
      <c r="C536" s="34" t="str">
        <f>'PC Despesas'!O14</f>
        <v>5.5.4</v>
      </c>
      <c r="D536" s="35" t="str">
        <f>IFERROR(VLOOKUP(C536,'PC Despesas'!$O$5:$P$103,2,FALSE),"")</f>
        <v>CONTRIBUIÇÕES E DOAÇÕES</v>
      </c>
      <c r="E536" s="47">
        <f>SUMIFS(Jan!$J$5:$J$586,Jan!$V$5:$V$586,"Despesa",Jan!$G$5:$G$586,DRE!$D536)</f>
        <v>0</v>
      </c>
      <c r="F536" s="47">
        <f>SUMIFS(Fev!$J$5:$J$605,Fev!$V$5:$V$605,"Despesa",Fev!$G$5:$G$605,DRE!$D536)</f>
        <v>0</v>
      </c>
      <c r="G536" s="47" t="e">
        <f>SUMIFS(#REF!,#REF!,"Despesa",#REF!,DRE!$D536)</f>
        <v>#REF!</v>
      </c>
      <c r="H536" s="47">
        <f>SUMIFS(Abr!$J$5:$J$605,Abr!$V$5:$V$605,"Despesa",Abr!$G$5:$G$605,DRE!$D536)</f>
        <v>0</v>
      </c>
      <c r="I536" s="47">
        <f>SUMIFS(Mai!$J$5:$J$605,Mai!$V$5:$V$605,"Despesa",Mai!$G$5:$G$605,DRE!$D536)</f>
        <v>0</v>
      </c>
      <c r="J536" s="47">
        <f>SUMIFS(Jun!$J$5:$J$605,Jun!$V$5:$V$605,"Despesa",Jun!$G$5:$G$605,DRE!$D536)</f>
        <v>0</v>
      </c>
      <c r="K536" s="47" t="e">
        <f>SUMIFS(#REF!,#REF!,"Despesa",#REF!,DRE!$D536)</f>
        <v>#REF!</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t="e">
        <f t="shared" si="29"/>
        <v>#REF!</v>
      </c>
    </row>
    <row r="537" spans="1:17" ht="28.5" customHeight="1" thickTop="1" thickBot="1" x14ac:dyDescent="0.3">
      <c r="A537" s="214"/>
      <c r="B537" s="61">
        <v>534</v>
      </c>
      <c r="C537" s="34" t="str">
        <f>'PC Despesas'!O15</f>
        <v>5.5.5</v>
      </c>
      <c r="D537" s="35" t="str">
        <f>IFERROR(VLOOKUP(C537,'PC Despesas'!$O$5:$P$103,2,FALSE),"")</f>
        <v>CURSOS E TREINAMENTOS</v>
      </c>
      <c r="E537" s="47">
        <f>SUMIFS(Jan!$J$5:$J$586,Jan!$V$5:$V$586,"Despesa",Jan!$G$5:$G$586,DRE!$D537)</f>
        <v>0</v>
      </c>
      <c r="F537" s="47">
        <f>SUMIFS(Fev!$J$5:$J$605,Fev!$V$5:$V$605,"Despesa",Fev!$G$5:$G$605,DRE!$D537)</f>
        <v>0</v>
      </c>
      <c r="G537" s="47" t="e">
        <f>SUMIFS(#REF!,#REF!,"Despesa",#REF!,DRE!$D537)</f>
        <v>#REF!</v>
      </c>
      <c r="H537" s="47">
        <f>SUMIFS(Abr!$J$5:$J$605,Abr!$V$5:$V$605,"Despesa",Abr!$G$5:$G$605,DRE!$D537)</f>
        <v>0</v>
      </c>
      <c r="I537" s="47">
        <f>SUMIFS(Mai!$J$5:$J$605,Mai!$V$5:$V$605,"Despesa",Mai!$G$5:$G$605,DRE!$D537)</f>
        <v>0</v>
      </c>
      <c r="J537" s="47">
        <f>SUMIFS(Jun!$J$5:$J$605,Jun!$V$5:$V$605,"Despesa",Jun!$G$5:$G$605,DRE!$D537)</f>
        <v>0</v>
      </c>
      <c r="K537" s="47" t="e">
        <f>SUMIFS(#REF!,#REF!,"Despesa",#REF!,DRE!$D537)</f>
        <v>#REF!</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t="e">
        <f t="shared" si="29"/>
        <v>#REF!</v>
      </c>
    </row>
    <row r="538" spans="1:17" ht="28.5" customHeight="1" thickTop="1" thickBot="1" x14ac:dyDescent="0.3">
      <c r="A538" s="214"/>
      <c r="B538" s="61">
        <v>535</v>
      </c>
      <c r="C538" s="34" t="str">
        <f>'PC Despesas'!O16</f>
        <v>5.5.6</v>
      </c>
      <c r="D538" s="35" t="str">
        <f>IFERROR(VLOOKUP(C538,'PC Despesas'!$O$5:$P$103,2,FALSE),"")</f>
        <v>DEPRECIAÇÕES/AMORTIZAÇÕES</v>
      </c>
      <c r="E538" s="47">
        <f>SUMIFS(Jan!$J$5:$J$586,Jan!$V$5:$V$586,"Despesa",Jan!$G$5:$G$586,DRE!$D538)</f>
        <v>0</v>
      </c>
      <c r="F538" s="47">
        <f>SUMIFS(Fev!$J$5:$J$605,Fev!$V$5:$V$605,"Despesa",Fev!$G$5:$G$605,DRE!$D538)</f>
        <v>0</v>
      </c>
      <c r="G538" s="47" t="e">
        <f>SUMIFS(#REF!,#REF!,"Despesa",#REF!,DRE!$D538)</f>
        <v>#REF!</v>
      </c>
      <c r="H538" s="47">
        <f>SUMIFS(Abr!$J$5:$J$605,Abr!$V$5:$V$605,"Despesa",Abr!$G$5:$G$605,DRE!$D538)</f>
        <v>0</v>
      </c>
      <c r="I538" s="47">
        <f>SUMIFS(Mai!$J$5:$J$605,Mai!$V$5:$V$605,"Despesa",Mai!$G$5:$G$605,DRE!$D538)</f>
        <v>0</v>
      </c>
      <c r="J538" s="47">
        <f>SUMIFS(Jun!$J$5:$J$605,Jun!$V$5:$V$605,"Despesa",Jun!$G$5:$G$605,DRE!$D538)</f>
        <v>0</v>
      </c>
      <c r="K538" s="47" t="e">
        <f>SUMIFS(#REF!,#REF!,"Despesa",#REF!,DRE!$D538)</f>
        <v>#REF!</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t="e">
        <f t="shared" si="29"/>
        <v>#REF!</v>
      </c>
    </row>
    <row r="539" spans="1:17" ht="28.5" customHeight="1" thickTop="1" thickBot="1" x14ac:dyDescent="0.3">
      <c r="A539" s="214"/>
      <c r="B539" s="61">
        <v>536</v>
      </c>
      <c r="C539" s="34" t="str">
        <f>'PC Despesas'!O17</f>
        <v>5.5.7</v>
      </c>
      <c r="D539" s="35" t="str">
        <f>IFERROR(VLOOKUP(C539,'PC Despesas'!$O$5:$P$103,2,FALSE),"")</f>
        <v>TELEFONE/ INTERNET</v>
      </c>
      <c r="E539" s="47">
        <f>SUMIFS(Jan!$J$5:$J$586,Jan!$V$5:$V$586,"Despesa",Jan!$G$5:$G$586,DRE!$D539)</f>
        <v>0</v>
      </c>
      <c r="F539" s="47">
        <f>SUMIFS(Fev!$J$5:$J$605,Fev!$V$5:$V$605,"Despesa",Fev!$G$5:$G$605,DRE!$D539)</f>
        <v>0</v>
      </c>
      <c r="G539" s="47" t="e">
        <f>SUMIFS(#REF!,#REF!,"Despesa",#REF!,DRE!$D539)</f>
        <v>#REF!</v>
      </c>
      <c r="H539" s="47">
        <f>SUMIFS(Abr!$J$5:$J$605,Abr!$V$5:$V$605,"Despesa",Abr!$G$5:$G$605,DRE!$D539)</f>
        <v>0</v>
      </c>
      <c r="I539" s="47">
        <f>SUMIFS(Mai!$J$5:$J$605,Mai!$V$5:$V$605,"Despesa",Mai!$G$5:$G$605,DRE!$D539)</f>
        <v>0</v>
      </c>
      <c r="J539" s="47">
        <f>SUMIFS(Jun!$J$5:$J$605,Jun!$V$5:$V$605,"Despesa",Jun!$G$5:$G$605,DRE!$D539)</f>
        <v>0</v>
      </c>
      <c r="K539" s="47" t="e">
        <f>SUMIFS(#REF!,#REF!,"Despesa",#REF!,DRE!$D539)</f>
        <v>#REF!</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t="e">
        <f t="shared" si="29"/>
        <v>#REF!</v>
      </c>
    </row>
    <row r="540" spans="1:17" ht="28.5" customHeight="1" thickTop="1" thickBot="1" x14ac:dyDescent="0.3">
      <c r="A540" s="214"/>
      <c r="B540" s="61">
        <v>537</v>
      </c>
      <c r="C540" s="34" t="str">
        <f>'PC Despesas'!O18</f>
        <v>5.5.8</v>
      </c>
      <c r="D540" s="35" t="str">
        <f>IFERROR(VLOOKUP(C540,'PC Despesas'!$O$5:$P$103,2,FALSE),"")</f>
        <v>DESP C/XEROX</v>
      </c>
      <c r="E540" s="47">
        <f>SUMIFS(Jan!$J$5:$J$586,Jan!$V$5:$V$586,"Despesa",Jan!$G$5:$G$586,DRE!$D540)</f>
        <v>0</v>
      </c>
      <c r="F540" s="47">
        <f>SUMIFS(Fev!$J$5:$J$605,Fev!$V$5:$V$605,"Despesa",Fev!$G$5:$G$605,DRE!$D540)</f>
        <v>0</v>
      </c>
      <c r="G540" s="47" t="e">
        <f>SUMIFS(#REF!,#REF!,"Despesa",#REF!,DRE!$D540)</f>
        <v>#REF!</v>
      </c>
      <c r="H540" s="47">
        <f>SUMIFS(Abr!$J$5:$J$605,Abr!$V$5:$V$605,"Despesa",Abr!$G$5:$G$605,DRE!$D540)</f>
        <v>0</v>
      </c>
      <c r="I540" s="47">
        <f>SUMIFS(Mai!$J$5:$J$605,Mai!$V$5:$V$605,"Despesa",Mai!$G$5:$G$605,DRE!$D540)</f>
        <v>0</v>
      </c>
      <c r="J540" s="47">
        <f>SUMIFS(Jun!$J$5:$J$605,Jun!$V$5:$V$605,"Despesa",Jun!$G$5:$G$605,DRE!$D540)</f>
        <v>0</v>
      </c>
      <c r="K540" s="47" t="e">
        <f>SUMIFS(#REF!,#REF!,"Despesa",#REF!,DRE!$D540)</f>
        <v>#REF!</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t="e">
        <f t="shared" si="29"/>
        <v>#REF!</v>
      </c>
    </row>
    <row r="541" spans="1:17" ht="28.5" customHeight="1" thickTop="1" thickBot="1" x14ac:dyDescent="0.3">
      <c r="A541" s="214"/>
      <c r="B541" s="61">
        <v>538</v>
      </c>
      <c r="C541" s="34" t="str">
        <f>'PC Despesas'!O19</f>
        <v>5.5.9</v>
      </c>
      <c r="D541" s="35" t="str">
        <f>IFERROR(VLOOKUP(C541,'PC Despesas'!$O$5:$P$103,2,FALSE),"")</f>
        <v>DESP C/VEICULOS</v>
      </c>
      <c r="E541" s="47">
        <f>SUMIFS(Jan!$J$5:$J$586,Jan!$V$5:$V$586,"Despesa",Jan!$G$5:$G$586,DRE!$D541)</f>
        <v>0</v>
      </c>
      <c r="F541" s="47">
        <f>SUMIFS(Fev!$J$5:$J$605,Fev!$V$5:$V$605,"Despesa",Fev!$G$5:$G$605,DRE!$D541)</f>
        <v>0</v>
      </c>
      <c r="G541" s="47" t="e">
        <f>SUMIFS(#REF!,#REF!,"Despesa",#REF!,DRE!$D541)</f>
        <v>#REF!</v>
      </c>
      <c r="H541" s="47">
        <f>SUMIFS(Abr!$J$5:$J$605,Abr!$V$5:$V$605,"Despesa",Abr!$G$5:$G$605,DRE!$D541)</f>
        <v>0</v>
      </c>
      <c r="I541" s="47">
        <f>SUMIFS(Mai!$J$5:$J$605,Mai!$V$5:$V$605,"Despesa",Mai!$G$5:$G$605,DRE!$D541)</f>
        <v>0</v>
      </c>
      <c r="J541" s="47">
        <f>SUMIFS(Jun!$J$5:$J$605,Jun!$V$5:$V$605,"Despesa",Jun!$G$5:$G$605,DRE!$D541)</f>
        <v>0</v>
      </c>
      <c r="K541" s="47" t="e">
        <f>SUMIFS(#REF!,#REF!,"Despesa",#REF!,DRE!$D541)</f>
        <v>#REF!</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t="e">
        <f t="shared" si="29"/>
        <v>#REF!</v>
      </c>
    </row>
    <row r="542" spans="1:17" ht="28.5" customHeight="1" thickTop="1" thickBot="1" x14ac:dyDescent="0.3">
      <c r="A542" s="214"/>
      <c r="B542" s="61">
        <v>539</v>
      </c>
      <c r="C542" s="34">
        <f>'PC Despesas'!O20</f>
        <v>0</v>
      </c>
      <c r="D542" s="35" t="str">
        <f>IFERROR(VLOOKUP(C542,'PC Despesas'!$O$5:$P$103,2,FALSE),"")</f>
        <v/>
      </c>
      <c r="E542" s="47">
        <f>SUMIFS(Jan!$J$5:$J$586,Jan!$V$5:$V$586,"Despesa",Jan!$G$5:$G$586,DRE!$D542)</f>
        <v>0</v>
      </c>
      <c r="F542" s="47">
        <f>SUMIFS(Fev!$J$5:$J$605,Fev!$V$5:$V$605,"Despesa",Fev!$G$5:$G$605,DRE!$D542)</f>
        <v>0</v>
      </c>
      <c r="G542" s="47" t="e">
        <f>SUMIFS(#REF!,#REF!,"Despesa",#REF!,DRE!$D542)</f>
        <v>#REF!</v>
      </c>
      <c r="H542" s="47">
        <f>SUMIFS(Abr!$J$5:$J$605,Abr!$V$5:$V$605,"Despesa",Abr!$G$5:$G$605,DRE!$D542)</f>
        <v>0</v>
      </c>
      <c r="I542" s="47">
        <f>SUMIFS(Mai!$J$5:$J$605,Mai!$V$5:$V$605,"Despesa",Mai!$G$5:$G$605,DRE!$D542)</f>
        <v>0</v>
      </c>
      <c r="J542" s="47">
        <f>SUMIFS(Jun!$J$5:$J$605,Jun!$V$5:$V$605,"Despesa",Jun!$G$5:$G$605,DRE!$D542)</f>
        <v>0</v>
      </c>
      <c r="K542" s="47" t="e">
        <f>SUMIFS(#REF!,#REF!,"Despesa",#REF!,DRE!$D542)</f>
        <v>#REF!</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t="e">
        <f t="shared" si="29"/>
        <v>#REF!</v>
      </c>
    </row>
    <row r="543" spans="1:17" ht="28.5" customHeight="1" thickTop="1" thickBot="1" x14ac:dyDescent="0.3">
      <c r="A543" s="214"/>
      <c r="B543" s="61">
        <v>540</v>
      </c>
      <c r="C543" s="34">
        <f>'PC Despesas'!O21</f>
        <v>0</v>
      </c>
      <c r="D543" s="35" t="str">
        <f>IFERROR(VLOOKUP(C543,'PC Despesas'!$O$5:$P$103,2,FALSE),"")</f>
        <v/>
      </c>
      <c r="E543" s="47">
        <f>SUMIFS(Jan!$J$5:$J$586,Jan!$V$5:$V$586,"Despesa",Jan!$G$5:$G$586,DRE!$D543)</f>
        <v>0</v>
      </c>
      <c r="F543" s="47">
        <f>SUMIFS(Fev!$J$5:$J$605,Fev!$V$5:$V$605,"Despesa",Fev!$G$5:$G$605,DRE!$D543)</f>
        <v>0</v>
      </c>
      <c r="G543" s="47" t="e">
        <f>SUMIFS(#REF!,#REF!,"Despesa",#REF!,DRE!$D543)</f>
        <v>#REF!</v>
      </c>
      <c r="H543" s="47">
        <f>SUMIFS(Abr!$J$5:$J$605,Abr!$V$5:$V$605,"Despesa",Abr!$G$5:$G$605,DRE!$D543)</f>
        <v>0</v>
      </c>
      <c r="I543" s="47">
        <f>SUMIFS(Mai!$J$5:$J$605,Mai!$V$5:$V$605,"Despesa",Mai!$G$5:$G$605,DRE!$D543)</f>
        <v>0</v>
      </c>
      <c r="J543" s="47">
        <f>SUMIFS(Jun!$J$5:$J$605,Jun!$V$5:$V$605,"Despesa",Jun!$G$5:$G$605,DRE!$D543)</f>
        <v>0</v>
      </c>
      <c r="K543" s="47" t="e">
        <f>SUMIFS(#REF!,#REF!,"Despesa",#REF!,DRE!$D543)</f>
        <v>#REF!</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t="e">
        <f t="shared" si="29"/>
        <v>#REF!</v>
      </c>
    </row>
    <row r="544" spans="1:17" ht="28.5" customHeight="1" thickTop="1" thickBot="1" x14ac:dyDescent="0.3">
      <c r="A544" s="214"/>
      <c r="B544" s="61">
        <v>541</v>
      </c>
      <c r="C544" s="34">
        <f>'PC Despesas'!O22</f>
        <v>0</v>
      </c>
      <c r="D544" s="35" t="str">
        <f>IFERROR(VLOOKUP(C544,'PC Despesas'!$O$5:$P$103,2,FALSE),"")</f>
        <v/>
      </c>
      <c r="E544" s="47">
        <f>SUMIFS(Jan!$J$5:$J$586,Jan!$V$5:$V$586,"Despesa",Jan!$G$5:$G$586,DRE!$D544)</f>
        <v>0</v>
      </c>
      <c r="F544" s="47">
        <f>SUMIFS(Fev!$J$5:$J$605,Fev!$V$5:$V$605,"Despesa",Fev!$G$5:$G$605,DRE!$D544)</f>
        <v>0</v>
      </c>
      <c r="G544" s="47" t="e">
        <f>SUMIFS(#REF!,#REF!,"Despesa",#REF!,DRE!$D544)</f>
        <v>#REF!</v>
      </c>
      <c r="H544" s="47">
        <f>SUMIFS(Abr!$J$5:$J$605,Abr!$V$5:$V$605,"Despesa",Abr!$G$5:$G$605,DRE!$D544)</f>
        <v>0</v>
      </c>
      <c r="I544" s="47">
        <f>SUMIFS(Mai!$J$5:$J$605,Mai!$V$5:$V$605,"Despesa",Mai!$G$5:$G$605,DRE!$D544)</f>
        <v>0</v>
      </c>
      <c r="J544" s="47">
        <f>SUMIFS(Jun!$J$5:$J$605,Jun!$V$5:$V$605,"Despesa",Jun!$G$5:$G$605,DRE!$D544)</f>
        <v>0</v>
      </c>
      <c r="K544" s="47" t="e">
        <f>SUMIFS(#REF!,#REF!,"Despesa",#REF!,DRE!$D544)</f>
        <v>#REF!</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t="e">
        <f t="shared" si="29"/>
        <v>#REF!</v>
      </c>
    </row>
    <row r="545" spans="1:17" ht="28.5" customHeight="1" thickTop="1" thickBot="1" x14ac:dyDescent="0.3">
      <c r="A545" s="214"/>
      <c r="B545" s="61">
        <v>542</v>
      </c>
      <c r="C545" s="34">
        <f>'PC Despesas'!O23</f>
        <v>0</v>
      </c>
      <c r="D545" s="35" t="str">
        <f>IFERROR(VLOOKUP(C545,'PC Despesas'!$O$5:$P$103,2,FALSE),"")</f>
        <v/>
      </c>
      <c r="E545" s="47">
        <f>SUMIFS(Jan!$J$5:$J$586,Jan!$V$5:$V$586,"Despesa",Jan!$G$5:$G$586,DRE!$D545)</f>
        <v>0</v>
      </c>
      <c r="F545" s="47">
        <f>SUMIFS(Fev!$J$5:$J$605,Fev!$V$5:$V$605,"Despesa",Fev!$G$5:$G$605,DRE!$D545)</f>
        <v>0</v>
      </c>
      <c r="G545" s="47" t="e">
        <f>SUMIFS(#REF!,#REF!,"Despesa",#REF!,DRE!$D545)</f>
        <v>#REF!</v>
      </c>
      <c r="H545" s="47">
        <f>SUMIFS(Abr!$J$5:$J$605,Abr!$V$5:$V$605,"Despesa",Abr!$G$5:$G$605,DRE!$D545)</f>
        <v>0</v>
      </c>
      <c r="I545" s="47">
        <f>SUMIFS(Mai!$J$5:$J$605,Mai!$V$5:$V$605,"Despesa",Mai!$G$5:$G$605,DRE!$D545)</f>
        <v>0</v>
      </c>
      <c r="J545" s="47">
        <f>SUMIFS(Jun!$J$5:$J$605,Jun!$V$5:$V$605,"Despesa",Jun!$G$5:$G$605,DRE!$D545)</f>
        <v>0</v>
      </c>
      <c r="K545" s="47" t="e">
        <f>SUMIFS(#REF!,#REF!,"Despesa",#REF!,DRE!$D545)</f>
        <v>#REF!</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t="e">
        <f t="shared" si="29"/>
        <v>#REF!</v>
      </c>
    </row>
    <row r="546" spans="1:17" ht="28.5" customHeight="1" thickTop="1" thickBot="1" x14ac:dyDescent="0.3">
      <c r="A546" s="214"/>
      <c r="B546" s="61">
        <v>543</v>
      </c>
      <c r="C546" s="34">
        <f>'PC Despesas'!O24</f>
        <v>0</v>
      </c>
      <c r="D546" s="35" t="str">
        <f>IFERROR(VLOOKUP(C546,'PC Despesas'!$O$5:$P$103,2,FALSE),"")</f>
        <v/>
      </c>
      <c r="E546" s="47">
        <f>SUMIFS(Jan!$J$5:$J$586,Jan!$V$5:$V$586,"Despesa",Jan!$G$5:$G$586,DRE!$D546)</f>
        <v>0</v>
      </c>
      <c r="F546" s="47">
        <f>SUMIFS(Fev!$J$5:$J$605,Fev!$V$5:$V$605,"Despesa",Fev!$G$5:$G$605,DRE!$D546)</f>
        <v>0</v>
      </c>
      <c r="G546" s="47" t="e">
        <f>SUMIFS(#REF!,#REF!,"Despesa",#REF!,DRE!$D546)</f>
        <v>#REF!</v>
      </c>
      <c r="H546" s="47">
        <f>SUMIFS(Abr!$J$5:$J$605,Abr!$V$5:$V$605,"Despesa",Abr!$G$5:$G$605,DRE!$D546)</f>
        <v>0</v>
      </c>
      <c r="I546" s="47">
        <f>SUMIFS(Mai!$J$5:$J$605,Mai!$V$5:$V$605,"Despesa",Mai!$G$5:$G$605,DRE!$D546)</f>
        <v>0</v>
      </c>
      <c r="J546" s="47">
        <f>SUMIFS(Jun!$J$5:$J$605,Jun!$V$5:$V$605,"Despesa",Jun!$G$5:$G$605,DRE!$D546)</f>
        <v>0</v>
      </c>
      <c r="K546" s="47" t="e">
        <f>SUMIFS(#REF!,#REF!,"Despesa",#REF!,DRE!$D546)</f>
        <v>#REF!</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t="e">
        <f t="shared" si="29"/>
        <v>#REF!</v>
      </c>
    </row>
    <row r="547" spans="1:17" ht="28.5" customHeight="1" thickTop="1" thickBot="1" x14ac:dyDescent="0.3">
      <c r="A547" s="214"/>
      <c r="B547" s="61">
        <v>544</v>
      </c>
      <c r="C547" s="34">
        <f>'PC Despesas'!O25</f>
        <v>0</v>
      </c>
      <c r="D547" s="35" t="str">
        <f>IFERROR(VLOOKUP(C547,'PC Despesas'!$O$5:$P$103,2,FALSE),"")</f>
        <v/>
      </c>
      <c r="E547" s="47">
        <f>SUMIFS(Jan!$J$5:$J$586,Jan!$V$5:$V$586,"Despesa",Jan!$G$5:$G$586,DRE!$D547)</f>
        <v>0</v>
      </c>
      <c r="F547" s="47">
        <f>SUMIFS(Fev!$J$5:$J$605,Fev!$V$5:$V$605,"Despesa",Fev!$G$5:$G$605,DRE!$D547)</f>
        <v>0</v>
      </c>
      <c r="G547" s="47" t="e">
        <f>SUMIFS(#REF!,#REF!,"Despesa",#REF!,DRE!$D547)</f>
        <v>#REF!</v>
      </c>
      <c r="H547" s="47">
        <f>SUMIFS(Abr!$J$5:$J$605,Abr!$V$5:$V$605,"Despesa",Abr!$G$5:$G$605,DRE!$D547)</f>
        <v>0</v>
      </c>
      <c r="I547" s="47">
        <f>SUMIFS(Mai!$J$5:$J$605,Mai!$V$5:$V$605,"Despesa",Mai!$G$5:$G$605,DRE!$D547)</f>
        <v>0</v>
      </c>
      <c r="J547" s="47">
        <f>SUMIFS(Jun!$J$5:$J$605,Jun!$V$5:$V$605,"Despesa",Jun!$G$5:$G$605,DRE!$D547)</f>
        <v>0</v>
      </c>
      <c r="K547" s="47" t="e">
        <f>SUMIFS(#REF!,#REF!,"Despesa",#REF!,DRE!$D547)</f>
        <v>#REF!</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t="e">
        <f t="shared" si="29"/>
        <v>#REF!</v>
      </c>
    </row>
    <row r="548" spans="1:17" ht="28.5" customHeight="1" thickTop="1" thickBot="1" x14ac:dyDescent="0.3">
      <c r="A548" s="214"/>
      <c r="B548" s="61">
        <v>545</v>
      </c>
      <c r="C548" s="34">
        <f>'PC Despesas'!O26</f>
        <v>0</v>
      </c>
      <c r="D548" s="35" t="str">
        <f>IFERROR(VLOOKUP(C548,'PC Despesas'!$O$5:$P$103,2,FALSE),"")</f>
        <v/>
      </c>
      <c r="E548" s="47">
        <f>SUMIFS(Jan!$J$5:$J$586,Jan!$V$5:$V$586,"Despesa",Jan!$G$5:$G$586,DRE!$D548)</f>
        <v>0</v>
      </c>
      <c r="F548" s="47">
        <f>SUMIFS(Fev!$J$5:$J$605,Fev!$V$5:$V$605,"Despesa",Fev!$G$5:$G$605,DRE!$D548)</f>
        <v>0</v>
      </c>
      <c r="G548" s="47" t="e">
        <f>SUMIFS(#REF!,#REF!,"Despesa",#REF!,DRE!$D548)</f>
        <v>#REF!</v>
      </c>
      <c r="H548" s="47">
        <f>SUMIFS(Abr!$J$5:$J$605,Abr!$V$5:$V$605,"Despesa",Abr!$G$5:$G$605,DRE!$D548)</f>
        <v>0</v>
      </c>
      <c r="I548" s="47">
        <f>SUMIFS(Mai!$J$5:$J$605,Mai!$V$5:$V$605,"Despesa",Mai!$G$5:$G$605,DRE!$D548)</f>
        <v>0</v>
      </c>
      <c r="J548" s="47">
        <f>SUMIFS(Jun!$J$5:$J$605,Jun!$V$5:$V$605,"Despesa",Jun!$G$5:$G$605,DRE!$D548)</f>
        <v>0</v>
      </c>
      <c r="K548" s="47" t="e">
        <f>SUMIFS(#REF!,#REF!,"Despesa",#REF!,DRE!$D548)</f>
        <v>#REF!</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t="e">
        <f t="shared" si="29"/>
        <v>#REF!</v>
      </c>
    </row>
    <row r="549" spans="1:17" ht="28.5" customHeight="1" thickTop="1" thickBot="1" x14ac:dyDescent="0.3">
      <c r="A549" s="214"/>
      <c r="B549" s="61">
        <v>546</v>
      </c>
      <c r="C549" s="34">
        <f>'PC Despesas'!O27</f>
        <v>0</v>
      </c>
      <c r="D549" s="35" t="str">
        <f>IFERROR(VLOOKUP(C549,'PC Despesas'!$O$5:$P$103,2,FALSE),"")</f>
        <v/>
      </c>
      <c r="E549" s="47">
        <f>SUMIFS(Jan!$J$5:$J$586,Jan!$V$5:$V$586,"Despesa",Jan!$G$5:$G$586,DRE!$D549)</f>
        <v>0</v>
      </c>
      <c r="F549" s="47">
        <f>SUMIFS(Fev!$J$5:$J$605,Fev!$V$5:$V$605,"Despesa",Fev!$G$5:$G$605,DRE!$D549)</f>
        <v>0</v>
      </c>
      <c r="G549" s="47" t="e">
        <f>SUMIFS(#REF!,#REF!,"Despesa",#REF!,DRE!$D549)</f>
        <v>#REF!</v>
      </c>
      <c r="H549" s="47">
        <f>SUMIFS(Abr!$J$5:$J$605,Abr!$V$5:$V$605,"Despesa",Abr!$G$5:$G$605,DRE!$D549)</f>
        <v>0</v>
      </c>
      <c r="I549" s="47">
        <f>SUMIFS(Mai!$J$5:$J$605,Mai!$V$5:$V$605,"Despesa",Mai!$G$5:$G$605,DRE!$D549)</f>
        <v>0</v>
      </c>
      <c r="J549" s="47">
        <f>SUMIFS(Jun!$J$5:$J$605,Jun!$V$5:$V$605,"Despesa",Jun!$G$5:$G$605,DRE!$D549)</f>
        <v>0</v>
      </c>
      <c r="K549" s="47" t="e">
        <f>SUMIFS(#REF!,#REF!,"Despesa",#REF!,DRE!$D549)</f>
        <v>#REF!</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t="e">
        <f t="shared" si="29"/>
        <v>#REF!</v>
      </c>
    </row>
    <row r="550" spans="1:17" ht="28.5" customHeight="1" thickTop="1" thickBot="1" x14ac:dyDescent="0.3">
      <c r="A550" s="214"/>
      <c r="B550" s="61">
        <v>547</v>
      </c>
      <c r="C550" s="34">
        <f>'PC Despesas'!O28</f>
        <v>0</v>
      </c>
      <c r="D550" s="35" t="str">
        <f>IFERROR(VLOOKUP(C550,'PC Despesas'!$O$5:$P$103,2,FALSE),"")</f>
        <v/>
      </c>
      <c r="E550" s="47">
        <f>SUMIFS(Jan!$J$5:$J$586,Jan!$V$5:$V$586,"Despesa",Jan!$G$5:$G$586,DRE!$D550)</f>
        <v>0</v>
      </c>
      <c r="F550" s="47">
        <f>SUMIFS(Fev!$J$5:$J$605,Fev!$V$5:$V$605,"Despesa",Fev!$G$5:$G$605,DRE!$D550)</f>
        <v>0</v>
      </c>
      <c r="G550" s="47" t="e">
        <f>SUMIFS(#REF!,#REF!,"Despesa",#REF!,DRE!$D550)</f>
        <v>#REF!</v>
      </c>
      <c r="H550" s="47">
        <f>SUMIFS(Abr!$J$5:$J$605,Abr!$V$5:$V$605,"Despesa",Abr!$G$5:$G$605,DRE!$D550)</f>
        <v>0</v>
      </c>
      <c r="I550" s="47">
        <f>SUMIFS(Mai!$J$5:$J$605,Mai!$V$5:$V$605,"Despesa",Mai!$G$5:$G$605,DRE!$D550)</f>
        <v>0</v>
      </c>
      <c r="J550" s="47">
        <f>SUMIFS(Jun!$J$5:$J$605,Jun!$V$5:$V$605,"Despesa",Jun!$G$5:$G$605,DRE!$D550)</f>
        <v>0</v>
      </c>
      <c r="K550" s="47" t="e">
        <f>SUMIFS(#REF!,#REF!,"Despesa",#REF!,DRE!$D550)</f>
        <v>#REF!</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t="e">
        <f t="shared" si="29"/>
        <v>#REF!</v>
      </c>
    </row>
    <row r="551" spans="1:17" ht="28.5" customHeight="1" thickTop="1" thickBot="1" x14ac:dyDescent="0.3">
      <c r="A551" s="214"/>
      <c r="B551" s="61">
        <v>548</v>
      </c>
      <c r="C551" s="34">
        <f>'PC Despesas'!O29</f>
        <v>0</v>
      </c>
      <c r="D551" s="35" t="str">
        <f>IFERROR(VLOOKUP(C551,'PC Despesas'!$O$5:$P$103,2,FALSE),"")</f>
        <v/>
      </c>
      <c r="E551" s="47">
        <f>SUMIFS(Jan!$J$5:$J$586,Jan!$V$5:$V$586,"Despesa",Jan!$G$5:$G$586,DRE!$D551)</f>
        <v>0</v>
      </c>
      <c r="F551" s="47">
        <f>SUMIFS(Fev!$J$5:$J$605,Fev!$V$5:$V$605,"Despesa",Fev!$G$5:$G$605,DRE!$D551)</f>
        <v>0</v>
      </c>
      <c r="G551" s="47" t="e">
        <f>SUMIFS(#REF!,#REF!,"Despesa",#REF!,DRE!$D551)</f>
        <v>#REF!</v>
      </c>
      <c r="H551" s="47">
        <f>SUMIFS(Abr!$J$5:$J$605,Abr!$V$5:$V$605,"Despesa",Abr!$G$5:$G$605,DRE!$D551)</f>
        <v>0</v>
      </c>
      <c r="I551" s="47">
        <f>SUMIFS(Mai!$J$5:$J$605,Mai!$V$5:$V$605,"Despesa",Mai!$G$5:$G$605,DRE!$D551)</f>
        <v>0</v>
      </c>
      <c r="J551" s="47">
        <f>SUMIFS(Jun!$J$5:$J$605,Jun!$V$5:$V$605,"Despesa",Jun!$G$5:$G$605,DRE!$D551)</f>
        <v>0</v>
      </c>
      <c r="K551" s="47" t="e">
        <f>SUMIFS(#REF!,#REF!,"Despesa",#REF!,DRE!$D551)</f>
        <v>#REF!</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t="e">
        <f t="shared" si="29"/>
        <v>#REF!</v>
      </c>
    </row>
    <row r="552" spans="1:17" ht="28.5" customHeight="1" thickTop="1" thickBot="1" x14ac:dyDescent="0.3">
      <c r="A552" s="214"/>
      <c r="B552" s="61">
        <v>549</v>
      </c>
      <c r="C552" s="34">
        <f>'PC Despesas'!O30</f>
        <v>0</v>
      </c>
      <c r="D552" s="35" t="str">
        <f>IFERROR(VLOOKUP(C552,'PC Despesas'!$O$5:$P$103,2,FALSE),"")</f>
        <v/>
      </c>
      <c r="E552" s="47">
        <f>SUMIFS(Jan!$J$5:$J$586,Jan!$V$5:$V$586,"Despesa",Jan!$G$5:$G$586,DRE!$D552)</f>
        <v>0</v>
      </c>
      <c r="F552" s="47">
        <f>SUMIFS(Fev!$J$5:$J$605,Fev!$V$5:$V$605,"Despesa",Fev!$G$5:$G$605,DRE!$D552)</f>
        <v>0</v>
      </c>
      <c r="G552" s="47" t="e">
        <f>SUMIFS(#REF!,#REF!,"Despesa",#REF!,DRE!$D552)</f>
        <v>#REF!</v>
      </c>
      <c r="H552" s="47">
        <f>SUMIFS(Abr!$J$5:$J$605,Abr!$V$5:$V$605,"Despesa",Abr!$G$5:$G$605,DRE!$D552)</f>
        <v>0</v>
      </c>
      <c r="I552" s="47">
        <f>SUMIFS(Mai!$J$5:$J$605,Mai!$V$5:$V$605,"Despesa",Mai!$G$5:$G$605,DRE!$D552)</f>
        <v>0</v>
      </c>
      <c r="J552" s="47">
        <f>SUMIFS(Jun!$J$5:$J$605,Jun!$V$5:$V$605,"Despesa",Jun!$G$5:$G$605,DRE!$D552)</f>
        <v>0</v>
      </c>
      <c r="K552" s="47" t="e">
        <f>SUMIFS(#REF!,#REF!,"Despesa",#REF!,DRE!$D552)</f>
        <v>#REF!</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t="e">
        <f t="shared" si="29"/>
        <v>#REF!</v>
      </c>
    </row>
    <row r="553" spans="1:17" ht="28.5" customHeight="1" thickTop="1" thickBot="1" x14ac:dyDescent="0.3">
      <c r="A553" s="214"/>
      <c r="B553" s="61">
        <v>550</v>
      </c>
      <c r="C553" s="34">
        <f>'PC Despesas'!O31</f>
        <v>0</v>
      </c>
      <c r="D553" s="35" t="str">
        <f>IFERROR(VLOOKUP(C553,'PC Despesas'!$O$5:$P$103,2,FALSE),"")</f>
        <v/>
      </c>
      <c r="E553" s="47">
        <f>SUMIFS(Jan!$J$5:$J$586,Jan!$V$5:$V$586,"Despesa",Jan!$G$5:$G$586,DRE!$D553)</f>
        <v>0</v>
      </c>
      <c r="F553" s="47">
        <f>SUMIFS(Fev!$J$5:$J$605,Fev!$V$5:$V$605,"Despesa",Fev!$G$5:$G$605,DRE!$D553)</f>
        <v>0</v>
      </c>
      <c r="G553" s="47" t="e">
        <f>SUMIFS(#REF!,#REF!,"Despesa",#REF!,DRE!$D553)</f>
        <v>#REF!</v>
      </c>
      <c r="H553" s="47">
        <f>SUMIFS(Abr!$J$5:$J$605,Abr!$V$5:$V$605,"Despesa",Abr!$G$5:$G$605,DRE!$D553)</f>
        <v>0</v>
      </c>
      <c r="I553" s="47">
        <f>SUMIFS(Mai!$J$5:$J$605,Mai!$V$5:$V$605,"Despesa",Mai!$G$5:$G$605,DRE!$D553)</f>
        <v>0</v>
      </c>
      <c r="J553" s="47">
        <f>SUMIFS(Jun!$J$5:$J$605,Jun!$V$5:$V$605,"Despesa",Jun!$G$5:$G$605,DRE!$D553)</f>
        <v>0</v>
      </c>
      <c r="K553" s="47" t="e">
        <f>SUMIFS(#REF!,#REF!,"Despesa",#REF!,DRE!$D553)</f>
        <v>#REF!</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t="e">
        <f t="shared" si="29"/>
        <v>#REF!</v>
      </c>
    </row>
    <row r="554" spans="1:17" ht="28.5" customHeight="1" thickTop="1" thickBot="1" x14ac:dyDescent="0.3">
      <c r="A554" s="214"/>
      <c r="B554" s="61">
        <v>551</v>
      </c>
      <c r="C554" s="34">
        <f>'PC Despesas'!O32</f>
        <v>0</v>
      </c>
      <c r="D554" s="35" t="str">
        <f>IFERROR(VLOOKUP(C554,'PC Despesas'!$O$5:$P$103,2,FALSE),"")</f>
        <v/>
      </c>
      <c r="E554" s="47">
        <f>SUMIFS(Jan!$J$5:$J$586,Jan!$V$5:$V$586,"Despesa",Jan!$G$5:$G$586,DRE!$D554)</f>
        <v>0</v>
      </c>
      <c r="F554" s="47">
        <f>SUMIFS(Fev!$J$5:$J$605,Fev!$V$5:$V$605,"Despesa",Fev!$G$5:$G$605,DRE!$D554)</f>
        <v>0</v>
      </c>
      <c r="G554" s="47" t="e">
        <f>SUMIFS(#REF!,#REF!,"Despesa",#REF!,DRE!$D554)</f>
        <v>#REF!</v>
      </c>
      <c r="H554" s="47">
        <f>SUMIFS(Abr!$J$5:$J$605,Abr!$V$5:$V$605,"Despesa",Abr!$G$5:$G$605,DRE!$D554)</f>
        <v>0</v>
      </c>
      <c r="I554" s="47">
        <f>SUMIFS(Mai!$J$5:$J$605,Mai!$V$5:$V$605,"Despesa",Mai!$G$5:$G$605,DRE!$D554)</f>
        <v>0</v>
      </c>
      <c r="J554" s="47">
        <f>SUMIFS(Jun!$J$5:$J$605,Jun!$V$5:$V$605,"Despesa",Jun!$G$5:$G$605,DRE!$D554)</f>
        <v>0</v>
      </c>
      <c r="K554" s="47" t="e">
        <f>SUMIFS(#REF!,#REF!,"Despesa",#REF!,DRE!$D554)</f>
        <v>#REF!</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t="e">
        <f t="shared" si="29"/>
        <v>#REF!</v>
      </c>
    </row>
    <row r="555" spans="1:17" ht="28.5" customHeight="1" thickTop="1" thickBot="1" x14ac:dyDescent="0.3">
      <c r="A555" s="214"/>
      <c r="B555" s="61">
        <v>552</v>
      </c>
      <c r="C555" s="34">
        <f>'PC Despesas'!O33</f>
        <v>0</v>
      </c>
      <c r="D555" s="35" t="str">
        <f>IFERROR(VLOOKUP(C555,'PC Despesas'!$O$5:$P$103,2,FALSE),"")</f>
        <v/>
      </c>
      <c r="E555" s="47">
        <f>SUMIFS(Jan!$J$5:$J$586,Jan!$V$5:$V$586,"Despesa",Jan!$G$5:$G$586,DRE!$D555)</f>
        <v>0</v>
      </c>
      <c r="F555" s="47">
        <f>SUMIFS(Fev!$J$5:$J$605,Fev!$V$5:$V$605,"Despesa",Fev!$G$5:$G$605,DRE!$D555)</f>
        <v>0</v>
      </c>
      <c r="G555" s="47" t="e">
        <f>SUMIFS(#REF!,#REF!,"Despesa",#REF!,DRE!$D555)</f>
        <v>#REF!</v>
      </c>
      <c r="H555" s="47">
        <f>SUMIFS(Abr!$J$5:$J$605,Abr!$V$5:$V$605,"Despesa",Abr!$G$5:$G$605,DRE!$D555)</f>
        <v>0</v>
      </c>
      <c r="I555" s="47">
        <f>SUMIFS(Mai!$J$5:$J$605,Mai!$V$5:$V$605,"Despesa",Mai!$G$5:$G$605,DRE!$D555)</f>
        <v>0</v>
      </c>
      <c r="J555" s="47">
        <f>SUMIFS(Jun!$J$5:$J$605,Jun!$V$5:$V$605,"Despesa",Jun!$G$5:$G$605,DRE!$D555)</f>
        <v>0</v>
      </c>
      <c r="K555" s="47" t="e">
        <f>SUMIFS(#REF!,#REF!,"Despesa",#REF!,DRE!$D555)</f>
        <v>#REF!</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t="e">
        <f t="shared" si="29"/>
        <v>#REF!</v>
      </c>
    </row>
    <row r="556" spans="1:17" ht="28.5" customHeight="1" thickTop="1" thickBot="1" x14ac:dyDescent="0.3">
      <c r="A556" s="214"/>
      <c r="B556" s="61">
        <v>553</v>
      </c>
      <c r="C556" s="34">
        <f>'PC Despesas'!O34</f>
        <v>0</v>
      </c>
      <c r="D556" s="35" t="str">
        <f>IFERROR(VLOOKUP(C556,'PC Despesas'!$O$5:$P$103,2,FALSE),"")</f>
        <v/>
      </c>
      <c r="E556" s="47">
        <f>SUMIFS(Jan!$J$5:$J$586,Jan!$V$5:$V$586,"Despesa",Jan!$G$5:$G$586,DRE!$D556)</f>
        <v>0</v>
      </c>
      <c r="F556" s="47">
        <f>SUMIFS(Fev!$J$5:$J$605,Fev!$V$5:$V$605,"Despesa",Fev!$G$5:$G$605,DRE!$D556)</f>
        <v>0</v>
      </c>
      <c r="G556" s="47" t="e">
        <f>SUMIFS(#REF!,#REF!,"Despesa",#REF!,DRE!$D556)</f>
        <v>#REF!</v>
      </c>
      <c r="H556" s="47">
        <f>SUMIFS(Abr!$J$5:$J$605,Abr!$V$5:$V$605,"Despesa",Abr!$G$5:$G$605,DRE!$D556)</f>
        <v>0</v>
      </c>
      <c r="I556" s="47">
        <f>SUMIFS(Mai!$J$5:$J$605,Mai!$V$5:$V$605,"Despesa",Mai!$G$5:$G$605,DRE!$D556)</f>
        <v>0</v>
      </c>
      <c r="J556" s="47">
        <f>SUMIFS(Jun!$J$5:$J$605,Jun!$V$5:$V$605,"Despesa",Jun!$G$5:$G$605,DRE!$D556)</f>
        <v>0</v>
      </c>
      <c r="K556" s="47" t="e">
        <f>SUMIFS(#REF!,#REF!,"Despesa",#REF!,DRE!$D556)</f>
        <v>#REF!</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t="e">
        <f t="shared" si="29"/>
        <v>#REF!</v>
      </c>
    </row>
    <row r="557" spans="1:17" ht="28.5" customHeight="1" thickTop="1" thickBot="1" x14ac:dyDescent="0.3">
      <c r="A557" s="214"/>
      <c r="B557" s="61">
        <v>554</v>
      </c>
      <c r="C557" s="34">
        <f>'PC Despesas'!O35</f>
        <v>0</v>
      </c>
      <c r="D557" s="35" t="str">
        <f>IFERROR(VLOOKUP(C557,'PC Despesas'!$O$5:$P$103,2,FALSE),"")</f>
        <v/>
      </c>
      <c r="E557" s="47">
        <f>SUMIFS(Jan!$J$5:$J$586,Jan!$V$5:$V$586,"Despesa",Jan!$G$5:$G$586,DRE!$D557)</f>
        <v>0</v>
      </c>
      <c r="F557" s="47">
        <f>SUMIFS(Fev!$J$5:$J$605,Fev!$V$5:$V$605,"Despesa",Fev!$G$5:$G$605,DRE!$D557)</f>
        <v>0</v>
      </c>
      <c r="G557" s="47" t="e">
        <f>SUMIFS(#REF!,#REF!,"Despesa",#REF!,DRE!$D557)</f>
        <v>#REF!</v>
      </c>
      <c r="H557" s="47">
        <f>SUMIFS(Abr!$J$5:$J$605,Abr!$V$5:$V$605,"Despesa",Abr!$G$5:$G$605,DRE!$D557)</f>
        <v>0</v>
      </c>
      <c r="I557" s="47">
        <f>SUMIFS(Mai!$J$5:$J$605,Mai!$V$5:$V$605,"Despesa",Mai!$G$5:$G$605,DRE!$D557)</f>
        <v>0</v>
      </c>
      <c r="J557" s="47">
        <f>SUMIFS(Jun!$J$5:$J$605,Jun!$V$5:$V$605,"Despesa",Jun!$G$5:$G$605,DRE!$D557)</f>
        <v>0</v>
      </c>
      <c r="K557" s="47" t="e">
        <f>SUMIFS(#REF!,#REF!,"Despesa",#REF!,DRE!$D557)</f>
        <v>#REF!</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t="e">
        <f t="shared" si="29"/>
        <v>#REF!</v>
      </c>
    </row>
    <row r="558" spans="1:17" ht="28.5" customHeight="1" thickTop="1" thickBot="1" x14ac:dyDescent="0.3">
      <c r="A558" s="214"/>
      <c r="B558" s="61">
        <v>555</v>
      </c>
      <c r="C558" s="34">
        <f>'PC Despesas'!O36</f>
        <v>0</v>
      </c>
      <c r="D558" s="35" t="str">
        <f>IFERROR(VLOOKUP(C558,'PC Despesas'!$O$5:$P$103,2,FALSE),"")</f>
        <v/>
      </c>
      <c r="E558" s="47">
        <f>SUMIFS(Jan!$J$5:$J$586,Jan!$V$5:$V$586,"Despesa",Jan!$G$5:$G$586,DRE!$D558)</f>
        <v>0</v>
      </c>
      <c r="F558" s="47">
        <f>SUMIFS(Fev!$J$5:$J$605,Fev!$V$5:$V$605,"Despesa",Fev!$G$5:$G$605,DRE!$D558)</f>
        <v>0</v>
      </c>
      <c r="G558" s="47" t="e">
        <f>SUMIFS(#REF!,#REF!,"Despesa",#REF!,DRE!$D558)</f>
        <v>#REF!</v>
      </c>
      <c r="H558" s="47">
        <f>SUMIFS(Abr!$J$5:$J$605,Abr!$V$5:$V$605,"Despesa",Abr!$G$5:$G$605,DRE!$D558)</f>
        <v>0</v>
      </c>
      <c r="I558" s="47">
        <f>SUMIFS(Mai!$J$5:$J$605,Mai!$V$5:$V$605,"Despesa",Mai!$G$5:$G$605,DRE!$D558)</f>
        <v>0</v>
      </c>
      <c r="J558" s="47">
        <f>SUMIFS(Jun!$J$5:$J$605,Jun!$V$5:$V$605,"Despesa",Jun!$G$5:$G$605,DRE!$D558)</f>
        <v>0</v>
      </c>
      <c r="K558" s="47" t="e">
        <f>SUMIFS(#REF!,#REF!,"Despesa",#REF!,DRE!$D558)</f>
        <v>#REF!</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t="e">
        <f t="shared" si="29"/>
        <v>#REF!</v>
      </c>
    </row>
    <row r="559" spans="1:17" ht="28.5" customHeight="1" thickTop="1" thickBot="1" x14ac:dyDescent="0.3">
      <c r="A559" s="214"/>
      <c r="B559" s="61">
        <v>556</v>
      </c>
      <c r="C559" s="34">
        <f>'PC Despesas'!O37</f>
        <v>0</v>
      </c>
      <c r="D559" s="35" t="str">
        <f>IFERROR(VLOOKUP(C559,'PC Despesas'!$O$5:$P$103,2,FALSE),"")</f>
        <v/>
      </c>
      <c r="E559" s="47">
        <f>SUMIFS(Jan!$J$5:$J$586,Jan!$V$5:$V$586,"Despesa",Jan!$G$5:$G$586,DRE!$D559)</f>
        <v>0</v>
      </c>
      <c r="F559" s="47">
        <f>SUMIFS(Fev!$J$5:$J$605,Fev!$V$5:$V$605,"Despesa",Fev!$G$5:$G$605,DRE!$D559)</f>
        <v>0</v>
      </c>
      <c r="G559" s="47" t="e">
        <f>SUMIFS(#REF!,#REF!,"Despesa",#REF!,DRE!$D559)</f>
        <v>#REF!</v>
      </c>
      <c r="H559" s="47">
        <f>SUMIFS(Abr!$J$5:$J$605,Abr!$V$5:$V$605,"Despesa",Abr!$G$5:$G$605,DRE!$D559)</f>
        <v>0</v>
      </c>
      <c r="I559" s="47">
        <f>SUMIFS(Mai!$J$5:$J$605,Mai!$V$5:$V$605,"Despesa",Mai!$G$5:$G$605,DRE!$D559)</f>
        <v>0</v>
      </c>
      <c r="J559" s="47">
        <f>SUMIFS(Jun!$J$5:$J$605,Jun!$V$5:$V$605,"Despesa",Jun!$G$5:$G$605,DRE!$D559)</f>
        <v>0</v>
      </c>
      <c r="K559" s="47" t="e">
        <f>SUMIFS(#REF!,#REF!,"Despesa",#REF!,DRE!$D559)</f>
        <v>#REF!</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t="e">
        <f t="shared" si="29"/>
        <v>#REF!</v>
      </c>
    </row>
    <row r="560" spans="1:17" ht="28.5" customHeight="1" thickTop="1" thickBot="1" x14ac:dyDescent="0.3">
      <c r="A560" s="214"/>
      <c r="B560" s="61">
        <v>557</v>
      </c>
      <c r="C560" s="34">
        <f>'PC Despesas'!O38</f>
        <v>0</v>
      </c>
      <c r="D560" s="35" t="str">
        <f>IFERROR(VLOOKUP(C560,'PC Despesas'!$O$5:$P$103,2,FALSE),"")</f>
        <v/>
      </c>
      <c r="E560" s="47">
        <f>SUMIFS(Jan!$J$5:$J$586,Jan!$V$5:$V$586,"Despesa",Jan!$G$5:$G$586,DRE!$D560)</f>
        <v>0</v>
      </c>
      <c r="F560" s="47">
        <f>SUMIFS(Fev!$J$5:$J$605,Fev!$V$5:$V$605,"Despesa",Fev!$G$5:$G$605,DRE!$D560)</f>
        <v>0</v>
      </c>
      <c r="G560" s="47" t="e">
        <f>SUMIFS(#REF!,#REF!,"Despesa",#REF!,DRE!$D560)</f>
        <v>#REF!</v>
      </c>
      <c r="H560" s="47">
        <f>SUMIFS(Abr!$J$5:$J$605,Abr!$V$5:$V$605,"Despesa",Abr!$G$5:$G$605,DRE!$D560)</f>
        <v>0</v>
      </c>
      <c r="I560" s="47">
        <f>SUMIFS(Mai!$J$5:$J$605,Mai!$V$5:$V$605,"Despesa",Mai!$G$5:$G$605,DRE!$D560)</f>
        <v>0</v>
      </c>
      <c r="J560" s="47">
        <f>SUMIFS(Jun!$J$5:$J$605,Jun!$V$5:$V$605,"Despesa",Jun!$G$5:$G$605,DRE!$D560)</f>
        <v>0</v>
      </c>
      <c r="K560" s="47" t="e">
        <f>SUMIFS(#REF!,#REF!,"Despesa",#REF!,DRE!$D560)</f>
        <v>#REF!</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t="e">
        <f t="shared" si="29"/>
        <v>#REF!</v>
      </c>
    </row>
    <row r="561" spans="1:17" ht="28.5" customHeight="1" thickTop="1" thickBot="1" x14ac:dyDescent="0.3">
      <c r="A561" s="214"/>
      <c r="B561" s="61">
        <v>558</v>
      </c>
      <c r="C561" s="34">
        <f>'PC Despesas'!O39</f>
        <v>0</v>
      </c>
      <c r="D561" s="35" t="str">
        <f>IFERROR(VLOOKUP(C561,'PC Despesas'!$O$5:$P$103,2,FALSE),"")</f>
        <v/>
      </c>
      <c r="E561" s="47">
        <f>SUMIFS(Jan!$J$5:$J$586,Jan!$V$5:$V$586,"Despesa",Jan!$G$5:$G$586,DRE!$D561)</f>
        <v>0</v>
      </c>
      <c r="F561" s="47">
        <f>SUMIFS(Fev!$J$5:$J$605,Fev!$V$5:$V$605,"Despesa",Fev!$G$5:$G$605,DRE!$D561)</f>
        <v>0</v>
      </c>
      <c r="G561" s="47" t="e">
        <f>SUMIFS(#REF!,#REF!,"Despesa",#REF!,DRE!$D561)</f>
        <v>#REF!</v>
      </c>
      <c r="H561" s="47">
        <f>SUMIFS(Abr!$J$5:$J$605,Abr!$V$5:$V$605,"Despesa",Abr!$G$5:$G$605,DRE!$D561)</f>
        <v>0</v>
      </c>
      <c r="I561" s="47">
        <f>SUMIFS(Mai!$J$5:$J$605,Mai!$V$5:$V$605,"Despesa",Mai!$G$5:$G$605,DRE!$D561)</f>
        <v>0</v>
      </c>
      <c r="J561" s="47">
        <f>SUMIFS(Jun!$J$5:$J$605,Jun!$V$5:$V$605,"Despesa",Jun!$G$5:$G$605,DRE!$D561)</f>
        <v>0</v>
      </c>
      <c r="K561" s="47" t="e">
        <f>SUMIFS(#REF!,#REF!,"Despesa",#REF!,DRE!$D561)</f>
        <v>#REF!</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t="e">
        <f t="shared" si="29"/>
        <v>#REF!</v>
      </c>
    </row>
    <row r="562" spans="1:17" ht="28.5" customHeight="1" thickTop="1" thickBot="1" x14ac:dyDescent="0.3">
      <c r="A562" s="214"/>
      <c r="B562" s="61">
        <v>559</v>
      </c>
      <c r="C562" s="34">
        <f>'PC Despesas'!O40</f>
        <v>0</v>
      </c>
      <c r="D562" s="35" t="str">
        <f>IFERROR(VLOOKUP(C562,'PC Despesas'!$O$5:$P$103,2,FALSE),"")</f>
        <v/>
      </c>
      <c r="E562" s="47">
        <f>SUMIFS(Jan!$J$5:$J$586,Jan!$V$5:$V$586,"Despesa",Jan!$G$5:$G$586,DRE!$D562)</f>
        <v>0</v>
      </c>
      <c r="F562" s="47">
        <f>SUMIFS(Fev!$J$5:$J$605,Fev!$V$5:$V$605,"Despesa",Fev!$G$5:$G$605,DRE!$D562)</f>
        <v>0</v>
      </c>
      <c r="G562" s="47" t="e">
        <f>SUMIFS(#REF!,#REF!,"Despesa",#REF!,DRE!$D562)</f>
        <v>#REF!</v>
      </c>
      <c r="H562" s="47">
        <f>SUMIFS(Abr!$J$5:$J$605,Abr!$V$5:$V$605,"Despesa",Abr!$G$5:$G$605,DRE!$D562)</f>
        <v>0</v>
      </c>
      <c r="I562" s="47">
        <f>SUMIFS(Mai!$J$5:$J$605,Mai!$V$5:$V$605,"Despesa",Mai!$G$5:$G$605,DRE!$D562)</f>
        <v>0</v>
      </c>
      <c r="J562" s="47">
        <f>SUMIFS(Jun!$J$5:$J$605,Jun!$V$5:$V$605,"Despesa",Jun!$G$5:$G$605,DRE!$D562)</f>
        <v>0</v>
      </c>
      <c r="K562" s="47" t="e">
        <f>SUMIFS(#REF!,#REF!,"Despesa",#REF!,DRE!$D562)</f>
        <v>#REF!</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t="e">
        <f t="shared" si="29"/>
        <v>#REF!</v>
      </c>
    </row>
    <row r="563" spans="1:17" ht="28.5" customHeight="1" thickTop="1" thickBot="1" x14ac:dyDescent="0.3">
      <c r="A563" s="214"/>
      <c r="B563" s="61">
        <v>560</v>
      </c>
      <c r="C563" s="34">
        <f>'PC Despesas'!O41</f>
        <v>0</v>
      </c>
      <c r="D563" s="35" t="str">
        <f>IFERROR(VLOOKUP(C563,'PC Despesas'!$O$5:$P$103,2,FALSE),"")</f>
        <v/>
      </c>
      <c r="E563" s="47">
        <f>SUMIFS(Jan!$J$5:$J$586,Jan!$V$5:$V$586,"Despesa",Jan!$G$5:$G$586,DRE!$D563)</f>
        <v>0</v>
      </c>
      <c r="F563" s="47">
        <f>SUMIFS(Fev!$J$5:$J$605,Fev!$V$5:$V$605,"Despesa",Fev!$G$5:$G$605,DRE!$D563)</f>
        <v>0</v>
      </c>
      <c r="G563" s="47" t="e">
        <f>SUMIFS(#REF!,#REF!,"Despesa",#REF!,DRE!$D563)</f>
        <v>#REF!</v>
      </c>
      <c r="H563" s="47">
        <f>SUMIFS(Abr!$J$5:$J$605,Abr!$V$5:$V$605,"Despesa",Abr!$G$5:$G$605,DRE!$D563)</f>
        <v>0</v>
      </c>
      <c r="I563" s="47">
        <f>SUMIFS(Mai!$J$5:$J$605,Mai!$V$5:$V$605,"Despesa",Mai!$G$5:$G$605,DRE!$D563)</f>
        <v>0</v>
      </c>
      <c r="J563" s="47">
        <f>SUMIFS(Jun!$J$5:$J$605,Jun!$V$5:$V$605,"Despesa",Jun!$G$5:$G$605,DRE!$D563)</f>
        <v>0</v>
      </c>
      <c r="K563" s="47" t="e">
        <f>SUMIFS(#REF!,#REF!,"Despesa",#REF!,DRE!$D563)</f>
        <v>#REF!</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t="e">
        <f t="shared" si="29"/>
        <v>#REF!</v>
      </c>
    </row>
    <row r="564" spans="1:17" ht="28.5" customHeight="1" thickTop="1" thickBot="1" x14ac:dyDescent="0.3">
      <c r="A564" s="214"/>
      <c r="B564" s="61">
        <v>561</v>
      </c>
      <c r="C564" s="34">
        <f>'PC Despesas'!O42</f>
        <v>0</v>
      </c>
      <c r="D564" s="35" t="str">
        <f>IFERROR(VLOOKUP(C564,'PC Despesas'!$O$5:$P$103,2,FALSE),"")</f>
        <v/>
      </c>
      <c r="E564" s="47">
        <f>SUMIFS(Jan!$J$5:$J$586,Jan!$V$5:$V$586,"Despesa",Jan!$G$5:$G$586,DRE!$D564)</f>
        <v>0</v>
      </c>
      <c r="F564" s="47">
        <f>SUMIFS(Fev!$J$5:$J$605,Fev!$V$5:$V$605,"Despesa",Fev!$G$5:$G$605,DRE!$D564)</f>
        <v>0</v>
      </c>
      <c r="G564" s="47" t="e">
        <f>SUMIFS(#REF!,#REF!,"Despesa",#REF!,DRE!$D564)</f>
        <v>#REF!</v>
      </c>
      <c r="H564" s="47">
        <f>SUMIFS(Abr!$J$5:$J$605,Abr!$V$5:$V$605,"Despesa",Abr!$G$5:$G$605,DRE!$D564)</f>
        <v>0</v>
      </c>
      <c r="I564" s="47">
        <f>SUMIFS(Mai!$J$5:$J$605,Mai!$V$5:$V$605,"Despesa",Mai!$G$5:$G$605,DRE!$D564)</f>
        <v>0</v>
      </c>
      <c r="J564" s="47">
        <f>SUMIFS(Jun!$J$5:$J$605,Jun!$V$5:$V$605,"Despesa",Jun!$G$5:$G$605,DRE!$D564)</f>
        <v>0</v>
      </c>
      <c r="K564" s="47" t="e">
        <f>SUMIFS(#REF!,#REF!,"Despesa",#REF!,DRE!$D564)</f>
        <v>#REF!</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t="e">
        <f t="shared" si="29"/>
        <v>#REF!</v>
      </c>
    </row>
    <row r="565" spans="1:17" ht="28.5" customHeight="1" thickTop="1" thickBot="1" x14ac:dyDescent="0.3">
      <c r="A565" s="214"/>
      <c r="B565" s="61">
        <v>562</v>
      </c>
      <c r="C565" s="34">
        <f>'PC Despesas'!O43</f>
        <v>0</v>
      </c>
      <c r="D565" s="35" t="str">
        <f>IFERROR(VLOOKUP(C565,'PC Despesas'!$O$5:$P$103,2,FALSE),"")</f>
        <v/>
      </c>
      <c r="E565" s="47">
        <f>SUMIFS(Jan!$J$5:$J$586,Jan!$V$5:$V$586,"Despesa",Jan!$G$5:$G$586,DRE!$D565)</f>
        <v>0</v>
      </c>
      <c r="F565" s="47">
        <f>SUMIFS(Fev!$J$5:$J$605,Fev!$V$5:$V$605,"Despesa",Fev!$G$5:$G$605,DRE!$D565)</f>
        <v>0</v>
      </c>
      <c r="G565" s="47" t="e">
        <f>SUMIFS(#REF!,#REF!,"Despesa",#REF!,DRE!$D565)</f>
        <v>#REF!</v>
      </c>
      <c r="H565" s="47">
        <f>SUMIFS(Abr!$J$5:$J$605,Abr!$V$5:$V$605,"Despesa",Abr!$G$5:$G$605,DRE!$D565)</f>
        <v>0</v>
      </c>
      <c r="I565" s="47">
        <f>SUMIFS(Mai!$J$5:$J$605,Mai!$V$5:$V$605,"Despesa",Mai!$G$5:$G$605,DRE!$D565)</f>
        <v>0</v>
      </c>
      <c r="J565" s="47">
        <f>SUMIFS(Jun!$J$5:$J$605,Jun!$V$5:$V$605,"Despesa",Jun!$G$5:$G$605,DRE!$D565)</f>
        <v>0</v>
      </c>
      <c r="K565" s="47" t="e">
        <f>SUMIFS(#REF!,#REF!,"Despesa",#REF!,DRE!$D565)</f>
        <v>#REF!</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t="e">
        <f t="shared" si="29"/>
        <v>#REF!</v>
      </c>
    </row>
    <row r="566" spans="1:17" ht="28.5" customHeight="1" thickTop="1" thickBot="1" x14ac:dyDescent="0.3">
      <c r="A566" s="214"/>
      <c r="B566" s="61">
        <v>563</v>
      </c>
      <c r="C566" s="34">
        <f>'PC Despesas'!O44</f>
        <v>0</v>
      </c>
      <c r="D566" s="35" t="str">
        <f>IFERROR(VLOOKUP(C566,'PC Despesas'!$O$5:$P$103,2,FALSE),"")</f>
        <v/>
      </c>
      <c r="E566" s="47">
        <f>SUMIFS(Jan!$J$5:$J$586,Jan!$V$5:$V$586,"Despesa",Jan!$G$5:$G$586,DRE!$D566)</f>
        <v>0</v>
      </c>
      <c r="F566" s="47">
        <f>SUMIFS(Fev!$J$5:$J$605,Fev!$V$5:$V$605,"Despesa",Fev!$G$5:$G$605,DRE!$D566)</f>
        <v>0</v>
      </c>
      <c r="G566" s="47" t="e">
        <f>SUMIFS(#REF!,#REF!,"Despesa",#REF!,DRE!$D566)</f>
        <v>#REF!</v>
      </c>
      <c r="H566" s="47">
        <f>SUMIFS(Abr!$J$5:$J$605,Abr!$V$5:$V$605,"Despesa",Abr!$G$5:$G$605,DRE!$D566)</f>
        <v>0</v>
      </c>
      <c r="I566" s="47">
        <f>SUMIFS(Mai!$J$5:$J$605,Mai!$V$5:$V$605,"Despesa",Mai!$G$5:$G$605,DRE!$D566)</f>
        <v>0</v>
      </c>
      <c r="J566" s="47">
        <f>SUMIFS(Jun!$J$5:$J$605,Jun!$V$5:$V$605,"Despesa",Jun!$G$5:$G$605,DRE!$D566)</f>
        <v>0</v>
      </c>
      <c r="K566" s="47" t="e">
        <f>SUMIFS(#REF!,#REF!,"Despesa",#REF!,DRE!$D566)</f>
        <v>#REF!</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t="e">
        <f t="shared" si="29"/>
        <v>#REF!</v>
      </c>
    </row>
    <row r="567" spans="1:17" ht="28.5" customHeight="1" thickTop="1" thickBot="1" x14ac:dyDescent="0.3">
      <c r="A567" s="214"/>
      <c r="B567" s="61">
        <v>564</v>
      </c>
      <c r="C567" s="34">
        <f>'PC Despesas'!O45</f>
        <v>0</v>
      </c>
      <c r="D567" s="35" t="str">
        <f>IFERROR(VLOOKUP(C567,'PC Despesas'!$O$5:$P$103,2,FALSE),"")</f>
        <v/>
      </c>
      <c r="E567" s="47">
        <f>SUMIFS(Jan!$J$5:$J$586,Jan!$V$5:$V$586,"Despesa",Jan!$G$5:$G$586,DRE!$D567)</f>
        <v>0</v>
      </c>
      <c r="F567" s="47">
        <f>SUMIFS(Fev!$J$5:$J$605,Fev!$V$5:$V$605,"Despesa",Fev!$G$5:$G$605,DRE!$D567)</f>
        <v>0</v>
      </c>
      <c r="G567" s="47" t="e">
        <f>SUMIFS(#REF!,#REF!,"Despesa",#REF!,DRE!$D567)</f>
        <v>#REF!</v>
      </c>
      <c r="H567" s="47">
        <f>SUMIFS(Abr!$J$5:$J$605,Abr!$V$5:$V$605,"Despesa",Abr!$G$5:$G$605,DRE!$D567)</f>
        <v>0</v>
      </c>
      <c r="I567" s="47">
        <f>SUMIFS(Mai!$J$5:$J$605,Mai!$V$5:$V$605,"Despesa",Mai!$G$5:$G$605,DRE!$D567)</f>
        <v>0</v>
      </c>
      <c r="J567" s="47">
        <f>SUMIFS(Jun!$J$5:$J$605,Jun!$V$5:$V$605,"Despesa",Jun!$G$5:$G$605,DRE!$D567)</f>
        <v>0</v>
      </c>
      <c r="K567" s="47" t="e">
        <f>SUMIFS(#REF!,#REF!,"Despesa",#REF!,DRE!$D567)</f>
        <v>#REF!</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t="e">
        <f t="shared" si="29"/>
        <v>#REF!</v>
      </c>
    </row>
    <row r="568" spans="1:17" ht="28.5" customHeight="1" thickTop="1" thickBot="1" x14ac:dyDescent="0.3">
      <c r="A568" s="214"/>
      <c r="B568" s="61">
        <v>565</v>
      </c>
      <c r="C568" s="34">
        <f>'PC Despesas'!O46</f>
        <v>0</v>
      </c>
      <c r="D568" s="35" t="str">
        <f>IFERROR(VLOOKUP(C568,'PC Despesas'!$O$5:$P$103,2,FALSE),"")</f>
        <v/>
      </c>
      <c r="E568" s="47">
        <f>SUMIFS(Jan!$J$5:$J$586,Jan!$V$5:$V$586,"Despesa",Jan!$G$5:$G$586,DRE!$D568)</f>
        <v>0</v>
      </c>
      <c r="F568" s="47">
        <f>SUMIFS(Fev!$J$5:$J$605,Fev!$V$5:$V$605,"Despesa",Fev!$G$5:$G$605,DRE!$D568)</f>
        <v>0</v>
      </c>
      <c r="G568" s="47" t="e">
        <f>SUMIFS(#REF!,#REF!,"Despesa",#REF!,DRE!$D568)</f>
        <v>#REF!</v>
      </c>
      <c r="H568" s="47">
        <f>SUMIFS(Abr!$J$5:$J$605,Abr!$V$5:$V$605,"Despesa",Abr!$G$5:$G$605,DRE!$D568)</f>
        <v>0</v>
      </c>
      <c r="I568" s="47">
        <f>SUMIFS(Mai!$J$5:$J$605,Mai!$V$5:$V$605,"Despesa",Mai!$G$5:$G$605,DRE!$D568)</f>
        <v>0</v>
      </c>
      <c r="J568" s="47">
        <f>SUMIFS(Jun!$J$5:$J$605,Jun!$V$5:$V$605,"Despesa",Jun!$G$5:$G$605,DRE!$D568)</f>
        <v>0</v>
      </c>
      <c r="K568" s="47" t="e">
        <f>SUMIFS(#REF!,#REF!,"Despesa",#REF!,DRE!$D568)</f>
        <v>#REF!</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t="e">
        <f t="shared" si="29"/>
        <v>#REF!</v>
      </c>
    </row>
    <row r="569" spans="1:17" ht="28.5" customHeight="1" thickTop="1" thickBot="1" x14ac:dyDescent="0.3">
      <c r="A569" s="214"/>
      <c r="B569" s="61">
        <v>566</v>
      </c>
      <c r="C569" s="34">
        <f>'PC Despesas'!O47</f>
        <v>0</v>
      </c>
      <c r="D569" s="35" t="str">
        <f>IFERROR(VLOOKUP(C569,'PC Despesas'!$O$5:$P$103,2,FALSE),"")</f>
        <v/>
      </c>
      <c r="E569" s="47">
        <f>SUMIFS(Jan!$J$5:$J$586,Jan!$V$5:$V$586,"Despesa",Jan!$G$5:$G$586,DRE!$D569)</f>
        <v>0</v>
      </c>
      <c r="F569" s="47">
        <f>SUMIFS(Fev!$J$5:$J$605,Fev!$V$5:$V$605,"Despesa",Fev!$G$5:$G$605,DRE!$D569)</f>
        <v>0</v>
      </c>
      <c r="G569" s="47" t="e">
        <f>SUMIFS(#REF!,#REF!,"Despesa",#REF!,DRE!$D569)</f>
        <v>#REF!</v>
      </c>
      <c r="H569" s="47">
        <f>SUMIFS(Abr!$J$5:$J$605,Abr!$V$5:$V$605,"Despesa",Abr!$G$5:$G$605,DRE!$D569)</f>
        <v>0</v>
      </c>
      <c r="I569" s="47">
        <f>SUMIFS(Mai!$J$5:$J$605,Mai!$V$5:$V$605,"Despesa",Mai!$G$5:$G$605,DRE!$D569)</f>
        <v>0</v>
      </c>
      <c r="J569" s="47">
        <f>SUMIFS(Jun!$J$5:$J$605,Jun!$V$5:$V$605,"Despesa",Jun!$G$5:$G$605,DRE!$D569)</f>
        <v>0</v>
      </c>
      <c r="K569" s="47" t="e">
        <f>SUMIFS(#REF!,#REF!,"Despesa",#REF!,DRE!$D569)</f>
        <v>#REF!</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t="e">
        <f t="shared" si="29"/>
        <v>#REF!</v>
      </c>
    </row>
    <row r="570" spans="1:17" ht="28.5" customHeight="1" thickTop="1" thickBot="1" x14ac:dyDescent="0.3">
      <c r="A570" s="214"/>
      <c r="B570" s="61">
        <v>567</v>
      </c>
      <c r="C570" s="34">
        <f>'PC Despesas'!O48</f>
        <v>0</v>
      </c>
      <c r="D570" s="35" t="str">
        <f>IFERROR(VLOOKUP(C570,'PC Despesas'!$O$5:$P$103,2,FALSE),"")</f>
        <v/>
      </c>
      <c r="E570" s="47">
        <f>SUMIFS(Jan!$J$5:$J$586,Jan!$V$5:$V$586,"Despesa",Jan!$G$5:$G$586,DRE!$D570)</f>
        <v>0</v>
      </c>
      <c r="F570" s="47">
        <f>SUMIFS(Fev!$J$5:$J$605,Fev!$V$5:$V$605,"Despesa",Fev!$G$5:$G$605,DRE!$D570)</f>
        <v>0</v>
      </c>
      <c r="G570" s="47" t="e">
        <f>SUMIFS(#REF!,#REF!,"Despesa",#REF!,DRE!$D570)</f>
        <v>#REF!</v>
      </c>
      <c r="H570" s="47">
        <f>SUMIFS(Abr!$J$5:$J$605,Abr!$V$5:$V$605,"Despesa",Abr!$G$5:$G$605,DRE!$D570)</f>
        <v>0</v>
      </c>
      <c r="I570" s="47">
        <f>SUMIFS(Mai!$J$5:$J$605,Mai!$V$5:$V$605,"Despesa",Mai!$G$5:$G$605,DRE!$D570)</f>
        <v>0</v>
      </c>
      <c r="J570" s="47">
        <f>SUMIFS(Jun!$J$5:$J$605,Jun!$V$5:$V$605,"Despesa",Jun!$G$5:$G$605,DRE!$D570)</f>
        <v>0</v>
      </c>
      <c r="K570" s="47" t="e">
        <f>SUMIFS(#REF!,#REF!,"Despesa",#REF!,DRE!$D570)</f>
        <v>#REF!</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t="e">
        <f t="shared" si="29"/>
        <v>#REF!</v>
      </c>
    </row>
    <row r="571" spans="1:17" ht="28.5" customHeight="1" thickTop="1" thickBot="1" x14ac:dyDescent="0.3">
      <c r="A571" s="214"/>
      <c r="B571" s="61">
        <v>568</v>
      </c>
      <c r="C571" s="34">
        <f>'PC Despesas'!O49</f>
        <v>0</v>
      </c>
      <c r="D571" s="35" t="str">
        <f>IFERROR(VLOOKUP(C571,'PC Despesas'!$O$5:$P$103,2,FALSE),"")</f>
        <v/>
      </c>
      <c r="E571" s="47">
        <f>SUMIFS(Jan!$J$5:$J$586,Jan!$V$5:$V$586,"Despesa",Jan!$G$5:$G$586,DRE!$D571)</f>
        <v>0</v>
      </c>
      <c r="F571" s="47">
        <f>SUMIFS(Fev!$J$5:$J$605,Fev!$V$5:$V$605,"Despesa",Fev!$G$5:$G$605,DRE!$D571)</f>
        <v>0</v>
      </c>
      <c r="G571" s="47" t="e">
        <f>SUMIFS(#REF!,#REF!,"Despesa",#REF!,DRE!$D571)</f>
        <v>#REF!</v>
      </c>
      <c r="H571" s="47">
        <f>SUMIFS(Abr!$J$5:$J$605,Abr!$V$5:$V$605,"Despesa",Abr!$G$5:$G$605,DRE!$D571)</f>
        <v>0</v>
      </c>
      <c r="I571" s="47">
        <f>SUMIFS(Mai!$J$5:$J$605,Mai!$V$5:$V$605,"Despesa",Mai!$G$5:$G$605,DRE!$D571)</f>
        <v>0</v>
      </c>
      <c r="J571" s="47">
        <f>SUMIFS(Jun!$J$5:$J$605,Jun!$V$5:$V$605,"Despesa",Jun!$G$5:$G$605,DRE!$D571)</f>
        <v>0</v>
      </c>
      <c r="K571" s="47" t="e">
        <f>SUMIFS(#REF!,#REF!,"Despesa",#REF!,DRE!$D571)</f>
        <v>#REF!</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t="e">
        <f t="shared" si="29"/>
        <v>#REF!</v>
      </c>
    </row>
    <row r="572" spans="1:17" ht="28.5" customHeight="1" thickTop="1" thickBot="1" x14ac:dyDescent="0.3">
      <c r="A572" s="214"/>
      <c r="B572" s="61">
        <v>569</v>
      </c>
      <c r="C572" s="34">
        <f>'PC Despesas'!O50</f>
        <v>0</v>
      </c>
      <c r="D572" s="35" t="str">
        <f>IFERROR(VLOOKUP(C572,'PC Despesas'!$O$5:$P$103,2,FALSE),"")</f>
        <v/>
      </c>
      <c r="E572" s="47">
        <f>SUMIFS(Jan!$J$5:$J$586,Jan!$V$5:$V$586,"Despesa",Jan!$G$5:$G$586,DRE!$D572)</f>
        <v>0</v>
      </c>
      <c r="F572" s="47">
        <f>SUMIFS(Fev!$J$5:$J$605,Fev!$V$5:$V$605,"Despesa",Fev!$G$5:$G$605,DRE!$D572)</f>
        <v>0</v>
      </c>
      <c r="G572" s="47" t="e">
        <f>SUMIFS(#REF!,#REF!,"Despesa",#REF!,DRE!$D572)</f>
        <v>#REF!</v>
      </c>
      <c r="H572" s="47">
        <f>SUMIFS(Abr!$J$5:$J$605,Abr!$V$5:$V$605,"Despesa",Abr!$G$5:$G$605,DRE!$D572)</f>
        <v>0</v>
      </c>
      <c r="I572" s="47">
        <f>SUMIFS(Mai!$J$5:$J$605,Mai!$V$5:$V$605,"Despesa",Mai!$G$5:$G$605,DRE!$D572)</f>
        <v>0</v>
      </c>
      <c r="J572" s="47">
        <f>SUMIFS(Jun!$J$5:$J$605,Jun!$V$5:$V$605,"Despesa",Jun!$G$5:$G$605,DRE!$D572)</f>
        <v>0</v>
      </c>
      <c r="K572" s="47" t="e">
        <f>SUMIFS(#REF!,#REF!,"Despesa",#REF!,DRE!$D572)</f>
        <v>#REF!</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t="e">
        <f t="shared" si="29"/>
        <v>#REF!</v>
      </c>
    </row>
    <row r="573" spans="1:17" ht="28.5" customHeight="1" thickTop="1" thickBot="1" x14ac:dyDescent="0.3">
      <c r="A573" s="214"/>
      <c r="B573" s="61">
        <v>570</v>
      </c>
      <c r="C573" s="34">
        <f>'PC Despesas'!O51</f>
        <v>0</v>
      </c>
      <c r="D573" s="35" t="str">
        <f>IFERROR(VLOOKUP(C573,'PC Despesas'!$O$5:$P$103,2,FALSE),"")</f>
        <v/>
      </c>
      <c r="E573" s="47">
        <f>SUMIFS(Jan!$J$5:$J$586,Jan!$V$5:$V$586,"Despesa",Jan!$G$5:$G$586,DRE!$D573)</f>
        <v>0</v>
      </c>
      <c r="F573" s="47">
        <f>SUMIFS(Fev!$J$5:$J$605,Fev!$V$5:$V$605,"Despesa",Fev!$G$5:$G$605,DRE!$D573)</f>
        <v>0</v>
      </c>
      <c r="G573" s="47" t="e">
        <f>SUMIFS(#REF!,#REF!,"Despesa",#REF!,DRE!$D573)</f>
        <v>#REF!</v>
      </c>
      <c r="H573" s="47">
        <f>SUMIFS(Abr!$J$5:$J$605,Abr!$V$5:$V$605,"Despesa",Abr!$G$5:$G$605,DRE!$D573)</f>
        <v>0</v>
      </c>
      <c r="I573" s="47">
        <f>SUMIFS(Mai!$J$5:$J$605,Mai!$V$5:$V$605,"Despesa",Mai!$G$5:$G$605,DRE!$D573)</f>
        <v>0</v>
      </c>
      <c r="J573" s="47">
        <f>SUMIFS(Jun!$J$5:$J$605,Jun!$V$5:$V$605,"Despesa",Jun!$G$5:$G$605,DRE!$D573)</f>
        <v>0</v>
      </c>
      <c r="K573" s="47" t="e">
        <f>SUMIFS(#REF!,#REF!,"Despesa",#REF!,DRE!$D573)</f>
        <v>#REF!</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t="e">
        <f t="shared" si="29"/>
        <v>#REF!</v>
      </c>
    </row>
    <row r="574" spans="1:17" ht="28.5" customHeight="1" thickTop="1" thickBot="1" x14ac:dyDescent="0.3">
      <c r="A574" s="214"/>
      <c r="B574" s="61">
        <v>571</v>
      </c>
      <c r="C574" s="34">
        <f>'PC Despesas'!O52</f>
        <v>0</v>
      </c>
      <c r="D574" s="35" t="str">
        <f>IFERROR(VLOOKUP(C574,'PC Despesas'!$O$5:$P$103,2,FALSE),"")</f>
        <v/>
      </c>
      <c r="E574" s="47">
        <f>SUMIFS(Jan!$J$5:$J$586,Jan!$V$5:$V$586,"Despesa",Jan!$G$5:$G$586,DRE!$D574)</f>
        <v>0</v>
      </c>
      <c r="F574" s="47">
        <f>SUMIFS(Fev!$J$5:$J$605,Fev!$V$5:$V$605,"Despesa",Fev!$G$5:$G$605,DRE!$D574)</f>
        <v>0</v>
      </c>
      <c r="G574" s="47" t="e">
        <f>SUMIFS(#REF!,#REF!,"Despesa",#REF!,DRE!$D574)</f>
        <v>#REF!</v>
      </c>
      <c r="H574" s="47">
        <f>SUMIFS(Abr!$J$5:$J$605,Abr!$V$5:$V$605,"Despesa",Abr!$G$5:$G$605,DRE!$D574)</f>
        <v>0</v>
      </c>
      <c r="I574" s="47">
        <f>SUMIFS(Mai!$J$5:$J$605,Mai!$V$5:$V$605,"Despesa",Mai!$G$5:$G$605,DRE!$D574)</f>
        <v>0</v>
      </c>
      <c r="J574" s="47">
        <f>SUMIFS(Jun!$J$5:$J$605,Jun!$V$5:$V$605,"Despesa",Jun!$G$5:$G$605,DRE!$D574)</f>
        <v>0</v>
      </c>
      <c r="K574" s="47" t="e">
        <f>SUMIFS(#REF!,#REF!,"Despesa",#REF!,DRE!$D574)</f>
        <v>#REF!</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t="e">
        <f t="shared" si="29"/>
        <v>#REF!</v>
      </c>
    </row>
    <row r="575" spans="1:17" ht="28.5" customHeight="1" thickTop="1" thickBot="1" x14ac:dyDescent="0.3">
      <c r="A575" s="214"/>
      <c r="B575" s="61">
        <v>572</v>
      </c>
      <c r="C575" s="34">
        <f>'PC Despesas'!O53</f>
        <v>0</v>
      </c>
      <c r="D575" s="35" t="str">
        <f>IFERROR(VLOOKUP(C575,'PC Despesas'!$O$5:$P$103,2,FALSE),"")</f>
        <v/>
      </c>
      <c r="E575" s="47">
        <f>SUMIFS(Jan!$J$5:$J$586,Jan!$V$5:$V$586,"Despesa",Jan!$G$5:$G$586,DRE!$D575)</f>
        <v>0</v>
      </c>
      <c r="F575" s="47">
        <f>SUMIFS(Fev!$J$5:$J$605,Fev!$V$5:$V$605,"Despesa",Fev!$G$5:$G$605,DRE!$D575)</f>
        <v>0</v>
      </c>
      <c r="G575" s="47" t="e">
        <f>SUMIFS(#REF!,#REF!,"Despesa",#REF!,DRE!$D575)</f>
        <v>#REF!</v>
      </c>
      <c r="H575" s="47">
        <f>SUMIFS(Abr!$J$5:$J$605,Abr!$V$5:$V$605,"Despesa",Abr!$G$5:$G$605,DRE!$D575)</f>
        <v>0</v>
      </c>
      <c r="I575" s="47">
        <f>SUMIFS(Mai!$J$5:$J$605,Mai!$V$5:$V$605,"Despesa",Mai!$G$5:$G$605,DRE!$D575)</f>
        <v>0</v>
      </c>
      <c r="J575" s="47">
        <f>SUMIFS(Jun!$J$5:$J$605,Jun!$V$5:$V$605,"Despesa",Jun!$G$5:$G$605,DRE!$D575)</f>
        <v>0</v>
      </c>
      <c r="K575" s="47" t="e">
        <f>SUMIFS(#REF!,#REF!,"Despesa",#REF!,DRE!$D575)</f>
        <v>#REF!</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t="e">
        <f t="shared" si="29"/>
        <v>#REF!</v>
      </c>
    </row>
    <row r="576" spans="1:17" ht="28.5" customHeight="1" thickTop="1" thickBot="1" x14ac:dyDescent="0.3">
      <c r="A576" s="214"/>
      <c r="B576" s="61">
        <v>573</v>
      </c>
      <c r="C576" s="34">
        <f>'PC Despesas'!O54</f>
        <v>0</v>
      </c>
      <c r="D576" s="35" t="str">
        <f>IFERROR(VLOOKUP(C576,'PC Despesas'!$O$5:$P$103,2,FALSE),"")</f>
        <v/>
      </c>
      <c r="E576" s="47">
        <f>SUMIFS(Jan!$J$5:$J$586,Jan!$V$5:$V$586,"Despesa",Jan!$G$5:$G$586,DRE!$D576)</f>
        <v>0</v>
      </c>
      <c r="F576" s="47">
        <f>SUMIFS(Fev!$J$5:$J$605,Fev!$V$5:$V$605,"Despesa",Fev!$G$5:$G$605,DRE!$D576)</f>
        <v>0</v>
      </c>
      <c r="G576" s="47" t="e">
        <f>SUMIFS(#REF!,#REF!,"Despesa",#REF!,DRE!$D576)</f>
        <v>#REF!</v>
      </c>
      <c r="H576" s="47">
        <f>SUMIFS(Abr!$J$5:$J$605,Abr!$V$5:$V$605,"Despesa",Abr!$G$5:$G$605,DRE!$D576)</f>
        <v>0</v>
      </c>
      <c r="I576" s="47">
        <f>SUMIFS(Mai!$J$5:$J$605,Mai!$V$5:$V$605,"Despesa",Mai!$G$5:$G$605,DRE!$D576)</f>
        <v>0</v>
      </c>
      <c r="J576" s="47">
        <f>SUMIFS(Jun!$J$5:$J$605,Jun!$V$5:$V$605,"Despesa",Jun!$G$5:$G$605,DRE!$D576)</f>
        <v>0</v>
      </c>
      <c r="K576" s="47" t="e">
        <f>SUMIFS(#REF!,#REF!,"Despesa",#REF!,DRE!$D576)</f>
        <v>#REF!</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t="e">
        <f t="shared" si="29"/>
        <v>#REF!</v>
      </c>
    </row>
    <row r="577" spans="1:17" ht="28.5" customHeight="1" thickTop="1" thickBot="1" x14ac:dyDescent="0.3">
      <c r="A577" s="214"/>
      <c r="B577" s="61">
        <v>574</v>
      </c>
      <c r="C577" s="34">
        <f>'PC Despesas'!O55</f>
        <v>0</v>
      </c>
      <c r="D577" s="35" t="str">
        <f>IFERROR(VLOOKUP(C577,'PC Despesas'!$O$5:$P$103,2,FALSE),"")</f>
        <v/>
      </c>
      <c r="E577" s="47">
        <f>SUMIFS(Jan!$J$5:$J$586,Jan!$V$5:$V$586,"Despesa",Jan!$G$5:$G$586,DRE!$D577)</f>
        <v>0</v>
      </c>
      <c r="F577" s="47">
        <f>SUMIFS(Fev!$J$5:$J$605,Fev!$V$5:$V$605,"Despesa",Fev!$G$5:$G$605,DRE!$D577)</f>
        <v>0</v>
      </c>
      <c r="G577" s="47" t="e">
        <f>SUMIFS(#REF!,#REF!,"Despesa",#REF!,DRE!$D577)</f>
        <v>#REF!</v>
      </c>
      <c r="H577" s="47">
        <f>SUMIFS(Abr!$J$5:$J$605,Abr!$V$5:$V$605,"Despesa",Abr!$G$5:$G$605,DRE!$D577)</f>
        <v>0</v>
      </c>
      <c r="I577" s="47">
        <f>SUMIFS(Mai!$J$5:$J$605,Mai!$V$5:$V$605,"Despesa",Mai!$G$5:$G$605,DRE!$D577)</f>
        <v>0</v>
      </c>
      <c r="J577" s="47">
        <f>SUMIFS(Jun!$J$5:$J$605,Jun!$V$5:$V$605,"Despesa",Jun!$G$5:$G$605,DRE!$D577)</f>
        <v>0</v>
      </c>
      <c r="K577" s="47" t="e">
        <f>SUMIFS(#REF!,#REF!,"Despesa",#REF!,DRE!$D577)</f>
        <v>#REF!</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t="e">
        <f t="shared" si="29"/>
        <v>#REF!</v>
      </c>
    </row>
    <row r="578" spans="1:17" ht="28.5" customHeight="1" thickTop="1" thickBot="1" x14ac:dyDescent="0.3">
      <c r="A578" s="214"/>
      <c r="B578" s="61">
        <v>575</v>
      </c>
      <c r="C578" s="34">
        <f>'PC Despesas'!O56</f>
        <v>0</v>
      </c>
      <c r="D578" s="35" t="str">
        <f>IFERROR(VLOOKUP(C578,'PC Despesas'!$O$5:$P$103,2,FALSE),"")</f>
        <v/>
      </c>
      <c r="E578" s="47">
        <f>SUMIFS(Jan!$J$5:$J$586,Jan!$V$5:$V$586,"Despesa",Jan!$G$5:$G$586,DRE!$D578)</f>
        <v>0</v>
      </c>
      <c r="F578" s="47">
        <f>SUMIFS(Fev!$J$5:$J$605,Fev!$V$5:$V$605,"Despesa",Fev!$G$5:$G$605,DRE!$D578)</f>
        <v>0</v>
      </c>
      <c r="G578" s="47" t="e">
        <f>SUMIFS(#REF!,#REF!,"Despesa",#REF!,DRE!$D578)</f>
        <v>#REF!</v>
      </c>
      <c r="H578" s="47">
        <f>SUMIFS(Abr!$J$5:$J$605,Abr!$V$5:$V$605,"Despesa",Abr!$G$5:$G$605,DRE!$D578)</f>
        <v>0</v>
      </c>
      <c r="I578" s="47">
        <f>SUMIFS(Mai!$J$5:$J$605,Mai!$V$5:$V$605,"Despesa",Mai!$G$5:$G$605,DRE!$D578)</f>
        <v>0</v>
      </c>
      <c r="J578" s="47">
        <f>SUMIFS(Jun!$J$5:$J$605,Jun!$V$5:$V$605,"Despesa",Jun!$G$5:$G$605,DRE!$D578)</f>
        <v>0</v>
      </c>
      <c r="K578" s="47" t="e">
        <f>SUMIFS(#REF!,#REF!,"Despesa",#REF!,DRE!$D578)</f>
        <v>#REF!</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t="e">
        <f t="shared" si="29"/>
        <v>#REF!</v>
      </c>
    </row>
    <row r="579" spans="1:17" ht="28.5" customHeight="1" thickTop="1" thickBot="1" x14ac:dyDescent="0.3">
      <c r="A579" s="214"/>
      <c r="B579" s="61">
        <v>576</v>
      </c>
      <c r="C579" s="34">
        <f>'PC Despesas'!O57</f>
        <v>0</v>
      </c>
      <c r="D579" s="35" t="str">
        <f>IFERROR(VLOOKUP(C579,'PC Despesas'!$O$5:$P$103,2,FALSE),"")</f>
        <v/>
      </c>
      <c r="E579" s="47">
        <f>SUMIFS(Jan!$J$5:$J$586,Jan!$V$5:$V$586,"Despesa",Jan!$G$5:$G$586,DRE!$D579)</f>
        <v>0</v>
      </c>
      <c r="F579" s="47">
        <f>SUMIFS(Fev!$J$5:$J$605,Fev!$V$5:$V$605,"Despesa",Fev!$G$5:$G$605,DRE!$D579)</f>
        <v>0</v>
      </c>
      <c r="G579" s="47" t="e">
        <f>SUMIFS(#REF!,#REF!,"Despesa",#REF!,DRE!$D579)</f>
        <v>#REF!</v>
      </c>
      <c r="H579" s="47">
        <f>SUMIFS(Abr!$J$5:$J$605,Abr!$V$5:$V$605,"Despesa",Abr!$G$5:$G$605,DRE!$D579)</f>
        <v>0</v>
      </c>
      <c r="I579" s="47">
        <f>SUMIFS(Mai!$J$5:$J$605,Mai!$V$5:$V$605,"Despesa",Mai!$G$5:$G$605,DRE!$D579)</f>
        <v>0</v>
      </c>
      <c r="J579" s="47">
        <f>SUMIFS(Jun!$J$5:$J$605,Jun!$V$5:$V$605,"Despesa",Jun!$G$5:$G$605,DRE!$D579)</f>
        <v>0</v>
      </c>
      <c r="K579" s="47" t="e">
        <f>SUMIFS(#REF!,#REF!,"Despesa",#REF!,DRE!$D579)</f>
        <v>#REF!</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t="e">
        <f t="shared" si="29"/>
        <v>#REF!</v>
      </c>
    </row>
    <row r="580" spans="1:17" ht="28.5" customHeight="1" thickTop="1" thickBot="1" x14ac:dyDescent="0.3">
      <c r="A580" s="214"/>
      <c r="B580" s="61">
        <v>577</v>
      </c>
      <c r="C580" s="34">
        <f>'PC Despesas'!O58</f>
        <v>0</v>
      </c>
      <c r="D580" s="35" t="str">
        <f>IFERROR(VLOOKUP(C580,'PC Despesas'!$O$5:$P$103,2,FALSE),"")</f>
        <v/>
      </c>
      <c r="E580" s="47">
        <f>SUMIFS(Jan!$J$5:$J$586,Jan!$V$5:$V$586,"Despesa",Jan!$G$5:$G$586,DRE!$D580)</f>
        <v>0</v>
      </c>
      <c r="F580" s="47">
        <f>SUMIFS(Fev!$J$5:$J$605,Fev!$V$5:$V$605,"Despesa",Fev!$G$5:$G$605,DRE!$D580)</f>
        <v>0</v>
      </c>
      <c r="G580" s="47" t="e">
        <f>SUMIFS(#REF!,#REF!,"Despesa",#REF!,DRE!$D580)</f>
        <v>#REF!</v>
      </c>
      <c r="H580" s="47">
        <f>SUMIFS(Abr!$J$5:$J$605,Abr!$V$5:$V$605,"Despesa",Abr!$G$5:$G$605,DRE!$D580)</f>
        <v>0</v>
      </c>
      <c r="I580" s="47">
        <f>SUMIFS(Mai!$J$5:$J$605,Mai!$V$5:$V$605,"Despesa",Mai!$G$5:$G$605,DRE!$D580)</f>
        <v>0</v>
      </c>
      <c r="J580" s="47">
        <f>SUMIFS(Jun!$J$5:$J$605,Jun!$V$5:$V$605,"Despesa",Jun!$G$5:$G$605,DRE!$D580)</f>
        <v>0</v>
      </c>
      <c r="K580" s="47" t="e">
        <f>SUMIFS(#REF!,#REF!,"Despesa",#REF!,DRE!$D580)</f>
        <v>#REF!</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t="e">
        <f t="shared" si="29"/>
        <v>#REF!</v>
      </c>
    </row>
    <row r="581" spans="1:17" ht="28.5" customHeight="1" thickTop="1" thickBot="1" x14ac:dyDescent="0.3">
      <c r="A581" s="214"/>
      <c r="B581" s="61">
        <v>578</v>
      </c>
      <c r="C581" s="34">
        <f>'PC Despesas'!O59</f>
        <v>0</v>
      </c>
      <c r="D581" s="35" t="str">
        <f>IFERROR(VLOOKUP(C581,'PC Despesas'!$O$5:$P$103,2,FALSE),"")</f>
        <v/>
      </c>
      <c r="E581" s="47">
        <f>SUMIFS(Jan!$J$5:$J$586,Jan!$V$5:$V$586,"Despesa",Jan!$G$5:$G$586,DRE!$D581)</f>
        <v>0</v>
      </c>
      <c r="F581" s="47">
        <f>SUMIFS(Fev!$J$5:$J$605,Fev!$V$5:$V$605,"Despesa",Fev!$G$5:$G$605,DRE!$D581)</f>
        <v>0</v>
      </c>
      <c r="G581" s="47" t="e">
        <f>SUMIFS(#REF!,#REF!,"Despesa",#REF!,DRE!$D581)</f>
        <v>#REF!</v>
      </c>
      <c r="H581" s="47">
        <f>SUMIFS(Abr!$J$5:$J$605,Abr!$V$5:$V$605,"Despesa",Abr!$G$5:$G$605,DRE!$D581)</f>
        <v>0</v>
      </c>
      <c r="I581" s="47">
        <f>SUMIFS(Mai!$J$5:$J$605,Mai!$V$5:$V$605,"Despesa",Mai!$G$5:$G$605,DRE!$D581)</f>
        <v>0</v>
      </c>
      <c r="J581" s="47">
        <f>SUMIFS(Jun!$J$5:$J$605,Jun!$V$5:$V$605,"Despesa",Jun!$G$5:$G$605,DRE!$D581)</f>
        <v>0</v>
      </c>
      <c r="K581" s="47" t="e">
        <f>SUMIFS(#REF!,#REF!,"Despesa",#REF!,DRE!$D581)</f>
        <v>#REF!</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t="e">
        <f t="shared" si="29"/>
        <v>#REF!</v>
      </c>
    </row>
    <row r="582" spans="1:17" ht="28.5" customHeight="1" thickTop="1" thickBot="1" x14ac:dyDescent="0.3">
      <c r="A582" s="214"/>
      <c r="B582" s="61">
        <v>579</v>
      </c>
      <c r="C582" s="34">
        <f>'PC Despesas'!O60</f>
        <v>0</v>
      </c>
      <c r="D582" s="35" t="str">
        <f>IFERROR(VLOOKUP(C582,'PC Despesas'!$O$5:$P$103,2,FALSE),"")</f>
        <v/>
      </c>
      <c r="E582" s="47">
        <f>SUMIFS(Jan!$J$5:$J$586,Jan!$V$5:$V$586,"Despesa",Jan!$G$5:$G$586,DRE!$D582)</f>
        <v>0</v>
      </c>
      <c r="F582" s="47">
        <f>SUMIFS(Fev!$J$5:$J$605,Fev!$V$5:$V$605,"Despesa",Fev!$G$5:$G$605,DRE!$D582)</f>
        <v>0</v>
      </c>
      <c r="G582" s="47" t="e">
        <f>SUMIFS(#REF!,#REF!,"Despesa",#REF!,DRE!$D582)</f>
        <v>#REF!</v>
      </c>
      <c r="H582" s="47">
        <f>SUMIFS(Abr!$J$5:$J$605,Abr!$V$5:$V$605,"Despesa",Abr!$G$5:$G$605,DRE!$D582)</f>
        <v>0</v>
      </c>
      <c r="I582" s="47">
        <f>SUMIFS(Mai!$J$5:$J$605,Mai!$V$5:$V$605,"Despesa",Mai!$G$5:$G$605,DRE!$D582)</f>
        <v>0</v>
      </c>
      <c r="J582" s="47">
        <f>SUMIFS(Jun!$J$5:$J$605,Jun!$V$5:$V$605,"Despesa",Jun!$G$5:$G$605,DRE!$D582)</f>
        <v>0</v>
      </c>
      <c r="K582" s="47" t="e">
        <f>SUMIFS(#REF!,#REF!,"Despesa",#REF!,DRE!$D582)</f>
        <v>#REF!</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t="e">
        <f t="shared" si="29"/>
        <v>#REF!</v>
      </c>
    </row>
    <row r="583" spans="1:17" ht="28.5" customHeight="1" thickTop="1" thickBot="1" x14ac:dyDescent="0.3">
      <c r="A583" s="214"/>
      <c r="B583" s="61">
        <v>580</v>
      </c>
      <c r="C583" s="34">
        <f>'PC Despesas'!O61</f>
        <v>0</v>
      </c>
      <c r="D583" s="35" t="str">
        <f>IFERROR(VLOOKUP(C583,'PC Despesas'!$O$5:$P$103,2,FALSE),"")</f>
        <v/>
      </c>
      <c r="E583" s="47">
        <f>SUMIFS(Jan!$J$5:$J$586,Jan!$V$5:$V$586,"Despesa",Jan!$G$5:$G$586,DRE!$D583)</f>
        <v>0</v>
      </c>
      <c r="F583" s="47">
        <f>SUMIFS(Fev!$J$5:$J$605,Fev!$V$5:$V$605,"Despesa",Fev!$G$5:$G$605,DRE!$D583)</f>
        <v>0</v>
      </c>
      <c r="G583" s="47" t="e">
        <f>SUMIFS(#REF!,#REF!,"Despesa",#REF!,DRE!$D583)</f>
        <v>#REF!</v>
      </c>
      <c r="H583" s="47">
        <f>SUMIFS(Abr!$J$5:$J$605,Abr!$V$5:$V$605,"Despesa",Abr!$G$5:$G$605,DRE!$D583)</f>
        <v>0</v>
      </c>
      <c r="I583" s="47">
        <f>SUMIFS(Mai!$J$5:$J$605,Mai!$V$5:$V$605,"Despesa",Mai!$G$5:$G$605,DRE!$D583)</f>
        <v>0</v>
      </c>
      <c r="J583" s="47">
        <f>SUMIFS(Jun!$J$5:$J$605,Jun!$V$5:$V$605,"Despesa",Jun!$G$5:$G$605,DRE!$D583)</f>
        <v>0</v>
      </c>
      <c r="K583" s="47" t="e">
        <f>SUMIFS(#REF!,#REF!,"Despesa",#REF!,DRE!$D583)</f>
        <v>#REF!</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t="e">
        <f t="shared" si="29"/>
        <v>#REF!</v>
      </c>
    </row>
    <row r="584" spans="1:17" ht="28.5" customHeight="1" thickTop="1" thickBot="1" x14ac:dyDescent="0.3">
      <c r="A584" s="214"/>
      <c r="B584" s="61">
        <v>581</v>
      </c>
      <c r="C584" s="34">
        <f>'PC Despesas'!O62</f>
        <v>0</v>
      </c>
      <c r="D584" s="35" t="str">
        <f>IFERROR(VLOOKUP(C584,'PC Despesas'!$O$5:$P$103,2,FALSE),"")</f>
        <v/>
      </c>
      <c r="E584" s="47">
        <f>SUMIFS(Jan!$J$5:$J$586,Jan!$V$5:$V$586,"Despesa",Jan!$G$5:$G$586,DRE!$D584)</f>
        <v>0</v>
      </c>
      <c r="F584" s="47">
        <f>SUMIFS(Fev!$J$5:$J$605,Fev!$V$5:$V$605,"Despesa",Fev!$G$5:$G$605,DRE!$D584)</f>
        <v>0</v>
      </c>
      <c r="G584" s="47" t="e">
        <f>SUMIFS(#REF!,#REF!,"Despesa",#REF!,DRE!$D584)</f>
        <v>#REF!</v>
      </c>
      <c r="H584" s="47">
        <f>SUMIFS(Abr!$J$5:$J$605,Abr!$V$5:$V$605,"Despesa",Abr!$G$5:$G$605,DRE!$D584)</f>
        <v>0</v>
      </c>
      <c r="I584" s="47">
        <f>SUMIFS(Mai!$J$5:$J$605,Mai!$V$5:$V$605,"Despesa",Mai!$G$5:$G$605,DRE!$D584)</f>
        <v>0</v>
      </c>
      <c r="J584" s="47">
        <f>SUMIFS(Jun!$J$5:$J$605,Jun!$V$5:$V$605,"Despesa",Jun!$G$5:$G$605,DRE!$D584)</f>
        <v>0</v>
      </c>
      <c r="K584" s="47" t="e">
        <f>SUMIFS(#REF!,#REF!,"Despesa",#REF!,DRE!$D584)</f>
        <v>#REF!</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t="e">
        <f t="shared" si="29"/>
        <v>#REF!</v>
      </c>
    </row>
    <row r="585" spans="1:17" ht="28.5" customHeight="1" thickTop="1" thickBot="1" x14ac:dyDescent="0.3">
      <c r="A585" s="214"/>
      <c r="B585" s="61">
        <v>582</v>
      </c>
      <c r="C585" s="34">
        <f>'PC Despesas'!O63</f>
        <v>0</v>
      </c>
      <c r="D585" s="35" t="str">
        <f>IFERROR(VLOOKUP(C585,'PC Despesas'!$O$5:$P$103,2,FALSE),"")</f>
        <v/>
      </c>
      <c r="E585" s="47">
        <f>SUMIFS(Jan!$J$5:$J$586,Jan!$V$5:$V$586,"Despesa",Jan!$G$5:$G$586,DRE!$D585)</f>
        <v>0</v>
      </c>
      <c r="F585" s="47">
        <f>SUMIFS(Fev!$J$5:$J$605,Fev!$V$5:$V$605,"Despesa",Fev!$G$5:$G$605,DRE!$D585)</f>
        <v>0</v>
      </c>
      <c r="G585" s="47" t="e">
        <f>SUMIFS(#REF!,#REF!,"Despesa",#REF!,DRE!$D585)</f>
        <v>#REF!</v>
      </c>
      <c r="H585" s="47">
        <f>SUMIFS(Abr!$J$5:$J$605,Abr!$V$5:$V$605,"Despesa",Abr!$G$5:$G$605,DRE!$D585)</f>
        <v>0</v>
      </c>
      <c r="I585" s="47">
        <f>SUMIFS(Mai!$J$5:$J$605,Mai!$V$5:$V$605,"Despesa",Mai!$G$5:$G$605,DRE!$D585)</f>
        <v>0</v>
      </c>
      <c r="J585" s="47">
        <f>SUMIFS(Jun!$J$5:$J$605,Jun!$V$5:$V$605,"Despesa",Jun!$G$5:$G$605,DRE!$D585)</f>
        <v>0</v>
      </c>
      <c r="K585" s="47" t="e">
        <f>SUMIFS(#REF!,#REF!,"Despesa",#REF!,DRE!$D585)</f>
        <v>#REF!</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t="e">
        <f t="shared" si="29"/>
        <v>#REF!</v>
      </c>
    </row>
    <row r="586" spans="1:17" ht="28.5" customHeight="1" thickTop="1" thickBot="1" x14ac:dyDescent="0.3">
      <c r="A586" s="214"/>
      <c r="B586" s="61">
        <v>583</v>
      </c>
      <c r="C586" s="34">
        <f>'PC Despesas'!O64</f>
        <v>0</v>
      </c>
      <c r="D586" s="35" t="str">
        <f>IFERROR(VLOOKUP(C586,'PC Despesas'!$O$5:$P$103,2,FALSE),"")</f>
        <v/>
      </c>
      <c r="E586" s="47">
        <f>SUMIFS(Jan!$J$5:$J$586,Jan!$V$5:$V$586,"Despesa",Jan!$G$5:$G$586,DRE!$D586)</f>
        <v>0</v>
      </c>
      <c r="F586" s="47">
        <f>SUMIFS(Fev!$J$5:$J$605,Fev!$V$5:$V$605,"Despesa",Fev!$G$5:$G$605,DRE!$D586)</f>
        <v>0</v>
      </c>
      <c r="G586" s="47" t="e">
        <f>SUMIFS(#REF!,#REF!,"Despesa",#REF!,DRE!$D586)</f>
        <v>#REF!</v>
      </c>
      <c r="H586" s="47">
        <f>SUMIFS(Abr!$J$5:$J$605,Abr!$V$5:$V$605,"Despesa",Abr!$G$5:$G$605,DRE!$D586)</f>
        <v>0</v>
      </c>
      <c r="I586" s="47">
        <f>SUMIFS(Mai!$J$5:$J$605,Mai!$V$5:$V$605,"Despesa",Mai!$G$5:$G$605,DRE!$D586)</f>
        <v>0</v>
      </c>
      <c r="J586" s="47">
        <f>SUMIFS(Jun!$J$5:$J$605,Jun!$V$5:$V$605,"Despesa",Jun!$G$5:$G$605,DRE!$D586)</f>
        <v>0</v>
      </c>
      <c r="K586" s="47" t="e">
        <f>SUMIFS(#REF!,#REF!,"Despesa",#REF!,DRE!$D586)</f>
        <v>#REF!</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t="e">
        <f t="shared" si="29"/>
        <v>#REF!</v>
      </c>
    </row>
    <row r="587" spans="1:17" ht="28.5" customHeight="1" thickTop="1" thickBot="1" x14ac:dyDescent="0.3">
      <c r="A587" s="214"/>
      <c r="B587" s="61">
        <v>584</v>
      </c>
      <c r="C587" s="34">
        <f>'PC Despesas'!O65</f>
        <v>0</v>
      </c>
      <c r="D587" s="35" t="str">
        <f>IFERROR(VLOOKUP(C587,'PC Despesas'!$O$5:$P$103,2,FALSE),"")</f>
        <v/>
      </c>
      <c r="E587" s="47">
        <f>SUMIFS(Jan!$J$5:$J$586,Jan!$V$5:$V$586,"Despesa",Jan!$G$5:$G$586,DRE!$D587)</f>
        <v>0</v>
      </c>
      <c r="F587" s="47">
        <f>SUMIFS(Fev!$J$5:$J$605,Fev!$V$5:$V$605,"Despesa",Fev!$G$5:$G$605,DRE!$D587)</f>
        <v>0</v>
      </c>
      <c r="G587" s="47" t="e">
        <f>SUMIFS(#REF!,#REF!,"Despesa",#REF!,DRE!$D587)</f>
        <v>#REF!</v>
      </c>
      <c r="H587" s="47">
        <f>SUMIFS(Abr!$J$5:$J$605,Abr!$V$5:$V$605,"Despesa",Abr!$G$5:$G$605,DRE!$D587)</f>
        <v>0</v>
      </c>
      <c r="I587" s="47">
        <f>SUMIFS(Mai!$J$5:$J$605,Mai!$V$5:$V$605,"Despesa",Mai!$G$5:$G$605,DRE!$D587)</f>
        <v>0</v>
      </c>
      <c r="J587" s="47">
        <f>SUMIFS(Jun!$J$5:$J$605,Jun!$V$5:$V$605,"Despesa",Jun!$G$5:$G$605,DRE!$D587)</f>
        <v>0</v>
      </c>
      <c r="K587" s="47" t="e">
        <f>SUMIFS(#REF!,#REF!,"Despesa",#REF!,DRE!$D587)</f>
        <v>#REF!</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t="e">
        <f t="shared" si="29"/>
        <v>#REF!</v>
      </c>
    </row>
    <row r="588" spans="1:17" ht="28.5" customHeight="1" thickTop="1" thickBot="1" x14ac:dyDescent="0.3">
      <c r="A588" s="214"/>
      <c r="B588" s="61">
        <v>585</v>
      </c>
      <c r="C588" s="34">
        <f>'PC Despesas'!O66</f>
        <v>0</v>
      </c>
      <c r="D588" s="35" t="str">
        <f>IFERROR(VLOOKUP(C588,'PC Despesas'!$O$5:$P$103,2,FALSE),"")</f>
        <v/>
      </c>
      <c r="E588" s="47">
        <f>SUMIFS(Jan!$J$5:$J$586,Jan!$V$5:$V$586,"Despesa",Jan!$G$5:$G$586,DRE!$D588)</f>
        <v>0</v>
      </c>
      <c r="F588" s="47">
        <f>SUMIFS(Fev!$J$5:$J$605,Fev!$V$5:$V$605,"Despesa",Fev!$G$5:$G$605,DRE!$D588)</f>
        <v>0</v>
      </c>
      <c r="G588" s="47" t="e">
        <f>SUMIFS(#REF!,#REF!,"Despesa",#REF!,DRE!$D588)</f>
        <v>#REF!</v>
      </c>
      <c r="H588" s="47">
        <f>SUMIFS(Abr!$J$5:$J$605,Abr!$V$5:$V$605,"Despesa",Abr!$G$5:$G$605,DRE!$D588)</f>
        <v>0</v>
      </c>
      <c r="I588" s="47">
        <f>SUMIFS(Mai!$J$5:$J$605,Mai!$V$5:$V$605,"Despesa",Mai!$G$5:$G$605,DRE!$D588)</f>
        <v>0</v>
      </c>
      <c r="J588" s="47">
        <f>SUMIFS(Jun!$J$5:$J$605,Jun!$V$5:$V$605,"Despesa",Jun!$G$5:$G$605,DRE!$D588)</f>
        <v>0</v>
      </c>
      <c r="K588" s="47" t="e">
        <f>SUMIFS(#REF!,#REF!,"Despesa",#REF!,DRE!$D588)</f>
        <v>#REF!</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t="e">
        <f t="shared" si="29"/>
        <v>#REF!</v>
      </c>
    </row>
    <row r="589" spans="1:17" ht="28.5" customHeight="1" thickTop="1" thickBot="1" x14ac:dyDescent="0.3">
      <c r="A589" s="214"/>
      <c r="B589" s="61">
        <v>586</v>
      </c>
      <c r="C589" s="34">
        <f>'PC Despesas'!O67</f>
        <v>0</v>
      </c>
      <c r="D589" s="35" t="str">
        <f>IFERROR(VLOOKUP(C589,'PC Despesas'!$O$5:$P$103,2,FALSE),"")</f>
        <v/>
      </c>
      <c r="E589" s="47">
        <f>SUMIFS(Jan!$J$5:$J$586,Jan!$V$5:$V$586,"Despesa",Jan!$G$5:$G$586,DRE!$D589)</f>
        <v>0</v>
      </c>
      <c r="F589" s="47">
        <f>SUMIFS(Fev!$J$5:$J$605,Fev!$V$5:$V$605,"Despesa",Fev!$G$5:$G$605,DRE!$D589)</f>
        <v>0</v>
      </c>
      <c r="G589" s="47" t="e">
        <f>SUMIFS(#REF!,#REF!,"Despesa",#REF!,DRE!$D589)</f>
        <v>#REF!</v>
      </c>
      <c r="H589" s="47">
        <f>SUMIFS(Abr!$J$5:$J$605,Abr!$V$5:$V$605,"Despesa",Abr!$G$5:$G$605,DRE!$D589)</f>
        <v>0</v>
      </c>
      <c r="I589" s="47">
        <f>SUMIFS(Mai!$J$5:$J$605,Mai!$V$5:$V$605,"Despesa",Mai!$G$5:$G$605,DRE!$D589)</f>
        <v>0</v>
      </c>
      <c r="J589" s="47">
        <f>SUMIFS(Jun!$J$5:$J$605,Jun!$V$5:$V$605,"Despesa",Jun!$G$5:$G$605,DRE!$D589)</f>
        <v>0</v>
      </c>
      <c r="K589" s="47" t="e">
        <f>SUMIFS(#REF!,#REF!,"Despesa",#REF!,DRE!$D589)</f>
        <v>#REF!</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t="e">
        <f t="shared" si="29"/>
        <v>#REF!</v>
      </c>
    </row>
    <row r="590" spans="1:17" ht="28.5" customHeight="1" thickTop="1" thickBot="1" x14ac:dyDescent="0.3">
      <c r="A590" s="214"/>
      <c r="B590" s="61">
        <v>587</v>
      </c>
      <c r="C590" s="34">
        <f>'PC Despesas'!O68</f>
        <v>0</v>
      </c>
      <c r="D590" s="35" t="str">
        <f>IFERROR(VLOOKUP(C590,'PC Despesas'!$O$5:$P$103,2,FALSE),"")</f>
        <v/>
      </c>
      <c r="E590" s="47">
        <f>SUMIFS(Jan!$J$5:$J$586,Jan!$V$5:$V$586,"Despesa",Jan!$G$5:$G$586,DRE!$D590)</f>
        <v>0</v>
      </c>
      <c r="F590" s="47">
        <f>SUMIFS(Fev!$J$5:$J$605,Fev!$V$5:$V$605,"Despesa",Fev!$G$5:$G$605,DRE!$D590)</f>
        <v>0</v>
      </c>
      <c r="G590" s="47" t="e">
        <f>SUMIFS(#REF!,#REF!,"Despesa",#REF!,DRE!$D590)</f>
        <v>#REF!</v>
      </c>
      <c r="H590" s="47">
        <f>SUMIFS(Abr!$J$5:$J$605,Abr!$V$5:$V$605,"Despesa",Abr!$G$5:$G$605,DRE!$D590)</f>
        <v>0</v>
      </c>
      <c r="I590" s="47">
        <f>SUMIFS(Mai!$J$5:$J$605,Mai!$V$5:$V$605,"Despesa",Mai!$G$5:$G$605,DRE!$D590)</f>
        <v>0</v>
      </c>
      <c r="J590" s="47">
        <f>SUMIFS(Jun!$J$5:$J$605,Jun!$V$5:$V$605,"Despesa",Jun!$G$5:$G$605,DRE!$D590)</f>
        <v>0</v>
      </c>
      <c r="K590" s="47" t="e">
        <f>SUMIFS(#REF!,#REF!,"Despesa",#REF!,DRE!$D590)</f>
        <v>#REF!</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t="e">
        <f t="shared" si="29"/>
        <v>#REF!</v>
      </c>
    </row>
    <row r="591" spans="1:17" ht="28.5" customHeight="1" thickTop="1" thickBot="1" x14ac:dyDescent="0.3">
      <c r="A591" s="214"/>
      <c r="B591" s="61">
        <v>588</v>
      </c>
      <c r="C591" s="34">
        <f>'PC Despesas'!O69</f>
        <v>0</v>
      </c>
      <c r="D591" s="35" t="str">
        <f>IFERROR(VLOOKUP(C591,'PC Despesas'!$O$5:$P$103,2,FALSE),"")</f>
        <v/>
      </c>
      <c r="E591" s="47">
        <f>SUMIFS(Jan!$J$5:$J$586,Jan!$V$5:$V$586,"Despesa",Jan!$G$5:$G$586,DRE!$D591)</f>
        <v>0</v>
      </c>
      <c r="F591" s="47">
        <f>SUMIFS(Fev!$J$5:$J$605,Fev!$V$5:$V$605,"Despesa",Fev!$G$5:$G$605,DRE!$D591)</f>
        <v>0</v>
      </c>
      <c r="G591" s="47" t="e">
        <f>SUMIFS(#REF!,#REF!,"Despesa",#REF!,DRE!$D591)</f>
        <v>#REF!</v>
      </c>
      <c r="H591" s="47">
        <f>SUMIFS(Abr!$J$5:$J$605,Abr!$V$5:$V$605,"Despesa",Abr!$G$5:$G$605,DRE!$D591)</f>
        <v>0</v>
      </c>
      <c r="I591" s="47">
        <f>SUMIFS(Mai!$J$5:$J$605,Mai!$V$5:$V$605,"Despesa",Mai!$G$5:$G$605,DRE!$D591)</f>
        <v>0</v>
      </c>
      <c r="J591" s="47">
        <f>SUMIFS(Jun!$J$5:$J$605,Jun!$V$5:$V$605,"Despesa",Jun!$G$5:$G$605,DRE!$D591)</f>
        <v>0</v>
      </c>
      <c r="K591" s="47" t="e">
        <f>SUMIFS(#REF!,#REF!,"Despesa",#REF!,DRE!$D591)</f>
        <v>#REF!</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t="e">
        <f t="shared" si="29"/>
        <v>#REF!</v>
      </c>
    </row>
    <row r="592" spans="1:17" ht="28.5" customHeight="1" thickTop="1" thickBot="1" x14ac:dyDescent="0.3">
      <c r="A592" s="214"/>
      <c r="B592" s="61">
        <v>589</v>
      </c>
      <c r="C592" s="34">
        <f>'PC Despesas'!O70</f>
        <v>0</v>
      </c>
      <c r="D592" s="35" t="str">
        <f>IFERROR(VLOOKUP(C592,'PC Despesas'!$O$5:$P$103,2,FALSE),"")</f>
        <v/>
      </c>
      <c r="E592" s="47">
        <f>SUMIFS(Jan!$J$5:$J$586,Jan!$V$5:$V$586,"Despesa",Jan!$G$5:$G$586,DRE!$D592)</f>
        <v>0</v>
      </c>
      <c r="F592" s="47">
        <f>SUMIFS(Fev!$J$5:$J$605,Fev!$V$5:$V$605,"Despesa",Fev!$G$5:$G$605,DRE!$D592)</f>
        <v>0</v>
      </c>
      <c r="G592" s="47" t="e">
        <f>SUMIFS(#REF!,#REF!,"Despesa",#REF!,DRE!$D592)</f>
        <v>#REF!</v>
      </c>
      <c r="H592" s="47">
        <f>SUMIFS(Abr!$J$5:$J$605,Abr!$V$5:$V$605,"Despesa",Abr!$G$5:$G$605,DRE!$D592)</f>
        <v>0</v>
      </c>
      <c r="I592" s="47">
        <f>SUMIFS(Mai!$J$5:$J$605,Mai!$V$5:$V$605,"Despesa",Mai!$G$5:$G$605,DRE!$D592)</f>
        <v>0</v>
      </c>
      <c r="J592" s="47">
        <f>SUMIFS(Jun!$J$5:$J$605,Jun!$V$5:$V$605,"Despesa",Jun!$G$5:$G$605,DRE!$D592)</f>
        <v>0</v>
      </c>
      <c r="K592" s="47" t="e">
        <f>SUMIFS(#REF!,#REF!,"Despesa",#REF!,DRE!$D592)</f>
        <v>#REF!</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t="e">
        <f t="shared" ref="Q592:Q625" si="30">SUM(E592:P592)</f>
        <v>#REF!</v>
      </c>
    </row>
    <row r="593" spans="1:17" ht="28.5" customHeight="1" thickTop="1" thickBot="1" x14ac:dyDescent="0.3">
      <c r="A593" s="214"/>
      <c r="B593" s="61">
        <v>590</v>
      </c>
      <c r="C593" s="34">
        <f>'PC Despesas'!O71</f>
        <v>0</v>
      </c>
      <c r="D593" s="35" t="str">
        <f>IFERROR(VLOOKUP(C593,'PC Despesas'!$O$5:$P$103,2,FALSE),"")</f>
        <v/>
      </c>
      <c r="E593" s="47">
        <f>SUMIFS(Jan!$J$5:$J$586,Jan!$V$5:$V$586,"Despesa",Jan!$G$5:$G$586,DRE!$D593)</f>
        <v>0</v>
      </c>
      <c r="F593" s="47">
        <f>SUMIFS(Fev!$J$5:$J$605,Fev!$V$5:$V$605,"Despesa",Fev!$G$5:$G$605,DRE!$D593)</f>
        <v>0</v>
      </c>
      <c r="G593" s="47" t="e">
        <f>SUMIFS(#REF!,#REF!,"Despesa",#REF!,DRE!$D593)</f>
        <v>#REF!</v>
      </c>
      <c r="H593" s="47">
        <f>SUMIFS(Abr!$J$5:$J$605,Abr!$V$5:$V$605,"Despesa",Abr!$G$5:$G$605,DRE!$D593)</f>
        <v>0</v>
      </c>
      <c r="I593" s="47">
        <f>SUMIFS(Mai!$J$5:$J$605,Mai!$V$5:$V$605,"Despesa",Mai!$G$5:$G$605,DRE!$D593)</f>
        <v>0</v>
      </c>
      <c r="J593" s="47">
        <f>SUMIFS(Jun!$J$5:$J$605,Jun!$V$5:$V$605,"Despesa",Jun!$G$5:$G$605,DRE!$D593)</f>
        <v>0</v>
      </c>
      <c r="K593" s="47" t="e">
        <f>SUMIFS(#REF!,#REF!,"Despesa",#REF!,DRE!$D593)</f>
        <v>#REF!</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t="e">
        <f t="shared" si="30"/>
        <v>#REF!</v>
      </c>
    </row>
    <row r="594" spans="1:17" ht="28.5" customHeight="1" thickTop="1" thickBot="1" x14ac:dyDescent="0.3">
      <c r="A594" s="214"/>
      <c r="B594" s="61">
        <v>591</v>
      </c>
      <c r="C594" s="34">
        <f>'PC Despesas'!O72</f>
        <v>0</v>
      </c>
      <c r="D594" s="35" t="str">
        <f>IFERROR(VLOOKUP(C594,'PC Despesas'!$O$5:$P$103,2,FALSE),"")</f>
        <v/>
      </c>
      <c r="E594" s="47">
        <f>SUMIFS(Jan!$J$5:$J$586,Jan!$V$5:$V$586,"Despesa",Jan!$G$5:$G$586,DRE!$D594)</f>
        <v>0</v>
      </c>
      <c r="F594" s="47">
        <f>SUMIFS(Fev!$J$5:$J$605,Fev!$V$5:$V$605,"Despesa",Fev!$G$5:$G$605,DRE!$D594)</f>
        <v>0</v>
      </c>
      <c r="G594" s="47" t="e">
        <f>SUMIFS(#REF!,#REF!,"Despesa",#REF!,DRE!$D594)</f>
        <v>#REF!</v>
      </c>
      <c r="H594" s="47">
        <f>SUMIFS(Abr!$J$5:$J$605,Abr!$V$5:$V$605,"Despesa",Abr!$G$5:$G$605,DRE!$D594)</f>
        <v>0</v>
      </c>
      <c r="I594" s="47">
        <f>SUMIFS(Mai!$J$5:$J$605,Mai!$V$5:$V$605,"Despesa",Mai!$G$5:$G$605,DRE!$D594)</f>
        <v>0</v>
      </c>
      <c r="J594" s="47">
        <f>SUMIFS(Jun!$J$5:$J$605,Jun!$V$5:$V$605,"Despesa",Jun!$G$5:$G$605,DRE!$D594)</f>
        <v>0</v>
      </c>
      <c r="K594" s="47" t="e">
        <f>SUMIFS(#REF!,#REF!,"Despesa",#REF!,DRE!$D594)</f>
        <v>#REF!</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t="e">
        <f t="shared" si="30"/>
        <v>#REF!</v>
      </c>
    </row>
    <row r="595" spans="1:17" ht="28.5" customHeight="1" thickTop="1" thickBot="1" x14ac:dyDescent="0.3">
      <c r="A595" s="214"/>
      <c r="B595" s="61">
        <v>592</v>
      </c>
      <c r="C595" s="34">
        <f>'PC Despesas'!O73</f>
        <v>0</v>
      </c>
      <c r="D595" s="35" t="str">
        <f>IFERROR(VLOOKUP(C595,'PC Despesas'!$O$5:$P$103,2,FALSE),"")</f>
        <v/>
      </c>
      <c r="E595" s="47">
        <f>SUMIFS(Jan!$J$5:$J$586,Jan!$V$5:$V$586,"Despesa",Jan!$G$5:$G$586,DRE!$D595)</f>
        <v>0</v>
      </c>
      <c r="F595" s="47">
        <f>SUMIFS(Fev!$J$5:$J$605,Fev!$V$5:$V$605,"Despesa",Fev!$G$5:$G$605,DRE!$D595)</f>
        <v>0</v>
      </c>
      <c r="G595" s="47" t="e">
        <f>SUMIFS(#REF!,#REF!,"Despesa",#REF!,DRE!$D595)</f>
        <v>#REF!</v>
      </c>
      <c r="H595" s="47">
        <f>SUMIFS(Abr!$J$5:$J$605,Abr!$V$5:$V$605,"Despesa",Abr!$G$5:$G$605,DRE!$D595)</f>
        <v>0</v>
      </c>
      <c r="I595" s="47">
        <f>SUMIFS(Mai!$J$5:$J$605,Mai!$V$5:$V$605,"Despesa",Mai!$G$5:$G$605,DRE!$D595)</f>
        <v>0</v>
      </c>
      <c r="J595" s="47">
        <f>SUMIFS(Jun!$J$5:$J$605,Jun!$V$5:$V$605,"Despesa",Jun!$G$5:$G$605,DRE!$D595)</f>
        <v>0</v>
      </c>
      <c r="K595" s="47" t="e">
        <f>SUMIFS(#REF!,#REF!,"Despesa",#REF!,DRE!$D595)</f>
        <v>#REF!</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t="e">
        <f t="shared" si="30"/>
        <v>#REF!</v>
      </c>
    </row>
    <row r="596" spans="1:17" ht="28.5" customHeight="1" thickTop="1" thickBot="1" x14ac:dyDescent="0.3">
      <c r="A596" s="214"/>
      <c r="B596" s="61">
        <v>593</v>
      </c>
      <c r="C596" s="34">
        <f>'PC Despesas'!O74</f>
        <v>0</v>
      </c>
      <c r="D596" s="35" t="str">
        <f>IFERROR(VLOOKUP(C596,'PC Despesas'!$O$5:$P$103,2,FALSE),"")</f>
        <v/>
      </c>
      <c r="E596" s="47">
        <f>SUMIFS(Jan!$J$5:$J$586,Jan!$V$5:$V$586,"Despesa",Jan!$G$5:$G$586,DRE!$D596)</f>
        <v>0</v>
      </c>
      <c r="F596" s="47">
        <f>SUMIFS(Fev!$J$5:$J$605,Fev!$V$5:$V$605,"Despesa",Fev!$G$5:$G$605,DRE!$D596)</f>
        <v>0</v>
      </c>
      <c r="G596" s="47" t="e">
        <f>SUMIFS(#REF!,#REF!,"Despesa",#REF!,DRE!$D596)</f>
        <v>#REF!</v>
      </c>
      <c r="H596" s="47">
        <f>SUMIFS(Abr!$J$5:$J$605,Abr!$V$5:$V$605,"Despesa",Abr!$G$5:$G$605,DRE!$D596)</f>
        <v>0</v>
      </c>
      <c r="I596" s="47">
        <f>SUMIFS(Mai!$J$5:$J$605,Mai!$V$5:$V$605,"Despesa",Mai!$G$5:$G$605,DRE!$D596)</f>
        <v>0</v>
      </c>
      <c r="J596" s="47">
        <f>SUMIFS(Jun!$J$5:$J$605,Jun!$V$5:$V$605,"Despesa",Jun!$G$5:$G$605,DRE!$D596)</f>
        <v>0</v>
      </c>
      <c r="K596" s="47" t="e">
        <f>SUMIFS(#REF!,#REF!,"Despesa",#REF!,DRE!$D596)</f>
        <v>#REF!</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t="e">
        <f t="shared" si="30"/>
        <v>#REF!</v>
      </c>
    </row>
    <row r="597" spans="1:17" ht="28.5" customHeight="1" thickTop="1" thickBot="1" x14ac:dyDescent="0.3">
      <c r="A597" s="214"/>
      <c r="B597" s="61">
        <v>594</v>
      </c>
      <c r="C597" s="34">
        <f>'PC Despesas'!O75</f>
        <v>0</v>
      </c>
      <c r="D597" s="35" t="str">
        <f>IFERROR(VLOOKUP(C597,'PC Despesas'!$O$5:$P$103,2,FALSE),"")</f>
        <v/>
      </c>
      <c r="E597" s="47">
        <f>SUMIFS(Jan!$J$5:$J$586,Jan!$V$5:$V$586,"Despesa",Jan!$G$5:$G$586,DRE!$D597)</f>
        <v>0</v>
      </c>
      <c r="F597" s="47">
        <f>SUMIFS(Fev!$J$5:$J$605,Fev!$V$5:$V$605,"Despesa",Fev!$G$5:$G$605,DRE!$D597)</f>
        <v>0</v>
      </c>
      <c r="G597" s="47" t="e">
        <f>SUMIFS(#REF!,#REF!,"Despesa",#REF!,DRE!$D597)</f>
        <v>#REF!</v>
      </c>
      <c r="H597" s="47">
        <f>SUMIFS(Abr!$J$5:$J$605,Abr!$V$5:$V$605,"Despesa",Abr!$G$5:$G$605,DRE!$D597)</f>
        <v>0</v>
      </c>
      <c r="I597" s="47">
        <f>SUMIFS(Mai!$J$5:$J$605,Mai!$V$5:$V$605,"Despesa",Mai!$G$5:$G$605,DRE!$D597)</f>
        <v>0</v>
      </c>
      <c r="J597" s="47">
        <f>SUMIFS(Jun!$J$5:$J$605,Jun!$V$5:$V$605,"Despesa",Jun!$G$5:$G$605,DRE!$D597)</f>
        <v>0</v>
      </c>
      <c r="K597" s="47" t="e">
        <f>SUMIFS(#REF!,#REF!,"Despesa",#REF!,DRE!$D597)</f>
        <v>#REF!</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t="e">
        <f t="shared" si="30"/>
        <v>#REF!</v>
      </c>
    </row>
    <row r="598" spans="1:17" ht="28.5" customHeight="1" thickTop="1" thickBot="1" x14ac:dyDescent="0.3">
      <c r="A598" s="214"/>
      <c r="B598" s="61">
        <v>595</v>
      </c>
      <c r="C598" s="34">
        <f>'PC Despesas'!O76</f>
        <v>0</v>
      </c>
      <c r="D598" s="35" t="str">
        <f>IFERROR(VLOOKUP(C598,'PC Despesas'!$O$5:$P$103,2,FALSE),"")</f>
        <v/>
      </c>
      <c r="E598" s="47">
        <f>SUMIFS(Jan!$J$5:$J$586,Jan!$V$5:$V$586,"Despesa",Jan!$G$5:$G$586,DRE!$D598)</f>
        <v>0</v>
      </c>
      <c r="F598" s="47">
        <f>SUMIFS(Fev!$J$5:$J$605,Fev!$V$5:$V$605,"Despesa",Fev!$G$5:$G$605,DRE!$D598)</f>
        <v>0</v>
      </c>
      <c r="G598" s="47" t="e">
        <f>SUMIFS(#REF!,#REF!,"Despesa",#REF!,DRE!$D598)</f>
        <v>#REF!</v>
      </c>
      <c r="H598" s="47">
        <f>SUMIFS(Abr!$J$5:$J$605,Abr!$V$5:$V$605,"Despesa",Abr!$G$5:$G$605,DRE!$D598)</f>
        <v>0</v>
      </c>
      <c r="I598" s="47">
        <f>SUMIFS(Mai!$J$5:$J$605,Mai!$V$5:$V$605,"Despesa",Mai!$G$5:$G$605,DRE!$D598)</f>
        <v>0</v>
      </c>
      <c r="J598" s="47">
        <f>SUMIFS(Jun!$J$5:$J$605,Jun!$V$5:$V$605,"Despesa",Jun!$G$5:$G$605,DRE!$D598)</f>
        <v>0</v>
      </c>
      <c r="K598" s="47" t="e">
        <f>SUMIFS(#REF!,#REF!,"Despesa",#REF!,DRE!$D598)</f>
        <v>#REF!</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t="e">
        <f t="shared" si="30"/>
        <v>#REF!</v>
      </c>
    </row>
    <row r="599" spans="1:17" ht="28.5" customHeight="1" thickTop="1" thickBot="1" x14ac:dyDescent="0.3">
      <c r="A599" s="214"/>
      <c r="B599" s="61">
        <v>596</v>
      </c>
      <c r="C599" s="34">
        <f>'PC Despesas'!O77</f>
        <v>0</v>
      </c>
      <c r="D599" s="35" t="str">
        <f>IFERROR(VLOOKUP(C599,'PC Despesas'!$O$5:$P$103,2,FALSE),"")</f>
        <v/>
      </c>
      <c r="E599" s="47">
        <f>SUMIFS(Jan!$J$5:$J$586,Jan!$V$5:$V$586,"Despesa",Jan!$G$5:$G$586,DRE!$D599)</f>
        <v>0</v>
      </c>
      <c r="F599" s="47">
        <f>SUMIFS(Fev!$J$5:$J$605,Fev!$V$5:$V$605,"Despesa",Fev!$G$5:$G$605,DRE!$D599)</f>
        <v>0</v>
      </c>
      <c r="G599" s="47" t="e">
        <f>SUMIFS(#REF!,#REF!,"Despesa",#REF!,DRE!$D599)</f>
        <v>#REF!</v>
      </c>
      <c r="H599" s="47">
        <f>SUMIFS(Abr!$J$5:$J$605,Abr!$V$5:$V$605,"Despesa",Abr!$G$5:$G$605,DRE!$D599)</f>
        <v>0</v>
      </c>
      <c r="I599" s="47">
        <f>SUMIFS(Mai!$J$5:$J$605,Mai!$V$5:$V$605,"Despesa",Mai!$G$5:$G$605,DRE!$D599)</f>
        <v>0</v>
      </c>
      <c r="J599" s="47">
        <f>SUMIFS(Jun!$J$5:$J$605,Jun!$V$5:$V$605,"Despesa",Jun!$G$5:$G$605,DRE!$D599)</f>
        <v>0</v>
      </c>
      <c r="K599" s="47" t="e">
        <f>SUMIFS(#REF!,#REF!,"Despesa",#REF!,DRE!$D599)</f>
        <v>#REF!</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t="e">
        <f t="shared" si="30"/>
        <v>#REF!</v>
      </c>
    </row>
    <row r="600" spans="1:17" ht="28.5" customHeight="1" thickTop="1" thickBot="1" x14ac:dyDescent="0.3">
      <c r="A600" s="214"/>
      <c r="B600" s="61">
        <v>597</v>
      </c>
      <c r="C600" s="34">
        <f>'PC Despesas'!O78</f>
        <v>0</v>
      </c>
      <c r="D600" s="35" t="str">
        <f>IFERROR(VLOOKUP(C600,'PC Despesas'!$O$5:$P$103,2,FALSE),"")</f>
        <v/>
      </c>
      <c r="E600" s="47">
        <f>SUMIFS(Jan!$J$5:$J$586,Jan!$V$5:$V$586,"Despesa",Jan!$G$5:$G$586,DRE!$D600)</f>
        <v>0</v>
      </c>
      <c r="F600" s="47">
        <f>SUMIFS(Fev!$J$5:$J$605,Fev!$V$5:$V$605,"Despesa",Fev!$G$5:$G$605,DRE!$D600)</f>
        <v>0</v>
      </c>
      <c r="G600" s="47" t="e">
        <f>SUMIFS(#REF!,#REF!,"Despesa",#REF!,DRE!$D600)</f>
        <v>#REF!</v>
      </c>
      <c r="H600" s="47">
        <f>SUMIFS(Abr!$J$5:$J$605,Abr!$V$5:$V$605,"Despesa",Abr!$G$5:$G$605,DRE!$D600)</f>
        <v>0</v>
      </c>
      <c r="I600" s="47">
        <f>SUMIFS(Mai!$J$5:$J$605,Mai!$V$5:$V$605,"Despesa",Mai!$G$5:$G$605,DRE!$D600)</f>
        <v>0</v>
      </c>
      <c r="J600" s="47">
        <f>SUMIFS(Jun!$J$5:$J$605,Jun!$V$5:$V$605,"Despesa",Jun!$G$5:$G$605,DRE!$D600)</f>
        <v>0</v>
      </c>
      <c r="K600" s="47" t="e">
        <f>SUMIFS(#REF!,#REF!,"Despesa",#REF!,DRE!$D600)</f>
        <v>#REF!</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t="e">
        <f t="shared" si="30"/>
        <v>#REF!</v>
      </c>
    </row>
    <row r="601" spans="1:17" ht="28.5" customHeight="1" thickTop="1" thickBot="1" x14ac:dyDescent="0.3">
      <c r="A601" s="214"/>
      <c r="B601" s="61">
        <v>598</v>
      </c>
      <c r="C601" s="34">
        <f>'PC Despesas'!O79</f>
        <v>0</v>
      </c>
      <c r="D601" s="35" t="str">
        <f>IFERROR(VLOOKUP(C601,'PC Despesas'!$O$5:$P$103,2,FALSE),"")</f>
        <v/>
      </c>
      <c r="E601" s="47">
        <f>SUMIFS(Jan!$J$5:$J$586,Jan!$V$5:$V$586,"Despesa",Jan!$G$5:$G$586,DRE!$D601)</f>
        <v>0</v>
      </c>
      <c r="F601" s="47">
        <f>SUMIFS(Fev!$J$5:$J$605,Fev!$V$5:$V$605,"Despesa",Fev!$G$5:$G$605,DRE!$D601)</f>
        <v>0</v>
      </c>
      <c r="G601" s="47" t="e">
        <f>SUMIFS(#REF!,#REF!,"Despesa",#REF!,DRE!$D601)</f>
        <v>#REF!</v>
      </c>
      <c r="H601" s="47">
        <f>SUMIFS(Abr!$J$5:$J$605,Abr!$V$5:$V$605,"Despesa",Abr!$G$5:$G$605,DRE!$D601)</f>
        <v>0</v>
      </c>
      <c r="I601" s="47">
        <f>SUMIFS(Mai!$J$5:$J$605,Mai!$V$5:$V$605,"Despesa",Mai!$G$5:$G$605,DRE!$D601)</f>
        <v>0</v>
      </c>
      <c r="J601" s="47">
        <f>SUMIFS(Jun!$J$5:$J$605,Jun!$V$5:$V$605,"Despesa",Jun!$G$5:$G$605,DRE!$D601)</f>
        <v>0</v>
      </c>
      <c r="K601" s="47" t="e">
        <f>SUMIFS(#REF!,#REF!,"Despesa",#REF!,DRE!$D601)</f>
        <v>#REF!</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t="e">
        <f t="shared" si="30"/>
        <v>#REF!</v>
      </c>
    </row>
    <row r="602" spans="1:17" ht="28.5" customHeight="1" thickTop="1" thickBot="1" x14ac:dyDescent="0.3">
      <c r="A602" s="214"/>
      <c r="B602" s="61">
        <v>599</v>
      </c>
      <c r="C602" s="34">
        <f>'PC Despesas'!O80</f>
        <v>0</v>
      </c>
      <c r="D602" s="35" t="str">
        <f>IFERROR(VLOOKUP(C602,'PC Despesas'!$O$5:$P$103,2,FALSE),"")</f>
        <v/>
      </c>
      <c r="E602" s="47">
        <f>SUMIFS(Jan!$J$5:$J$586,Jan!$V$5:$V$586,"Despesa",Jan!$G$5:$G$586,DRE!$D602)</f>
        <v>0</v>
      </c>
      <c r="F602" s="47">
        <f>SUMIFS(Fev!$J$5:$J$605,Fev!$V$5:$V$605,"Despesa",Fev!$G$5:$G$605,DRE!$D602)</f>
        <v>0</v>
      </c>
      <c r="G602" s="47" t="e">
        <f>SUMIFS(#REF!,#REF!,"Despesa",#REF!,DRE!$D602)</f>
        <v>#REF!</v>
      </c>
      <c r="H602" s="47">
        <f>SUMIFS(Abr!$J$5:$J$605,Abr!$V$5:$V$605,"Despesa",Abr!$G$5:$G$605,DRE!$D602)</f>
        <v>0</v>
      </c>
      <c r="I602" s="47">
        <f>SUMIFS(Mai!$J$5:$J$605,Mai!$V$5:$V$605,"Despesa",Mai!$G$5:$G$605,DRE!$D602)</f>
        <v>0</v>
      </c>
      <c r="J602" s="47">
        <f>SUMIFS(Jun!$J$5:$J$605,Jun!$V$5:$V$605,"Despesa",Jun!$G$5:$G$605,DRE!$D602)</f>
        <v>0</v>
      </c>
      <c r="K602" s="47" t="e">
        <f>SUMIFS(#REF!,#REF!,"Despesa",#REF!,DRE!$D602)</f>
        <v>#REF!</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t="e">
        <f t="shared" si="30"/>
        <v>#REF!</v>
      </c>
    </row>
    <row r="603" spans="1:17" ht="28.5" customHeight="1" thickTop="1" thickBot="1" x14ac:dyDescent="0.3">
      <c r="A603" s="214"/>
      <c r="B603" s="61">
        <v>600</v>
      </c>
      <c r="C603" s="34">
        <f>'PC Despesas'!O81</f>
        <v>0</v>
      </c>
      <c r="D603" s="35" t="str">
        <f>IFERROR(VLOOKUP(C603,'PC Despesas'!$O$5:$P$103,2,FALSE),"")</f>
        <v/>
      </c>
      <c r="E603" s="47">
        <f>SUMIFS(Jan!$J$5:$J$586,Jan!$V$5:$V$586,"Despesa",Jan!$G$5:$G$586,DRE!$D603)</f>
        <v>0</v>
      </c>
      <c r="F603" s="47">
        <f>SUMIFS(Fev!$J$5:$J$605,Fev!$V$5:$V$605,"Despesa",Fev!$G$5:$G$605,DRE!$D603)</f>
        <v>0</v>
      </c>
      <c r="G603" s="47" t="e">
        <f>SUMIFS(#REF!,#REF!,"Despesa",#REF!,DRE!$D603)</f>
        <v>#REF!</v>
      </c>
      <c r="H603" s="47">
        <f>SUMIFS(Abr!$J$5:$J$605,Abr!$V$5:$V$605,"Despesa",Abr!$G$5:$G$605,DRE!$D603)</f>
        <v>0</v>
      </c>
      <c r="I603" s="47">
        <f>SUMIFS(Mai!$J$5:$J$605,Mai!$V$5:$V$605,"Despesa",Mai!$G$5:$G$605,DRE!$D603)</f>
        <v>0</v>
      </c>
      <c r="J603" s="47">
        <f>SUMIFS(Jun!$J$5:$J$605,Jun!$V$5:$V$605,"Despesa",Jun!$G$5:$G$605,DRE!$D603)</f>
        <v>0</v>
      </c>
      <c r="K603" s="47" t="e">
        <f>SUMIFS(#REF!,#REF!,"Despesa",#REF!,DRE!$D603)</f>
        <v>#REF!</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t="e">
        <f t="shared" si="30"/>
        <v>#REF!</v>
      </c>
    </row>
    <row r="604" spans="1:17" ht="28.5" customHeight="1" thickTop="1" thickBot="1" x14ac:dyDescent="0.3">
      <c r="A604" s="214"/>
      <c r="B604" s="61">
        <v>601</v>
      </c>
      <c r="C604" s="34">
        <f>'PC Despesas'!O82</f>
        <v>0</v>
      </c>
      <c r="D604" s="35" t="str">
        <f>IFERROR(VLOOKUP(C604,'PC Despesas'!$O$5:$P$103,2,FALSE),"")</f>
        <v/>
      </c>
      <c r="E604" s="47">
        <f>SUMIFS(Jan!$J$5:$J$586,Jan!$V$5:$V$586,"Despesa",Jan!$G$5:$G$586,DRE!$D604)</f>
        <v>0</v>
      </c>
      <c r="F604" s="47">
        <f>SUMIFS(Fev!$J$5:$J$605,Fev!$V$5:$V$605,"Despesa",Fev!$G$5:$G$605,DRE!$D604)</f>
        <v>0</v>
      </c>
      <c r="G604" s="47" t="e">
        <f>SUMIFS(#REF!,#REF!,"Despesa",#REF!,DRE!$D604)</f>
        <v>#REF!</v>
      </c>
      <c r="H604" s="47">
        <f>SUMIFS(Abr!$J$5:$J$605,Abr!$V$5:$V$605,"Despesa",Abr!$G$5:$G$605,DRE!$D604)</f>
        <v>0</v>
      </c>
      <c r="I604" s="47">
        <f>SUMIFS(Mai!$J$5:$J$605,Mai!$V$5:$V$605,"Despesa",Mai!$G$5:$G$605,DRE!$D604)</f>
        <v>0</v>
      </c>
      <c r="J604" s="47">
        <f>SUMIFS(Jun!$J$5:$J$605,Jun!$V$5:$V$605,"Despesa",Jun!$G$5:$G$605,DRE!$D604)</f>
        <v>0</v>
      </c>
      <c r="K604" s="47" t="e">
        <f>SUMIFS(#REF!,#REF!,"Despesa",#REF!,DRE!$D604)</f>
        <v>#REF!</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t="e">
        <f t="shared" si="30"/>
        <v>#REF!</v>
      </c>
    </row>
    <row r="605" spans="1:17" ht="28.5" customHeight="1" thickTop="1" thickBot="1" x14ac:dyDescent="0.3">
      <c r="A605" s="214"/>
      <c r="B605" s="61">
        <v>602</v>
      </c>
      <c r="C605" s="34">
        <f>'PC Despesas'!O83</f>
        <v>0</v>
      </c>
      <c r="D605" s="35" t="str">
        <f>IFERROR(VLOOKUP(C605,'PC Despesas'!$O$5:$P$103,2,FALSE),"")</f>
        <v/>
      </c>
      <c r="E605" s="47">
        <f>SUMIFS(Jan!$J$5:$J$586,Jan!$V$5:$V$586,"Despesa",Jan!$G$5:$G$586,DRE!$D605)</f>
        <v>0</v>
      </c>
      <c r="F605" s="47">
        <f>SUMIFS(Fev!$J$5:$J$605,Fev!$V$5:$V$605,"Despesa",Fev!$G$5:$G$605,DRE!$D605)</f>
        <v>0</v>
      </c>
      <c r="G605" s="47" t="e">
        <f>SUMIFS(#REF!,#REF!,"Despesa",#REF!,DRE!$D605)</f>
        <v>#REF!</v>
      </c>
      <c r="H605" s="47">
        <f>SUMIFS(Abr!$J$5:$J$605,Abr!$V$5:$V$605,"Despesa",Abr!$G$5:$G$605,DRE!$D605)</f>
        <v>0</v>
      </c>
      <c r="I605" s="47">
        <f>SUMIFS(Mai!$J$5:$J$605,Mai!$V$5:$V$605,"Despesa",Mai!$G$5:$G$605,DRE!$D605)</f>
        <v>0</v>
      </c>
      <c r="J605" s="47">
        <f>SUMIFS(Jun!$J$5:$J$605,Jun!$V$5:$V$605,"Despesa",Jun!$G$5:$G$605,DRE!$D605)</f>
        <v>0</v>
      </c>
      <c r="K605" s="47" t="e">
        <f>SUMIFS(#REF!,#REF!,"Despesa",#REF!,DRE!$D605)</f>
        <v>#REF!</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t="e">
        <f t="shared" si="30"/>
        <v>#REF!</v>
      </c>
    </row>
    <row r="606" spans="1:17" ht="28.5" customHeight="1" thickTop="1" thickBot="1" x14ac:dyDescent="0.3">
      <c r="A606" s="214"/>
      <c r="B606" s="61">
        <v>603</v>
      </c>
      <c r="C606" s="34">
        <f>'PC Despesas'!O84</f>
        <v>0</v>
      </c>
      <c r="D606" s="35" t="str">
        <f>IFERROR(VLOOKUP(C606,'PC Despesas'!$O$5:$P$103,2,FALSE),"")</f>
        <v/>
      </c>
      <c r="E606" s="47">
        <f>SUMIFS(Jan!$J$5:$J$586,Jan!$V$5:$V$586,"Despesa",Jan!$G$5:$G$586,DRE!$D606)</f>
        <v>0</v>
      </c>
      <c r="F606" s="47">
        <f>SUMIFS(Fev!$J$5:$J$605,Fev!$V$5:$V$605,"Despesa",Fev!$G$5:$G$605,DRE!$D606)</f>
        <v>0</v>
      </c>
      <c r="G606" s="47" t="e">
        <f>SUMIFS(#REF!,#REF!,"Despesa",#REF!,DRE!$D606)</f>
        <v>#REF!</v>
      </c>
      <c r="H606" s="47">
        <f>SUMIFS(Abr!$J$5:$J$605,Abr!$V$5:$V$605,"Despesa",Abr!$G$5:$G$605,DRE!$D606)</f>
        <v>0</v>
      </c>
      <c r="I606" s="47">
        <f>SUMIFS(Mai!$J$5:$J$605,Mai!$V$5:$V$605,"Despesa",Mai!$G$5:$G$605,DRE!$D606)</f>
        <v>0</v>
      </c>
      <c r="J606" s="47">
        <f>SUMIFS(Jun!$J$5:$J$605,Jun!$V$5:$V$605,"Despesa",Jun!$G$5:$G$605,DRE!$D606)</f>
        <v>0</v>
      </c>
      <c r="K606" s="47" t="e">
        <f>SUMIFS(#REF!,#REF!,"Despesa",#REF!,DRE!$D606)</f>
        <v>#REF!</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t="e">
        <f t="shared" si="30"/>
        <v>#REF!</v>
      </c>
    </row>
    <row r="607" spans="1:17" ht="28.5" customHeight="1" thickTop="1" thickBot="1" x14ac:dyDescent="0.3">
      <c r="A607" s="214"/>
      <c r="B607" s="61">
        <v>604</v>
      </c>
      <c r="C607" s="34">
        <f>'PC Despesas'!O85</f>
        <v>0</v>
      </c>
      <c r="D607" s="35" t="str">
        <f>IFERROR(VLOOKUP(C607,'PC Despesas'!$O$5:$P$103,2,FALSE),"")</f>
        <v/>
      </c>
      <c r="E607" s="47">
        <f>SUMIFS(Jan!$J$5:$J$586,Jan!$V$5:$V$586,"Despesa",Jan!$G$5:$G$586,DRE!$D607)</f>
        <v>0</v>
      </c>
      <c r="F607" s="47">
        <f>SUMIFS(Fev!$J$5:$J$605,Fev!$V$5:$V$605,"Despesa",Fev!$G$5:$G$605,DRE!$D607)</f>
        <v>0</v>
      </c>
      <c r="G607" s="47" t="e">
        <f>SUMIFS(#REF!,#REF!,"Despesa",#REF!,DRE!$D607)</f>
        <v>#REF!</v>
      </c>
      <c r="H607" s="47">
        <f>SUMIFS(Abr!$J$5:$J$605,Abr!$V$5:$V$605,"Despesa",Abr!$G$5:$G$605,DRE!$D607)</f>
        <v>0</v>
      </c>
      <c r="I607" s="47">
        <f>SUMIFS(Mai!$J$5:$J$605,Mai!$V$5:$V$605,"Despesa",Mai!$G$5:$G$605,DRE!$D607)</f>
        <v>0</v>
      </c>
      <c r="J607" s="47">
        <f>SUMIFS(Jun!$J$5:$J$605,Jun!$V$5:$V$605,"Despesa",Jun!$G$5:$G$605,DRE!$D607)</f>
        <v>0</v>
      </c>
      <c r="K607" s="47" t="e">
        <f>SUMIFS(#REF!,#REF!,"Despesa",#REF!,DRE!$D607)</f>
        <v>#REF!</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t="e">
        <f t="shared" si="30"/>
        <v>#REF!</v>
      </c>
    </row>
    <row r="608" spans="1:17" ht="28.5" customHeight="1" thickTop="1" thickBot="1" x14ac:dyDescent="0.3">
      <c r="A608" s="214"/>
      <c r="B608" s="61">
        <v>605</v>
      </c>
      <c r="C608" s="34">
        <f>'PC Despesas'!O86</f>
        <v>0</v>
      </c>
      <c r="D608" s="35" t="str">
        <f>IFERROR(VLOOKUP(C608,'PC Despesas'!$O$5:$P$103,2,FALSE),"")</f>
        <v/>
      </c>
      <c r="E608" s="47">
        <f>SUMIFS(Jan!$J$5:$J$586,Jan!$V$5:$V$586,"Despesa",Jan!$G$5:$G$586,DRE!$D608)</f>
        <v>0</v>
      </c>
      <c r="F608" s="47">
        <f>SUMIFS(Fev!$J$5:$J$605,Fev!$V$5:$V$605,"Despesa",Fev!$G$5:$G$605,DRE!$D608)</f>
        <v>0</v>
      </c>
      <c r="G608" s="47" t="e">
        <f>SUMIFS(#REF!,#REF!,"Despesa",#REF!,DRE!$D608)</f>
        <v>#REF!</v>
      </c>
      <c r="H608" s="47">
        <f>SUMIFS(Abr!$J$5:$J$605,Abr!$V$5:$V$605,"Despesa",Abr!$G$5:$G$605,DRE!$D608)</f>
        <v>0</v>
      </c>
      <c r="I608" s="47">
        <f>SUMIFS(Mai!$J$5:$J$605,Mai!$V$5:$V$605,"Despesa",Mai!$G$5:$G$605,DRE!$D608)</f>
        <v>0</v>
      </c>
      <c r="J608" s="47">
        <f>SUMIFS(Jun!$J$5:$J$605,Jun!$V$5:$V$605,"Despesa",Jun!$G$5:$G$605,DRE!$D608)</f>
        <v>0</v>
      </c>
      <c r="K608" s="47" t="e">
        <f>SUMIFS(#REF!,#REF!,"Despesa",#REF!,DRE!$D608)</f>
        <v>#REF!</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t="e">
        <f t="shared" si="30"/>
        <v>#REF!</v>
      </c>
    </row>
    <row r="609" spans="1:17" ht="28.5" customHeight="1" thickTop="1" thickBot="1" x14ac:dyDescent="0.3">
      <c r="A609" s="214"/>
      <c r="B609" s="61">
        <v>606</v>
      </c>
      <c r="C609" s="34">
        <f>'PC Despesas'!O87</f>
        <v>0</v>
      </c>
      <c r="D609" s="35" t="str">
        <f>IFERROR(VLOOKUP(C609,'PC Despesas'!$O$5:$P$103,2,FALSE),"")</f>
        <v/>
      </c>
      <c r="E609" s="47">
        <f>SUMIFS(Jan!$J$5:$J$586,Jan!$V$5:$V$586,"Despesa",Jan!$G$5:$G$586,DRE!$D609)</f>
        <v>0</v>
      </c>
      <c r="F609" s="47">
        <f>SUMIFS(Fev!$J$5:$J$605,Fev!$V$5:$V$605,"Despesa",Fev!$G$5:$G$605,DRE!$D609)</f>
        <v>0</v>
      </c>
      <c r="G609" s="47" t="e">
        <f>SUMIFS(#REF!,#REF!,"Despesa",#REF!,DRE!$D609)</f>
        <v>#REF!</v>
      </c>
      <c r="H609" s="47">
        <f>SUMIFS(Abr!$J$5:$J$605,Abr!$V$5:$V$605,"Despesa",Abr!$G$5:$G$605,DRE!$D609)</f>
        <v>0</v>
      </c>
      <c r="I609" s="47">
        <f>SUMIFS(Mai!$J$5:$J$605,Mai!$V$5:$V$605,"Despesa",Mai!$G$5:$G$605,DRE!$D609)</f>
        <v>0</v>
      </c>
      <c r="J609" s="47">
        <f>SUMIFS(Jun!$J$5:$J$605,Jun!$V$5:$V$605,"Despesa",Jun!$G$5:$G$605,DRE!$D609)</f>
        <v>0</v>
      </c>
      <c r="K609" s="47" t="e">
        <f>SUMIFS(#REF!,#REF!,"Despesa",#REF!,DRE!$D609)</f>
        <v>#REF!</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t="e">
        <f t="shared" si="30"/>
        <v>#REF!</v>
      </c>
    </row>
    <row r="610" spans="1:17" ht="28.5" customHeight="1" thickTop="1" thickBot="1" x14ac:dyDescent="0.3">
      <c r="A610" s="214"/>
      <c r="B610" s="61">
        <v>607</v>
      </c>
      <c r="C610" s="34">
        <f>'PC Despesas'!O88</f>
        <v>0</v>
      </c>
      <c r="D610" s="35" t="str">
        <f>IFERROR(VLOOKUP(C610,'PC Despesas'!$O$5:$P$103,2,FALSE),"")</f>
        <v/>
      </c>
      <c r="E610" s="47">
        <f>SUMIFS(Jan!$J$5:$J$586,Jan!$V$5:$V$586,"Despesa",Jan!$G$5:$G$586,DRE!$D610)</f>
        <v>0</v>
      </c>
      <c r="F610" s="47">
        <f>SUMIFS(Fev!$J$5:$J$605,Fev!$V$5:$V$605,"Despesa",Fev!$G$5:$G$605,DRE!$D610)</f>
        <v>0</v>
      </c>
      <c r="G610" s="47" t="e">
        <f>SUMIFS(#REF!,#REF!,"Despesa",#REF!,DRE!$D610)</f>
        <v>#REF!</v>
      </c>
      <c r="H610" s="47">
        <f>SUMIFS(Abr!$J$5:$J$605,Abr!$V$5:$V$605,"Despesa",Abr!$G$5:$G$605,DRE!$D610)</f>
        <v>0</v>
      </c>
      <c r="I610" s="47">
        <f>SUMIFS(Mai!$J$5:$J$605,Mai!$V$5:$V$605,"Despesa",Mai!$G$5:$G$605,DRE!$D610)</f>
        <v>0</v>
      </c>
      <c r="J610" s="47">
        <f>SUMIFS(Jun!$J$5:$J$605,Jun!$V$5:$V$605,"Despesa",Jun!$G$5:$G$605,DRE!$D610)</f>
        <v>0</v>
      </c>
      <c r="K610" s="47" t="e">
        <f>SUMIFS(#REF!,#REF!,"Despesa",#REF!,DRE!$D610)</f>
        <v>#REF!</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t="e">
        <f t="shared" si="30"/>
        <v>#REF!</v>
      </c>
    </row>
    <row r="611" spans="1:17" ht="28.5" customHeight="1" thickTop="1" thickBot="1" x14ac:dyDescent="0.3">
      <c r="A611" s="214"/>
      <c r="B611" s="61">
        <v>608</v>
      </c>
      <c r="C611" s="34">
        <f>'PC Despesas'!O89</f>
        <v>0</v>
      </c>
      <c r="D611" s="35" t="str">
        <f>IFERROR(VLOOKUP(C611,'PC Despesas'!$O$5:$P$103,2,FALSE),"")</f>
        <v/>
      </c>
      <c r="E611" s="47">
        <f>SUMIFS(Jan!$J$5:$J$586,Jan!$V$5:$V$586,"Despesa",Jan!$G$5:$G$586,DRE!$D611)</f>
        <v>0</v>
      </c>
      <c r="F611" s="47">
        <f>SUMIFS(Fev!$J$5:$J$605,Fev!$V$5:$V$605,"Despesa",Fev!$G$5:$G$605,DRE!$D611)</f>
        <v>0</v>
      </c>
      <c r="G611" s="47" t="e">
        <f>SUMIFS(#REF!,#REF!,"Despesa",#REF!,DRE!$D611)</f>
        <v>#REF!</v>
      </c>
      <c r="H611" s="47">
        <f>SUMIFS(Abr!$J$5:$J$605,Abr!$V$5:$V$605,"Despesa",Abr!$G$5:$G$605,DRE!$D611)</f>
        <v>0</v>
      </c>
      <c r="I611" s="47">
        <f>SUMIFS(Mai!$J$5:$J$605,Mai!$V$5:$V$605,"Despesa",Mai!$G$5:$G$605,DRE!$D611)</f>
        <v>0</v>
      </c>
      <c r="J611" s="47">
        <f>SUMIFS(Jun!$J$5:$J$605,Jun!$V$5:$V$605,"Despesa",Jun!$G$5:$G$605,DRE!$D611)</f>
        <v>0</v>
      </c>
      <c r="K611" s="47" t="e">
        <f>SUMIFS(#REF!,#REF!,"Despesa",#REF!,DRE!$D611)</f>
        <v>#REF!</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t="e">
        <f t="shared" si="30"/>
        <v>#REF!</v>
      </c>
    </row>
    <row r="612" spans="1:17" ht="27.75" customHeight="1" thickTop="1" thickBot="1" x14ac:dyDescent="0.3">
      <c r="A612" s="214"/>
      <c r="B612" s="61">
        <v>609</v>
      </c>
      <c r="C612" s="34">
        <f>'PC Despesas'!O90</f>
        <v>0</v>
      </c>
      <c r="D612" s="35" t="str">
        <f>IFERROR(VLOOKUP(C612,'PC Despesas'!$O$5:$P$103,2,FALSE),"")</f>
        <v/>
      </c>
      <c r="E612" s="47">
        <f>SUMIFS(Jan!$J$5:$J$586,Jan!$V$5:$V$586,"Despesa",Jan!$G$5:$G$586,DRE!$D612)</f>
        <v>0</v>
      </c>
      <c r="F612" s="47">
        <f>SUMIFS(Fev!$J$5:$J$605,Fev!$V$5:$V$605,"Despesa",Fev!$G$5:$G$605,DRE!$D612)</f>
        <v>0</v>
      </c>
      <c r="G612" s="47" t="e">
        <f>SUMIFS(#REF!,#REF!,"Despesa",#REF!,DRE!$D612)</f>
        <v>#REF!</v>
      </c>
      <c r="H612" s="47">
        <f>SUMIFS(Abr!$J$5:$J$605,Abr!$V$5:$V$605,"Despesa",Abr!$G$5:$G$605,DRE!$D612)</f>
        <v>0</v>
      </c>
      <c r="I612" s="47">
        <f>SUMIFS(Mai!$J$5:$J$605,Mai!$V$5:$V$605,"Despesa",Mai!$G$5:$G$605,DRE!$D612)</f>
        <v>0</v>
      </c>
      <c r="J612" s="47">
        <f>SUMIFS(Jun!$J$5:$J$605,Jun!$V$5:$V$605,"Despesa",Jun!$G$5:$G$605,DRE!$D612)</f>
        <v>0</v>
      </c>
      <c r="K612" s="47" t="e">
        <f>SUMIFS(#REF!,#REF!,"Despesa",#REF!,DRE!$D612)</f>
        <v>#REF!</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t="e">
        <f t="shared" si="30"/>
        <v>#REF!</v>
      </c>
    </row>
    <row r="613" spans="1:17" ht="27.75" customHeight="1" thickTop="1" thickBot="1" x14ac:dyDescent="0.3">
      <c r="A613" s="214"/>
      <c r="B613" s="61">
        <v>610</v>
      </c>
      <c r="C613" s="34">
        <f>'PC Despesas'!O91</f>
        <v>0</v>
      </c>
      <c r="D613" s="35" t="str">
        <f>IFERROR(VLOOKUP(C613,'PC Despesas'!$O$5:$P$103,2,FALSE),"")</f>
        <v/>
      </c>
      <c r="E613" s="47">
        <f>SUMIFS(Jan!$J$5:$J$586,Jan!$V$5:$V$586,"Despesa",Jan!$G$5:$G$586,DRE!$D613)</f>
        <v>0</v>
      </c>
      <c r="F613" s="47">
        <f>SUMIFS(Fev!$J$5:$J$605,Fev!$V$5:$V$605,"Despesa",Fev!$G$5:$G$605,DRE!$D613)</f>
        <v>0</v>
      </c>
      <c r="G613" s="47" t="e">
        <f>SUMIFS(#REF!,#REF!,"Despesa",#REF!,DRE!$D613)</f>
        <v>#REF!</v>
      </c>
      <c r="H613" s="47">
        <f>SUMIFS(Abr!$J$5:$J$605,Abr!$V$5:$V$605,"Despesa",Abr!$G$5:$G$605,DRE!$D613)</f>
        <v>0</v>
      </c>
      <c r="I613" s="47">
        <f>SUMIFS(Mai!$J$5:$J$605,Mai!$V$5:$V$605,"Despesa",Mai!$G$5:$G$605,DRE!$D613)</f>
        <v>0</v>
      </c>
      <c r="J613" s="47">
        <f>SUMIFS(Jun!$J$5:$J$605,Jun!$V$5:$V$605,"Despesa",Jun!$G$5:$G$605,DRE!$D613)</f>
        <v>0</v>
      </c>
      <c r="K613" s="47" t="e">
        <f>SUMIFS(#REF!,#REF!,"Despesa",#REF!,DRE!$D613)</f>
        <v>#REF!</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t="e">
        <f t="shared" si="30"/>
        <v>#REF!</v>
      </c>
    </row>
    <row r="614" spans="1:17" ht="27.75" customHeight="1" thickTop="1" thickBot="1" x14ac:dyDescent="0.3">
      <c r="A614" s="214"/>
      <c r="B614" s="61">
        <v>611</v>
      </c>
      <c r="C614" s="34">
        <f>'PC Despesas'!O92</f>
        <v>0</v>
      </c>
      <c r="D614" s="35" t="str">
        <f>IFERROR(VLOOKUP(C614,'PC Despesas'!$O$5:$P$103,2,FALSE),"")</f>
        <v/>
      </c>
      <c r="E614" s="47">
        <f>SUMIFS(Jan!$J$5:$J$586,Jan!$V$5:$V$586,"Despesa",Jan!$G$5:$G$586,DRE!$D614)</f>
        <v>0</v>
      </c>
      <c r="F614" s="47">
        <f>SUMIFS(Fev!$J$5:$J$605,Fev!$V$5:$V$605,"Despesa",Fev!$G$5:$G$605,DRE!$D614)</f>
        <v>0</v>
      </c>
      <c r="G614" s="47" t="e">
        <f>SUMIFS(#REF!,#REF!,"Despesa",#REF!,DRE!$D614)</f>
        <v>#REF!</v>
      </c>
      <c r="H614" s="47">
        <f>SUMIFS(Abr!$J$5:$J$605,Abr!$V$5:$V$605,"Despesa",Abr!$G$5:$G$605,DRE!$D614)</f>
        <v>0</v>
      </c>
      <c r="I614" s="47">
        <f>SUMIFS(Mai!$J$5:$J$605,Mai!$V$5:$V$605,"Despesa",Mai!$G$5:$G$605,DRE!$D614)</f>
        <v>0</v>
      </c>
      <c r="J614" s="47">
        <f>SUMIFS(Jun!$J$5:$J$605,Jun!$V$5:$V$605,"Despesa",Jun!$G$5:$G$605,DRE!$D614)</f>
        <v>0</v>
      </c>
      <c r="K614" s="47" t="e">
        <f>SUMIFS(#REF!,#REF!,"Despesa",#REF!,DRE!$D614)</f>
        <v>#REF!</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t="e">
        <f t="shared" si="30"/>
        <v>#REF!</v>
      </c>
    </row>
    <row r="615" spans="1:17" ht="27.75" customHeight="1" thickTop="1" thickBot="1" x14ac:dyDescent="0.3">
      <c r="A615" s="214"/>
      <c r="B615" s="61">
        <v>612</v>
      </c>
      <c r="C615" s="34">
        <f>'PC Despesas'!O93</f>
        <v>0</v>
      </c>
      <c r="D615" s="35" t="str">
        <f>IFERROR(VLOOKUP(C615,'PC Despesas'!$O$5:$P$103,2,FALSE),"")</f>
        <v/>
      </c>
      <c r="E615" s="47">
        <f>SUMIFS(Jan!$J$5:$J$586,Jan!$V$5:$V$586,"Despesa",Jan!$G$5:$G$586,DRE!$D615)</f>
        <v>0</v>
      </c>
      <c r="F615" s="47">
        <f>SUMIFS(Fev!$J$5:$J$605,Fev!$V$5:$V$605,"Despesa",Fev!$G$5:$G$605,DRE!$D615)</f>
        <v>0</v>
      </c>
      <c r="G615" s="47" t="e">
        <f>SUMIFS(#REF!,#REF!,"Despesa",#REF!,DRE!$D615)</f>
        <v>#REF!</v>
      </c>
      <c r="H615" s="47">
        <f>SUMIFS(Abr!$J$5:$J$605,Abr!$V$5:$V$605,"Despesa",Abr!$G$5:$G$605,DRE!$D615)</f>
        <v>0</v>
      </c>
      <c r="I615" s="47">
        <f>SUMIFS(Mai!$J$5:$J$605,Mai!$V$5:$V$605,"Despesa",Mai!$G$5:$G$605,DRE!$D615)</f>
        <v>0</v>
      </c>
      <c r="J615" s="47">
        <f>SUMIFS(Jun!$J$5:$J$605,Jun!$V$5:$V$605,"Despesa",Jun!$G$5:$G$605,DRE!$D615)</f>
        <v>0</v>
      </c>
      <c r="K615" s="47" t="e">
        <f>SUMIFS(#REF!,#REF!,"Despesa",#REF!,DRE!$D615)</f>
        <v>#REF!</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t="e">
        <f t="shared" si="30"/>
        <v>#REF!</v>
      </c>
    </row>
    <row r="616" spans="1:17" ht="27.75" customHeight="1" thickTop="1" thickBot="1" x14ac:dyDescent="0.3">
      <c r="A616" s="214"/>
      <c r="B616" s="61">
        <v>613</v>
      </c>
      <c r="C616" s="34">
        <f>'PC Despesas'!O94</f>
        <v>0</v>
      </c>
      <c r="D616" s="35" t="str">
        <f>IFERROR(VLOOKUP(C616,'PC Despesas'!$O$5:$P$103,2,FALSE),"")</f>
        <v/>
      </c>
      <c r="E616" s="47">
        <f>SUMIFS(Jan!$J$5:$J$586,Jan!$V$5:$V$586,"Despesa",Jan!$G$5:$G$586,DRE!$D616)</f>
        <v>0</v>
      </c>
      <c r="F616" s="47">
        <f>SUMIFS(Fev!$J$5:$J$605,Fev!$V$5:$V$605,"Despesa",Fev!$G$5:$G$605,DRE!$D616)</f>
        <v>0</v>
      </c>
      <c r="G616" s="47" t="e">
        <f>SUMIFS(#REF!,#REF!,"Despesa",#REF!,DRE!$D616)</f>
        <v>#REF!</v>
      </c>
      <c r="H616" s="47">
        <f>SUMIFS(Abr!$J$5:$J$605,Abr!$V$5:$V$605,"Despesa",Abr!$G$5:$G$605,DRE!$D616)</f>
        <v>0</v>
      </c>
      <c r="I616" s="47">
        <f>SUMIFS(Mai!$J$5:$J$605,Mai!$V$5:$V$605,"Despesa",Mai!$G$5:$G$605,DRE!$D616)</f>
        <v>0</v>
      </c>
      <c r="J616" s="47">
        <f>SUMIFS(Jun!$J$5:$J$605,Jun!$V$5:$V$605,"Despesa",Jun!$G$5:$G$605,DRE!$D616)</f>
        <v>0</v>
      </c>
      <c r="K616" s="47" t="e">
        <f>SUMIFS(#REF!,#REF!,"Despesa",#REF!,DRE!$D616)</f>
        <v>#REF!</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t="e">
        <f t="shared" si="30"/>
        <v>#REF!</v>
      </c>
    </row>
    <row r="617" spans="1:17" ht="27.75" customHeight="1" thickTop="1" thickBot="1" x14ac:dyDescent="0.3">
      <c r="A617" s="214"/>
      <c r="B617" s="61">
        <v>614</v>
      </c>
      <c r="C617" s="34">
        <f>'PC Despesas'!O95</f>
        <v>0</v>
      </c>
      <c r="D617" s="35" t="str">
        <f>IFERROR(VLOOKUP(C617,'PC Despesas'!$O$5:$P$103,2,FALSE),"")</f>
        <v/>
      </c>
      <c r="E617" s="47">
        <f>SUMIFS(Jan!$J$5:$J$586,Jan!$V$5:$V$586,"Despesa",Jan!$G$5:$G$586,DRE!$D617)</f>
        <v>0</v>
      </c>
      <c r="F617" s="47">
        <f>SUMIFS(Fev!$J$5:$J$605,Fev!$V$5:$V$605,"Despesa",Fev!$G$5:$G$605,DRE!$D617)</f>
        <v>0</v>
      </c>
      <c r="G617" s="47" t="e">
        <f>SUMIFS(#REF!,#REF!,"Despesa",#REF!,DRE!$D617)</f>
        <v>#REF!</v>
      </c>
      <c r="H617" s="47">
        <f>SUMIFS(Abr!$J$5:$J$605,Abr!$V$5:$V$605,"Despesa",Abr!$G$5:$G$605,DRE!$D617)</f>
        <v>0</v>
      </c>
      <c r="I617" s="47">
        <f>SUMIFS(Mai!$J$5:$J$605,Mai!$V$5:$V$605,"Despesa",Mai!$G$5:$G$605,DRE!$D617)</f>
        <v>0</v>
      </c>
      <c r="J617" s="47">
        <f>SUMIFS(Jun!$J$5:$J$605,Jun!$V$5:$V$605,"Despesa",Jun!$G$5:$G$605,DRE!$D617)</f>
        <v>0</v>
      </c>
      <c r="K617" s="47" t="e">
        <f>SUMIFS(#REF!,#REF!,"Despesa",#REF!,DRE!$D617)</f>
        <v>#REF!</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t="e">
        <f t="shared" si="30"/>
        <v>#REF!</v>
      </c>
    </row>
    <row r="618" spans="1:17" ht="27.75" customHeight="1" thickTop="1" thickBot="1" x14ac:dyDescent="0.3">
      <c r="A618" s="214"/>
      <c r="B618" s="61">
        <v>615</v>
      </c>
      <c r="C618" s="34">
        <f>'PC Despesas'!O96</f>
        <v>0</v>
      </c>
      <c r="D618" s="35" t="str">
        <f>IFERROR(VLOOKUP(C618,'PC Despesas'!$O$5:$P$103,2,FALSE),"")</f>
        <v/>
      </c>
      <c r="E618" s="47">
        <f>SUMIFS(Jan!$J$5:$J$586,Jan!$V$5:$V$586,"Despesa",Jan!$G$5:$G$586,DRE!$D618)</f>
        <v>0</v>
      </c>
      <c r="F618" s="47">
        <f>SUMIFS(Fev!$J$5:$J$605,Fev!$V$5:$V$605,"Despesa",Fev!$G$5:$G$605,DRE!$D618)</f>
        <v>0</v>
      </c>
      <c r="G618" s="47" t="e">
        <f>SUMIFS(#REF!,#REF!,"Despesa",#REF!,DRE!$D618)</f>
        <v>#REF!</v>
      </c>
      <c r="H618" s="47">
        <f>SUMIFS(Abr!$J$5:$J$605,Abr!$V$5:$V$605,"Despesa",Abr!$G$5:$G$605,DRE!$D618)</f>
        <v>0</v>
      </c>
      <c r="I618" s="47">
        <f>SUMIFS(Mai!$J$5:$J$605,Mai!$V$5:$V$605,"Despesa",Mai!$G$5:$G$605,DRE!$D618)</f>
        <v>0</v>
      </c>
      <c r="J618" s="47">
        <f>SUMIFS(Jun!$J$5:$J$605,Jun!$V$5:$V$605,"Despesa",Jun!$G$5:$G$605,DRE!$D618)</f>
        <v>0</v>
      </c>
      <c r="K618" s="47" t="e">
        <f>SUMIFS(#REF!,#REF!,"Despesa",#REF!,DRE!$D618)</f>
        <v>#REF!</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t="e">
        <f t="shared" si="30"/>
        <v>#REF!</v>
      </c>
    </row>
    <row r="619" spans="1:17" ht="27.75" customHeight="1" thickTop="1" thickBot="1" x14ac:dyDescent="0.3">
      <c r="A619" s="214"/>
      <c r="B619" s="61">
        <v>616</v>
      </c>
      <c r="C619" s="34">
        <f>'PC Despesas'!O97</f>
        <v>0</v>
      </c>
      <c r="D619" s="35" t="str">
        <f>IFERROR(VLOOKUP(C619,'PC Despesas'!$O$5:$P$103,2,FALSE),"")</f>
        <v/>
      </c>
      <c r="E619" s="47">
        <f>SUMIFS(Jan!$J$5:$J$586,Jan!$V$5:$V$586,"Despesa",Jan!$G$5:$G$586,DRE!$D619)</f>
        <v>0</v>
      </c>
      <c r="F619" s="47">
        <f>SUMIFS(Fev!$J$5:$J$605,Fev!$V$5:$V$605,"Despesa",Fev!$G$5:$G$605,DRE!$D619)</f>
        <v>0</v>
      </c>
      <c r="G619" s="47" t="e">
        <f>SUMIFS(#REF!,#REF!,"Despesa",#REF!,DRE!$D619)</f>
        <v>#REF!</v>
      </c>
      <c r="H619" s="47">
        <f>SUMIFS(Abr!$J$5:$J$605,Abr!$V$5:$V$605,"Despesa",Abr!$G$5:$G$605,DRE!$D619)</f>
        <v>0</v>
      </c>
      <c r="I619" s="47">
        <f>SUMIFS(Mai!$J$5:$J$605,Mai!$V$5:$V$605,"Despesa",Mai!$G$5:$G$605,DRE!$D619)</f>
        <v>0</v>
      </c>
      <c r="J619" s="47">
        <f>SUMIFS(Jun!$J$5:$J$605,Jun!$V$5:$V$605,"Despesa",Jun!$G$5:$G$605,DRE!$D619)</f>
        <v>0</v>
      </c>
      <c r="K619" s="47" t="e">
        <f>SUMIFS(#REF!,#REF!,"Despesa",#REF!,DRE!$D619)</f>
        <v>#REF!</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t="e">
        <f t="shared" si="30"/>
        <v>#REF!</v>
      </c>
    </row>
    <row r="620" spans="1:17" ht="27.75" customHeight="1" thickTop="1" thickBot="1" x14ac:dyDescent="0.3">
      <c r="A620" s="214"/>
      <c r="B620" s="61">
        <v>617</v>
      </c>
      <c r="C620" s="34">
        <f>'PC Despesas'!O98</f>
        <v>0</v>
      </c>
      <c r="D620" s="35" t="str">
        <f>IFERROR(VLOOKUP(C620,'PC Despesas'!$O$5:$P$103,2,FALSE),"")</f>
        <v/>
      </c>
      <c r="E620" s="47">
        <f>SUMIFS(Jan!$J$5:$J$586,Jan!$V$5:$V$586,"Despesa",Jan!$G$5:$G$586,DRE!$D620)</f>
        <v>0</v>
      </c>
      <c r="F620" s="47">
        <f>SUMIFS(Fev!$J$5:$J$605,Fev!$V$5:$V$605,"Despesa",Fev!$G$5:$G$605,DRE!$D620)</f>
        <v>0</v>
      </c>
      <c r="G620" s="47" t="e">
        <f>SUMIFS(#REF!,#REF!,"Despesa",#REF!,DRE!$D620)</f>
        <v>#REF!</v>
      </c>
      <c r="H620" s="47">
        <f>SUMIFS(Abr!$J$5:$J$605,Abr!$V$5:$V$605,"Despesa",Abr!$G$5:$G$605,DRE!$D620)</f>
        <v>0</v>
      </c>
      <c r="I620" s="47">
        <f>SUMIFS(Mai!$J$5:$J$605,Mai!$V$5:$V$605,"Despesa",Mai!$G$5:$G$605,DRE!$D620)</f>
        <v>0</v>
      </c>
      <c r="J620" s="47">
        <f>SUMIFS(Jun!$J$5:$J$605,Jun!$V$5:$V$605,"Despesa",Jun!$G$5:$G$605,DRE!$D620)</f>
        <v>0</v>
      </c>
      <c r="K620" s="47" t="e">
        <f>SUMIFS(#REF!,#REF!,"Despesa",#REF!,DRE!$D620)</f>
        <v>#REF!</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t="e">
        <f t="shared" si="30"/>
        <v>#REF!</v>
      </c>
    </row>
    <row r="621" spans="1:17" ht="27.75" customHeight="1" thickTop="1" thickBot="1" x14ac:dyDescent="0.3">
      <c r="A621" s="214"/>
      <c r="B621" s="61">
        <v>618</v>
      </c>
      <c r="C621" s="34">
        <f>'PC Despesas'!O99</f>
        <v>0</v>
      </c>
      <c r="D621" s="35" t="str">
        <f>IFERROR(VLOOKUP(C621,'PC Despesas'!$O$5:$P$103,2,FALSE),"")</f>
        <v/>
      </c>
      <c r="E621" s="47">
        <f>SUMIFS(Jan!$J$5:$J$586,Jan!$V$5:$V$586,"Despesa",Jan!$G$5:$G$586,DRE!$D621)</f>
        <v>0</v>
      </c>
      <c r="F621" s="47">
        <f>SUMIFS(Fev!$J$5:$J$605,Fev!$V$5:$V$605,"Despesa",Fev!$G$5:$G$605,DRE!$D621)</f>
        <v>0</v>
      </c>
      <c r="G621" s="47" t="e">
        <f>SUMIFS(#REF!,#REF!,"Despesa",#REF!,DRE!$D621)</f>
        <v>#REF!</v>
      </c>
      <c r="H621" s="47">
        <f>SUMIFS(Abr!$J$5:$J$605,Abr!$V$5:$V$605,"Despesa",Abr!$G$5:$G$605,DRE!$D621)</f>
        <v>0</v>
      </c>
      <c r="I621" s="47">
        <f>SUMIFS(Mai!$J$5:$J$605,Mai!$V$5:$V$605,"Despesa",Mai!$G$5:$G$605,DRE!$D621)</f>
        <v>0</v>
      </c>
      <c r="J621" s="47">
        <f>SUMIFS(Jun!$J$5:$J$605,Jun!$V$5:$V$605,"Despesa",Jun!$G$5:$G$605,DRE!$D621)</f>
        <v>0</v>
      </c>
      <c r="K621" s="47" t="e">
        <f>SUMIFS(#REF!,#REF!,"Despesa",#REF!,DRE!$D621)</f>
        <v>#REF!</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t="e">
        <f t="shared" si="30"/>
        <v>#REF!</v>
      </c>
    </row>
    <row r="622" spans="1:17" ht="27.75" customHeight="1" thickTop="1" thickBot="1" x14ac:dyDescent="0.3">
      <c r="A622" s="214"/>
      <c r="B622" s="61">
        <v>619</v>
      </c>
      <c r="C622" s="34">
        <f>'PC Despesas'!O100</f>
        <v>0</v>
      </c>
      <c r="D622" s="35" t="str">
        <f>IFERROR(VLOOKUP(C622,'PC Despesas'!$O$5:$P$103,2,FALSE),"")</f>
        <v/>
      </c>
      <c r="E622" s="47">
        <f>SUMIFS(Jan!$J$5:$J$586,Jan!$V$5:$V$586,"Despesa",Jan!$G$5:$G$586,DRE!$D622)</f>
        <v>0</v>
      </c>
      <c r="F622" s="47">
        <f>SUMIFS(Fev!$J$5:$J$605,Fev!$V$5:$V$605,"Despesa",Fev!$G$5:$G$605,DRE!$D622)</f>
        <v>0</v>
      </c>
      <c r="G622" s="47" t="e">
        <f>SUMIFS(#REF!,#REF!,"Despesa",#REF!,DRE!$D622)</f>
        <v>#REF!</v>
      </c>
      <c r="H622" s="47">
        <f>SUMIFS(Abr!$J$5:$J$605,Abr!$V$5:$V$605,"Despesa",Abr!$G$5:$G$605,DRE!$D622)</f>
        <v>0</v>
      </c>
      <c r="I622" s="47">
        <f>SUMIFS(Mai!$J$5:$J$605,Mai!$V$5:$V$605,"Despesa",Mai!$G$5:$G$605,DRE!$D622)</f>
        <v>0</v>
      </c>
      <c r="J622" s="47">
        <f>SUMIFS(Jun!$J$5:$J$605,Jun!$V$5:$V$605,"Despesa",Jun!$G$5:$G$605,DRE!$D622)</f>
        <v>0</v>
      </c>
      <c r="K622" s="47" t="e">
        <f>SUMIFS(#REF!,#REF!,"Despesa",#REF!,DRE!$D622)</f>
        <v>#REF!</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t="e">
        <f t="shared" si="30"/>
        <v>#REF!</v>
      </c>
    </row>
    <row r="623" spans="1:17" ht="27.75" customHeight="1" thickTop="1" thickBot="1" x14ac:dyDescent="0.3">
      <c r="A623" s="214"/>
      <c r="B623" s="61">
        <v>620</v>
      </c>
      <c r="C623" s="34">
        <f>'PC Despesas'!O101</f>
        <v>0</v>
      </c>
      <c r="D623" s="35" t="str">
        <f>IFERROR(VLOOKUP(C623,'PC Despesas'!$O$5:$P$103,2,FALSE),"")</f>
        <v/>
      </c>
      <c r="E623" s="47">
        <f>SUMIFS(Jan!$J$5:$J$586,Jan!$V$5:$V$586,"Despesa",Jan!$G$5:$G$586,DRE!$D623)</f>
        <v>0</v>
      </c>
      <c r="F623" s="47">
        <f>SUMIFS(Fev!$J$5:$J$605,Fev!$V$5:$V$605,"Despesa",Fev!$G$5:$G$605,DRE!$D623)</f>
        <v>0</v>
      </c>
      <c r="G623" s="47" t="e">
        <f>SUMIFS(#REF!,#REF!,"Despesa",#REF!,DRE!$D623)</f>
        <v>#REF!</v>
      </c>
      <c r="H623" s="47">
        <f>SUMIFS(Abr!$J$5:$J$605,Abr!$V$5:$V$605,"Despesa",Abr!$G$5:$G$605,DRE!$D623)</f>
        <v>0</v>
      </c>
      <c r="I623" s="47">
        <f>SUMIFS(Mai!$J$5:$J$605,Mai!$V$5:$V$605,"Despesa",Mai!$G$5:$G$605,DRE!$D623)</f>
        <v>0</v>
      </c>
      <c r="J623" s="47">
        <f>SUMIFS(Jun!$J$5:$J$605,Jun!$V$5:$V$605,"Despesa",Jun!$G$5:$G$605,DRE!$D623)</f>
        <v>0</v>
      </c>
      <c r="K623" s="47" t="e">
        <f>SUMIFS(#REF!,#REF!,"Despesa",#REF!,DRE!$D623)</f>
        <v>#REF!</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t="e">
        <f t="shared" si="30"/>
        <v>#REF!</v>
      </c>
    </row>
    <row r="624" spans="1:17" ht="27.75" customHeight="1" thickTop="1" thickBot="1" x14ac:dyDescent="0.3">
      <c r="A624" s="214"/>
      <c r="B624" s="61">
        <v>621</v>
      </c>
      <c r="C624" s="34">
        <f>'PC Despesas'!O102</f>
        <v>0</v>
      </c>
      <c r="D624" s="35" t="str">
        <f>IFERROR(VLOOKUP(C624,'PC Despesas'!$O$5:$P$103,2,FALSE),"")</f>
        <v/>
      </c>
      <c r="E624" s="47">
        <f>SUMIFS(Jan!$J$5:$J$586,Jan!$V$5:$V$586,"Despesa",Jan!$G$5:$G$586,DRE!$D624)</f>
        <v>0</v>
      </c>
      <c r="F624" s="47">
        <f>SUMIFS(Fev!$J$5:$J$605,Fev!$V$5:$V$605,"Despesa",Fev!$G$5:$G$605,DRE!$D624)</f>
        <v>0</v>
      </c>
      <c r="G624" s="47" t="e">
        <f>SUMIFS(#REF!,#REF!,"Despesa",#REF!,DRE!$D624)</f>
        <v>#REF!</v>
      </c>
      <c r="H624" s="47">
        <f>SUMIFS(Abr!$J$5:$J$605,Abr!$V$5:$V$605,"Despesa",Abr!$G$5:$G$605,DRE!$D624)</f>
        <v>0</v>
      </c>
      <c r="I624" s="47">
        <f>SUMIFS(Mai!$J$5:$J$605,Mai!$V$5:$V$605,"Despesa",Mai!$G$5:$G$605,DRE!$D624)</f>
        <v>0</v>
      </c>
      <c r="J624" s="47">
        <f>SUMIFS(Jun!$J$5:$J$605,Jun!$V$5:$V$605,"Despesa",Jun!$G$5:$G$605,DRE!$D624)</f>
        <v>0</v>
      </c>
      <c r="K624" s="47" t="e">
        <f>SUMIFS(#REF!,#REF!,"Despesa",#REF!,DRE!$D624)</f>
        <v>#REF!</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t="e">
        <f t="shared" si="30"/>
        <v>#REF!</v>
      </c>
    </row>
    <row r="625" spans="1:17" ht="27.75" customHeight="1" thickTop="1" thickBot="1" x14ac:dyDescent="0.3">
      <c r="A625" s="214"/>
      <c r="B625" s="61">
        <v>622</v>
      </c>
      <c r="C625" s="34">
        <f>'PC Despesas'!O103</f>
        <v>0</v>
      </c>
      <c r="D625" s="35" t="str">
        <f>IFERROR(VLOOKUP(C625,'PC Despesas'!$O$5:$P$103,2,FALSE),"")</f>
        <v/>
      </c>
      <c r="E625" s="47">
        <f>SUMIFS(Jan!$J$5:$J$586,Jan!$V$5:$V$586,"Despesa",Jan!$G$5:$G$586,DRE!$D625)</f>
        <v>0</v>
      </c>
      <c r="F625" s="47">
        <f>SUMIFS(Fev!$J$5:$J$605,Fev!$V$5:$V$605,"Despesa",Fev!$G$5:$G$605,DRE!$D625)</f>
        <v>0</v>
      </c>
      <c r="G625" s="47" t="e">
        <f>SUMIFS(#REF!,#REF!,"Despesa",#REF!,DRE!$D625)</f>
        <v>#REF!</v>
      </c>
      <c r="H625" s="47">
        <f>SUMIFS(Abr!$J$5:$J$605,Abr!$V$5:$V$605,"Despesa",Abr!$G$5:$G$605,DRE!$D625)</f>
        <v>0</v>
      </c>
      <c r="I625" s="47">
        <f>SUMIFS(Mai!$J$5:$J$605,Mai!$V$5:$V$605,"Despesa",Mai!$G$5:$G$605,DRE!$D625)</f>
        <v>0</v>
      </c>
      <c r="J625" s="47">
        <f>SUMIFS(Jun!$J$5:$J$605,Jun!$V$5:$V$605,"Despesa",Jun!$G$5:$G$605,DRE!$D625)</f>
        <v>0</v>
      </c>
      <c r="K625" s="47" t="e">
        <f>SUMIFS(#REF!,#REF!,"Despesa",#REF!,DRE!$D625)</f>
        <v>#REF!</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t="e">
        <f t="shared" si="30"/>
        <v>#REF!</v>
      </c>
    </row>
    <row r="626" spans="1:17" ht="35.25" customHeight="1" thickTop="1" thickBot="1" x14ac:dyDescent="0.3">
      <c r="A626" s="214"/>
      <c r="B626" s="61">
        <v>623</v>
      </c>
      <c r="C626" s="176" t="s">
        <v>95</v>
      </c>
      <c r="D626" s="177" t="str">
        <f>VLOOKUP(C626,'PC Despesas'!$R$4:$S$103,2,FALSE)</f>
        <v>DESPESAS DE MARKETING</v>
      </c>
      <c r="E626" s="178">
        <f t="shared" ref="E626:Q626" si="31">SUM(E627:E725)</f>
        <v>0</v>
      </c>
      <c r="F626" s="178">
        <f t="shared" si="31"/>
        <v>0</v>
      </c>
      <c r="G626" s="178" t="e">
        <f t="shared" si="31"/>
        <v>#REF!</v>
      </c>
      <c r="H626" s="178">
        <f t="shared" si="31"/>
        <v>0</v>
      </c>
      <c r="I626" s="178">
        <f t="shared" si="31"/>
        <v>0</v>
      </c>
      <c r="J626" s="178">
        <f t="shared" si="31"/>
        <v>0</v>
      </c>
      <c r="K626" s="178" t="e">
        <f t="shared" si="31"/>
        <v>#REF!</v>
      </c>
      <c r="L626" s="178">
        <f t="shared" si="31"/>
        <v>0</v>
      </c>
      <c r="M626" s="178">
        <f t="shared" si="31"/>
        <v>0</v>
      </c>
      <c r="N626" s="178">
        <f t="shared" si="31"/>
        <v>0</v>
      </c>
      <c r="O626" s="178">
        <f t="shared" si="31"/>
        <v>0</v>
      </c>
      <c r="P626" s="178">
        <f t="shared" si="31"/>
        <v>0</v>
      </c>
      <c r="Q626" s="178" t="e">
        <f t="shared" si="31"/>
        <v>#REF!</v>
      </c>
    </row>
    <row r="627" spans="1:17" ht="27.75" customHeight="1" thickTop="1" thickBot="1" x14ac:dyDescent="0.3">
      <c r="A627" s="214"/>
      <c r="B627" s="61">
        <v>624</v>
      </c>
      <c r="C627" s="34" t="str">
        <f>'PC Despesas'!R5</f>
        <v>5.6.1</v>
      </c>
      <c r="D627" s="35" t="str">
        <f>IFERROR(VLOOKUP(C627,'PC Despesas'!$R$5:$S$103,2,FALSE),"")</f>
        <v>PATOCINIOS</v>
      </c>
      <c r="E627" s="47">
        <f>SUMIFS(Jan!$J$5:$J$586,Jan!$V$5:$V$586,"Despesa",Jan!$G$5:$G$586,DRE!$D627)</f>
        <v>0</v>
      </c>
      <c r="F627" s="47">
        <f>SUMIFS(Fev!$J$5:$J$605,Fev!$V$5:$V$605,"Despesa",Fev!$G$5:$G$605,DRE!$D627)</f>
        <v>0</v>
      </c>
      <c r="G627" s="47" t="e">
        <f>SUMIFS(#REF!,#REF!,"Despesa",#REF!,DRE!$D627)</f>
        <v>#REF!</v>
      </c>
      <c r="H627" s="47">
        <f>SUMIFS(Abr!$J$5:$J$605,Abr!$V$5:$V$605,"Despesa",Abr!$G$5:$G$605,DRE!$D627)</f>
        <v>0</v>
      </c>
      <c r="I627" s="47">
        <f>SUMIFS(Mai!$J$5:$J$605,Mai!$V$5:$V$605,"Despesa",Mai!$G$5:$G$605,DRE!$D627)</f>
        <v>0</v>
      </c>
      <c r="J627" s="47">
        <f>SUMIFS(Jun!$J$5:$J$605,Jun!$V$5:$V$605,"Despesa",Jun!$G$5:$G$605,DRE!$D627)</f>
        <v>0</v>
      </c>
      <c r="K627" s="47" t="e">
        <f>SUMIFS(#REF!,#REF!,"Despesa",#REF!,DRE!$D627)</f>
        <v>#REF!</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t="e">
        <f>SUM(E627:P627)</f>
        <v>#REF!</v>
      </c>
    </row>
    <row r="628" spans="1:17" ht="28.5" customHeight="1" thickTop="1" thickBot="1" x14ac:dyDescent="0.3">
      <c r="A628" s="214"/>
      <c r="B628" s="61">
        <v>625</v>
      </c>
      <c r="C628" s="34">
        <f>'PC Despesas'!R6</f>
        <v>0</v>
      </c>
      <c r="D628" s="35" t="str">
        <f>IFERROR(VLOOKUP(C628,'PC Despesas'!$R$5:$S$103,2,FALSE),"")</f>
        <v/>
      </c>
      <c r="E628" s="47">
        <f>SUMIFS(Jan!$J$5:$J$586,Jan!$V$5:$V$586,"Despesa",Jan!$G$5:$G$586,DRE!$D628)</f>
        <v>0</v>
      </c>
      <c r="F628" s="47">
        <f>SUMIFS(Fev!$J$5:$J$605,Fev!$V$5:$V$605,"Despesa",Fev!$G$5:$G$605,DRE!$D628)</f>
        <v>0</v>
      </c>
      <c r="G628" s="47" t="e">
        <f>SUMIFS(#REF!,#REF!,"Despesa",#REF!,DRE!$D628)</f>
        <v>#REF!</v>
      </c>
      <c r="H628" s="47">
        <f>SUMIFS(Abr!$J$5:$J$605,Abr!$V$5:$V$605,"Despesa",Abr!$G$5:$G$605,DRE!$D628)</f>
        <v>0</v>
      </c>
      <c r="I628" s="47">
        <f>SUMIFS(Mai!$J$5:$J$605,Mai!$V$5:$V$605,"Despesa",Mai!$G$5:$G$605,DRE!$D628)</f>
        <v>0</v>
      </c>
      <c r="J628" s="47">
        <f>SUMIFS(Jun!$J$5:$J$605,Jun!$V$5:$V$605,"Despesa",Jun!$G$5:$G$605,DRE!$D628)</f>
        <v>0</v>
      </c>
      <c r="K628" s="47" t="e">
        <f>SUMIFS(#REF!,#REF!,"Despesa",#REF!,DRE!$D628)</f>
        <v>#REF!</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t="e">
        <f t="shared" ref="Q628:Q691" si="32">SUM(E628:P628)</f>
        <v>#REF!</v>
      </c>
    </row>
    <row r="629" spans="1:17" ht="28.5" customHeight="1" thickTop="1" thickBot="1" x14ac:dyDescent="0.3">
      <c r="A629" s="214"/>
      <c r="B629" s="61">
        <v>626</v>
      </c>
      <c r="C629" s="34">
        <f>'PC Despesas'!R7</f>
        <v>0</v>
      </c>
      <c r="D629" s="35" t="str">
        <f>IFERROR(VLOOKUP(C629,'PC Despesas'!$R$5:$S$103,2,FALSE),"")</f>
        <v/>
      </c>
      <c r="E629" s="47">
        <f>SUMIFS(Jan!$J$5:$J$586,Jan!$V$5:$V$586,"Despesa",Jan!$G$5:$G$586,DRE!$D629)</f>
        <v>0</v>
      </c>
      <c r="F629" s="47">
        <f>SUMIFS(Fev!$J$5:$J$605,Fev!$V$5:$V$605,"Despesa",Fev!$G$5:$G$605,DRE!$D629)</f>
        <v>0</v>
      </c>
      <c r="G629" s="47" t="e">
        <f>SUMIFS(#REF!,#REF!,"Despesa",#REF!,DRE!$D629)</f>
        <v>#REF!</v>
      </c>
      <c r="H629" s="47">
        <f>SUMIFS(Abr!$J$5:$J$605,Abr!$V$5:$V$605,"Despesa",Abr!$G$5:$G$605,DRE!$D629)</f>
        <v>0</v>
      </c>
      <c r="I629" s="47">
        <f>SUMIFS(Mai!$J$5:$J$605,Mai!$V$5:$V$605,"Despesa",Mai!$G$5:$G$605,DRE!$D629)</f>
        <v>0</v>
      </c>
      <c r="J629" s="47">
        <f>SUMIFS(Jun!$J$5:$J$605,Jun!$V$5:$V$605,"Despesa",Jun!$G$5:$G$605,DRE!$D629)</f>
        <v>0</v>
      </c>
      <c r="K629" s="47" t="e">
        <f>SUMIFS(#REF!,#REF!,"Despesa",#REF!,DRE!$D629)</f>
        <v>#REF!</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t="e">
        <f t="shared" si="32"/>
        <v>#REF!</v>
      </c>
    </row>
    <row r="630" spans="1:17" ht="28.5" customHeight="1" thickTop="1" thickBot="1" x14ac:dyDescent="0.3">
      <c r="A630" s="214"/>
      <c r="B630" s="61">
        <v>627</v>
      </c>
      <c r="C630" s="34">
        <f>'PC Despesas'!R8</f>
        <v>0</v>
      </c>
      <c r="D630" s="35" t="str">
        <f>IFERROR(VLOOKUP(C630,'PC Despesas'!$R$5:$S$103,2,FALSE),"")</f>
        <v/>
      </c>
      <c r="E630" s="47">
        <f>SUMIFS(Jan!$J$5:$J$586,Jan!$V$5:$V$586,"Despesa",Jan!$G$5:$G$586,DRE!$D630)</f>
        <v>0</v>
      </c>
      <c r="F630" s="47">
        <f>SUMIFS(Fev!$J$5:$J$605,Fev!$V$5:$V$605,"Despesa",Fev!$G$5:$G$605,DRE!$D630)</f>
        <v>0</v>
      </c>
      <c r="G630" s="47" t="e">
        <f>SUMIFS(#REF!,#REF!,"Despesa",#REF!,DRE!$D630)</f>
        <v>#REF!</v>
      </c>
      <c r="H630" s="47">
        <f>SUMIFS(Abr!$J$5:$J$605,Abr!$V$5:$V$605,"Despesa",Abr!$G$5:$G$605,DRE!$D630)</f>
        <v>0</v>
      </c>
      <c r="I630" s="47">
        <f>SUMIFS(Mai!$J$5:$J$605,Mai!$V$5:$V$605,"Despesa",Mai!$G$5:$G$605,DRE!$D630)</f>
        <v>0</v>
      </c>
      <c r="J630" s="47">
        <f>SUMIFS(Jun!$J$5:$J$605,Jun!$V$5:$V$605,"Despesa",Jun!$G$5:$G$605,DRE!$D630)</f>
        <v>0</v>
      </c>
      <c r="K630" s="47" t="e">
        <f>SUMIFS(#REF!,#REF!,"Despesa",#REF!,DRE!$D630)</f>
        <v>#REF!</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t="e">
        <f t="shared" si="32"/>
        <v>#REF!</v>
      </c>
    </row>
    <row r="631" spans="1:17" ht="28.5" customHeight="1" thickTop="1" thickBot="1" x14ac:dyDescent="0.3">
      <c r="A631" s="214"/>
      <c r="B631" s="61">
        <v>628</v>
      </c>
      <c r="C631" s="34">
        <f>'PC Despesas'!R9</f>
        <v>0</v>
      </c>
      <c r="D631" s="35" t="str">
        <f>IFERROR(VLOOKUP(C631,'PC Despesas'!$R$5:$S$103,2,FALSE),"")</f>
        <v/>
      </c>
      <c r="E631" s="47">
        <f>SUMIFS(Jan!$J$5:$J$586,Jan!$V$5:$V$586,"Despesa",Jan!$G$5:$G$586,DRE!$D631)</f>
        <v>0</v>
      </c>
      <c r="F631" s="47">
        <f>SUMIFS(Fev!$J$5:$J$605,Fev!$V$5:$V$605,"Despesa",Fev!$G$5:$G$605,DRE!$D631)</f>
        <v>0</v>
      </c>
      <c r="G631" s="47" t="e">
        <f>SUMIFS(#REF!,#REF!,"Despesa",#REF!,DRE!$D631)</f>
        <v>#REF!</v>
      </c>
      <c r="H631" s="47">
        <f>SUMIFS(Abr!$J$5:$J$605,Abr!$V$5:$V$605,"Despesa",Abr!$G$5:$G$605,DRE!$D631)</f>
        <v>0</v>
      </c>
      <c r="I631" s="47">
        <f>SUMIFS(Mai!$J$5:$J$605,Mai!$V$5:$V$605,"Despesa",Mai!$G$5:$G$605,DRE!$D631)</f>
        <v>0</v>
      </c>
      <c r="J631" s="47">
        <f>SUMIFS(Jun!$J$5:$J$605,Jun!$V$5:$V$605,"Despesa",Jun!$G$5:$G$605,DRE!$D631)</f>
        <v>0</v>
      </c>
      <c r="K631" s="47" t="e">
        <f>SUMIFS(#REF!,#REF!,"Despesa",#REF!,DRE!$D631)</f>
        <v>#REF!</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t="e">
        <f t="shared" si="32"/>
        <v>#REF!</v>
      </c>
    </row>
    <row r="632" spans="1:17" ht="28.5" customHeight="1" thickTop="1" thickBot="1" x14ac:dyDescent="0.3">
      <c r="A632" s="214"/>
      <c r="B632" s="61">
        <v>629</v>
      </c>
      <c r="C632" s="34">
        <f>'PC Despesas'!R10</f>
        <v>0</v>
      </c>
      <c r="D632" s="35" t="str">
        <f>IFERROR(VLOOKUP(C632,'PC Despesas'!$R$5:$S$103,2,FALSE),"")</f>
        <v/>
      </c>
      <c r="E632" s="47">
        <f>SUMIFS(Jan!$J$5:$J$586,Jan!$V$5:$V$586,"Despesa",Jan!$G$5:$G$586,DRE!$D632)</f>
        <v>0</v>
      </c>
      <c r="F632" s="47">
        <f>SUMIFS(Fev!$J$5:$J$605,Fev!$V$5:$V$605,"Despesa",Fev!$G$5:$G$605,DRE!$D632)</f>
        <v>0</v>
      </c>
      <c r="G632" s="47" t="e">
        <f>SUMIFS(#REF!,#REF!,"Despesa",#REF!,DRE!$D632)</f>
        <v>#REF!</v>
      </c>
      <c r="H632" s="47">
        <f>SUMIFS(Abr!$J$5:$J$605,Abr!$V$5:$V$605,"Despesa",Abr!$G$5:$G$605,DRE!$D632)</f>
        <v>0</v>
      </c>
      <c r="I632" s="47">
        <f>SUMIFS(Mai!$J$5:$J$605,Mai!$V$5:$V$605,"Despesa",Mai!$G$5:$G$605,DRE!$D632)</f>
        <v>0</v>
      </c>
      <c r="J632" s="47">
        <f>SUMIFS(Jun!$J$5:$J$605,Jun!$V$5:$V$605,"Despesa",Jun!$G$5:$G$605,DRE!$D632)</f>
        <v>0</v>
      </c>
      <c r="K632" s="47" t="e">
        <f>SUMIFS(#REF!,#REF!,"Despesa",#REF!,DRE!$D632)</f>
        <v>#REF!</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t="e">
        <f t="shared" si="32"/>
        <v>#REF!</v>
      </c>
    </row>
    <row r="633" spans="1:17" ht="28.5" customHeight="1" thickTop="1" thickBot="1" x14ac:dyDescent="0.3">
      <c r="A633" s="214"/>
      <c r="B633" s="61">
        <v>630</v>
      </c>
      <c r="C633" s="34">
        <f>'PC Despesas'!R11</f>
        <v>0</v>
      </c>
      <c r="D633" s="35" t="str">
        <f>IFERROR(VLOOKUP(C633,'PC Despesas'!$R$5:$S$103,2,FALSE),"")</f>
        <v/>
      </c>
      <c r="E633" s="47">
        <f>SUMIFS(Jan!$J$5:$J$586,Jan!$V$5:$V$586,"Despesa",Jan!$G$5:$G$586,DRE!$D633)</f>
        <v>0</v>
      </c>
      <c r="F633" s="47">
        <f>SUMIFS(Fev!$J$5:$J$605,Fev!$V$5:$V$605,"Despesa",Fev!$G$5:$G$605,DRE!$D633)</f>
        <v>0</v>
      </c>
      <c r="G633" s="47" t="e">
        <f>SUMIFS(#REF!,#REF!,"Despesa",#REF!,DRE!$D633)</f>
        <v>#REF!</v>
      </c>
      <c r="H633" s="47">
        <f>SUMIFS(Abr!$J$5:$J$605,Abr!$V$5:$V$605,"Despesa",Abr!$G$5:$G$605,DRE!$D633)</f>
        <v>0</v>
      </c>
      <c r="I633" s="47">
        <f>SUMIFS(Mai!$J$5:$J$605,Mai!$V$5:$V$605,"Despesa",Mai!$G$5:$G$605,DRE!$D633)</f>
        <v>0</v>
      </c>
      <c r="J633" s="47">
        <f>SUMIFS(Jun!$J$5:$J$605,Jun!$V$5:$V$605,"Despesa",Jun!$G$5:$G$605,DRE!$D633)</f>
        <v>0</v>
      </c>
      <c r="K633" s="47" t="e">
        <f>SUMIFS(#REF!,#REF!,"Despesa",#REF!,DRE!$D633)</f>
        <v>#REF!</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t="e">
        <f t="shared" si="32"/>
        <v>#REF!</v>
      </c>
    </row>
    <row r="634" spans="1:17" ht="28.5" customHeight="1" thickTop="1" thickBot="1" x14ac:dyDescent="0.3">
      <c r="A634" s="214"/>
      <c r="B634" s="61">
        <v>631</v>
      </c>
      <c r="C634" s="34">
        <f>'PC Despesas'!R12</f>
        <v>0</v>
      </c>
      <c r="D634" s="35" t="str">
        <f>IFERROR(VLOOKUP(C634,'PC Despesas'!$R$5:$S$103,2,FALSE),"")</f>
        <v/>
      </c>
      <c r="E634" s="47">
        <f>SUMIFS(Jan!$J$5:$J$586,Jan!$V$5:$V$586,"Despesa",Jan!$G$5:$G$586,DRE!$D634)</f>
        <v>0</v>
      </c>
      <c r="F634" s="47">
        <f>SUMIFS(Fev!$J$5:$J$605,Fev!$V$5:$V$605,"Despesa",Fev!$G$5:$G$605,DRE!$D634)</f>
        <v>0</v>
      </c>
      <c r="G634" s="47" t="e">
        <f>SUMIFS(#REF!,#REF!,"Despesa",#REF!,DRE!$D634)</f>
        <v>#REF!</v>
      </c>
      <c r="H634" s="47">
        <f>SUMIFS(Abr!$J$5:$J$605,Abr!$V$5:$V$605,"Despesa",Abr!$G$5:$G$605,DRE!$D634)</f>
        <v>0</v>
      </c>
      <c r="I634" s="47">
        <f>SUMIFS(Mai!$J$5:$J$605,Mai!$V$5:$V$605,"Despesa",Mai!$G$5:$G$605,DRE!$D634)</f>
        <v>0</v>
      </c>
      <c r="J634" s="47">
        <f>SUMIFS(Jun!$J$5:$J$605,Jun!$V$5:$V$605,"Despesa",Jun!$G$5:$G$605,DRE!$D634)</f>
        <v>0</v>
      </c>
      <c r="K634" s="47" t="e">
        <f>SUMIFS(#REF!,#REF!,"Despesa",#REF!,DRE!$D634)</f>
        <v>#REF!</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t="e">
        <f t="shared" si="32"/>
        <v>#REF!</v>
      </c>
    </row>
    <row r="635" spans="1:17" ht="28.5" customHeight="1" thickTop="1" thickBot="1" x14ac:dyDescent="0.3">
      <c r="A635" s="214"/>
      <c r="B635" s="61">
        <v>632</v>
      </c>
      <c r="C635" s="34">
        <f>'PC Despesas'!R13</f>
        <v>0</v>
      </c>
      <c r="D635" s="35" t="str">
        <f>IFERROR(VLOOKUP(C635,'PC Despesas'!$R$5:$S$103,2,FALSE),"")</f>
        <v/>
      </c>
      <c r="E635" s="47">
        <f>SUMIFS(Jan!$J$5:$J$586,Jan!$V$5:$V$586,"Despesa",Jan!$G$5:$G$586,DRE!$D635)</f>
        <v>0</v>
      </c>
      <c r="F635" s="47">
        <f>SUMIFS(Fev!$J$5:$J$605,Fev!$V$5:$V$605,"Despesa",Fev!$G$5:$G$605,DRE!$D635)</f>
        <v>0</v>
      </c>
      <c r="G635" s="47" t="e">
        <f>SUMIFS(#REF!,#REF!,"Despesa",#REF!,DRE!$D635)</f>
        <v>#REF!</v>
      </c>
      <c r="H635" s="47">
        <f>SUMIFS(Abr!$J$5:$J$605,Abr!$V$5:$V$605,"Despesa",Abr!$G$5:$G$605,DRE!$D635)</f>
        <v>0</v>
      </c>
      <c r="I635" s="47">
        <f>SUMIFS(Mai!$J$5:$J$605,Mai!$V$5:$V$605,"Despesa",Mai!$G$5:$G$605,DRE!$D635)</f>
        <v>0</v>
      </c>
      <c r="J635" s="47">
        <f>SUMIFS(Jun!$J$5:$J$605,Jun!$V$5:$V$605,"Despesa",Jun!$G$5:$G$605,DRE!$D635)</f>
        <v>0</v>
      </c>
      <c r="K635" s="47" t="e">
        <f>SUMIFS(#REF!,#REF!,"Despesa",#REF!,DRE!$D635)</f>
        <v>#REF!</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t="e">
        <f t="shared" si="32"/>
        <v>#REF!</v>
      </c>
    </row>
    <row r="636" spans="1:17" ht="28.5" customHeight="1" thickTop="1" thickBot="1" x14ac:dyDescent="0.3">
      <c r="A636" s="214"/>
      <c r="B636" s="61">
        <v>633</v>
      </c>
      <c r="C636" s="34">
        <f>'PC Despesas'!R14</f>
        <v>0</v>
      </c>
      <c r="D636" s="35" t="str">
        <f>IFERROR(VLOOKUP(C636,'PC Despesas'!$R$5:$S$103,2,FALSE),"")</f>
        <v/>
      </c>
      <c r="E636" s="47">
        <f>SUMIFS(Jan!$J$5:$J$586,Jan!$V$5:$V$586,"Despesa",Jan!$G$5:$G$586,DRE!$D636)</f>
        <v>0</v>
      </c>
      <c r="F636" s="47">
        <f>SUMIFS(Fev!$J$5:$J$605,Fev!$V$5:$V$605,"Despesa",Fev!$G$5:$G$605,DRE!$D636)</f>
        <v>0</v>
      </c>
      <c r="G636" s="47" t="e">
        <f>SUMIFS(#REF!,#REF!,"Despesa",#REF!,DRE!$D636)</f>
        <v>#REF!</v>
      </c>
      <c r="H636" s="47">
        <f>SUMIFS(Abr!$J$5:$J$605,Abr!$V$5:$V$605,"Despesa",Abr!$G$5:$G$605,DRE!$D636)</f>
        <v>0</v>
      </c>
      <c r="I636" s="47">
        <f>SUMIFS(Mai!$J$5:$J$605,Mai!$V$5:$V$605,"Despesa",Mai!$G$5:$G$605,DRE!$D636)</f>
        <v>0</v>
      </c>
      <c r="J636" s="47">
        <f>SUMIFS(Jun!$J$5:$J$605,Jun!$V$5:$V$605,"Despesa",Jun!$G$5:$G$605,DRE!$D636)</f>
        <v>0</v>
      </c>
      <c r="K636" s="47" t="e">
        <f>SUMIFS(#REF!,#REF!,"Despesa",#REF!,DRE!$D636)</f>
        <v>#REF!</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t="e">
        <f t="shared" si="32"/>
        <v>#REF!</v>
      </c>
    </row>
    <row r="637" spans="1:17" ht="28.5" customHeight="1" thickTop="1" thickBot="1" x14ac:dyDescent="0.3">
      <c r="A637" s="214"/>
      <c r="B637" s="61">
        <v>634</v>
      </c>
      <c r="C637" s="34">
        <f>'PC Despesas'!R15</f>
        <v>0</v>
      </c>
      <c r="D637" s="35" t="str">
        <f>IFERROR(VLOOKUP(C637,'PC Despesas'!$R$5:$S$103,2,FALSE),"")</f>
        <v/>
      </c>
      <c r="E637" s="47">
        <f>SUMIFS(Jan!$J$5:$J$586,Jan!$V$5:$V$586,"Despesa",Jan!$G$5:$G$586,DRE!$D637)</f>
        <v>0</v>
      </c>
      <c r="F637" s="47">
        <f>SUMIFS(Fev!$J$5:$J$605,Fev!$V$5:$V$605,"Despesa",Fev!$G$5:$G$605,DRE!$D637)</f>
        <v>0</v>
      </c>
      <c r="G637" s="47" t="e">
        <f>SUMIFS(#REF!,#REF!,"Despesa",#REF!,DRE!$D637)</f>
        <v>#REF!</v>
      </c>
      <c r="H637" s="47">
        <f>SUMIFS(Abr!$J$5:$J$605,Abr!$V$5:$V$605,"Despesa",Abr!$G$5:$G$605,DRE!$D637)</f>
        <v>0</v>
      </c>
      <c r="I637" s="47">
        <f>SUMIFS(Mai!$J$5:$J$605,Mai!$V$5:$V$605,"Despesa",Mai!$G$5:$G$605,DRE!$D637)</f>
        <v>0</v>
      </c>
      <c r="J637" s="47">
        <f>SUMIFS(Jun!$J$5:$J$605,Jun!$V$5:$V$605,"Despesa",Jun!$G$5:$G$605,DRE!$D637)</f>
        <v>0</v>
      </c>
      <c r="K637" s="47" t="e">
        <f>SUMIFS(#REF!,#REF!,"Despesa",#REF!,DRE!$D637)</f>
        <v>#REF!</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t="e">
        <f t="shared" si="32"/>
        <v>#REF!</v>
      </c>
    </row>
    <row r="638" spans="1:17" ht="28.5" customHeight="1" thickTop="1" thickBot="1" x14ac:dyDescent="0.3">
      <c r="A638" s="214"/>
      <c r="B638" s="61">
        <v>635</v>
      </c>
      <c r="C638" s="34">
        <f>'PC Despesas'!R16</f>
        <v>0</v>
      </c>
      <c r="D638" s="35" t="str">
        <f>IFERROR(VLOOKUP(C638,'PC Despesas'!$R$5:$S$103,2,FALSE),"")</f>
        <v/>
      </c>
      <c r="E638" s="47">
        <f>SUMIFS(Jan!$J$5:$J$586,Jan!$V$5:$V$586,"Despesa",Jan!$G$5:$G$586,DRE!$D638)</f>
        <v>0</v>
      </c>
      <c r="F638" s="47">
        <f>SUMIFS(Fev!$J$5:$J$605,Fev!$V$5:$V$605,"Despesa",Fev!$G$5:$G$605,DRE!$D638)</f>
        <v>0</v>
      </c>
      <c r="G638" s="47" t="e">
        <f>SUMIFS(#REF!,#REF!,"Despesa",#REF!,DRE!$D638)</f>
        <v>#REF!</v>
      </c>
      <c r="H638" s="47">
        <f>SUMIFS(Abr!$J$5:$J$605,Abr!$V$5:$V$605,"Despesa",Abr!$G$5:$G$605,DRE!$D638)</f>
        <v>0</v>
      </c>
      <c r="I638" s="47">
        <f>SUMIFS(Mai!$J$5:$J$605,Mai!$V$5:$V$605,"Despesa",Mai!$G$5:$G$605,DRE!$D638)</f>
        <v>0</v>
      </c>
      <c r="J638" s="47">
        <f>SUMIFS(Jun!$J$5:$J$605,Jun!$V$5:$V$605,"Despesa",Jun!$G$5:$G$605,DRE!$D638)</f>
        <v>0</v>
      </c>
      <c r="K638" s="47" t="e">
        <f>SUMIFS(#REF!,#REF!,"Despesa",#REF!,DRE!$D638)</f>
        <v>#REF!</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t="e">
        <f t="shared" si="32"/>
        <v>#REF!</v>
      </c>
    </row>
    <row r="639" spans="1:17" ht="28.5" customHeight="1" thickTop="1" thickBot="1" x14ac:dyDescent="0.3">
      <c r="A639" s="214"/>
      <c r="B639" s="61">
        <v>636</v>
      </c>
      <c r="C639" s="34">
        <f>'PC Despesas'!R17</f>
        <v>0</v>
      </c>
      <c r="D639" s="35" t="str">
        <f>IFERROR(VLOOKUP(C639,'PC Despesas'!$R$5:$S$103,2,FALSE),"")</f>
        <v/>
      </c>
      <c r="E639" s="47">
        <f>SUMIFS(Jan!$J$5:$J$586,Jan!$V$5:$V$586,"Despesa",Jan!$G$5:$G$586,DRE!$D639)</f>
        <v>0</v>
      </c>
      <c r="F639" s="47">
        <f>SUMIFS(Fev!$J$5:$J$605,Fev!$V$5:$V$605,"Despesa",Fev!$G$5:$G$605,DRE!$D639)</f>
        <v>0</v>
      </c>
      <c r="G639" s="47" t="e">
        <f>SUMIFS(#REF!,#REF!,"Despesa",#REF!,DRE!$D639)</f>
        <v>#REF!</v>
      </c>
      <c r="H639" s="47">
        <f>SUMIFS(Abr!$J$5:$J$605,Abr!$V$5:$V$605,"Despesa",Abr!$G$5:$G$605,DRE!$D639)</f>
        <v>0</v>
      </c>
      <c r="I639" s="47">
        <f>SUMIFS(Mai!$J$5:$J$605,Mai!$V$5:$V$605,"Despesa",Mai!$G$5:$G$605,DRE!$D639)</f>
        <v>0</v>
      </c>
      <c r="J639" s="47">
        <f>SUMIFS(Jun!$J$5:$J$605,Jun!$V$5:$V$605,"Despesa",Jun!$G$5:$G$605,DRE!$D639)</f>
        <v>0</v>
      </c>
      <c r="K639" s="47" t="e">
        <f>SUMIFS(#REF!,#REF!,"Despesa",#REF!,DRE!$D639)</f>
        <v>#REF!</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t="e">
        <f t="shared" si="32"/>
        <v>#REF!</v>
      </c>
    </row>
    <row r="640" spans="1:17" ht="28.5" customHeight="1" thickTop="1" thickBot="1" x14ac:dyDescent="0.3">
      <c r="A640" s="214"/>
      <c r="B640" s="61">
        <v>637</v>
      </c>
      <c r="C640" s="34">
        <f>'PC Despesas'!R18</f>
        <v>0</v>
      </c>
      <c r="D640" s="35" t="str">
        <f>IFERROR(VLOOKUP(C640,'PC Despesas'!$R$5:$S$103,2,FALSE),"")</f>
        <v/>
      </c>
      <c r="E640" s="47">
        <f>SUMIFS(Jan!$J$5:$J$586,Jan!$V$5:$V$586,"Despesa",Jan!$G$5:$G$586,DRE!$D640)</f>
        <v>0</v>
      </c>
      <c r="F640" s="47">
        <f>SUMIFS(Fev!$J$5:$J$605,Fev!$V$5:$V$605,"Despesa",Fev!$G$5:$G$605,DRE!$D640)</f>
        <v>0</v>
      </c>
      <c r="G640" s="47" t="e">
        <f>SUMIFS(#REF!,#REF!,"Despesa",#REF!,DRE!$D640)</f>
        <v>#REF!</v>
      </c>
      <c r="H640" s="47">
        <f>SUMIFS(Abr!$J$5:$J$605,Abr!$V$5:$V$605,"Despesa",Abr!$G$5:$G$605,DRE!$D640)</f>
        <v>0</v>
      </c>
      <c r="I640" s="47">
        <f>SUMIFS(Mai!$J$5:$J$605,Mai!$V$5:$V$605,"Despesa",Mai!$G$5:$G$605,DRE!$D640)</f>
        <v>0</v>
      </c>
      <c r="J640" s="47">
        <f>SUMIFS(Jun!$J$5:$J$605,Jun!$V$5:$V$605,"Despesa",Jun!$G$5:$G$605,DRE!$D640)</f>
        <v>0</v>
      </c>
      <c r="K640" s="47" t="e">
        <f>SUMIFS(#REF!,#REF!,"Despesa",#REF!,DRE!$D640)</f>
        <v>#REF!</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t="e">
        <f t="shared" si="32"/>
        <v>#REF!</v>
      </c>
    </row>
    <row r="641" spans="1:17" ht="28.5" customHeight="1" thickTop="1" thickBot="1" x14ac:dyDescent="0.3">
      <c r="A641" s="214"/>
      <c r="B641" s="61">
        <v>638</v>
      </c>
      <c r="C641" s="34">
        <f>'PC Despesas'!R19</f>
        <v>0</v>
      </c>
      <c r="D641" s="35" t="str">
        <f>IFERROR(VLOOKUP(C641,'PC Despesas'!$R$5:$S$103,2,FALSE),"")</f>
        <v/>
      </c>
      <c r="E641" s="47">
        <f>SUMIFS(Jan!$J$5:$J$586,Jan!$V$5:$V$586,"Despesa",Jan!$G$5:$G$586,DRE!$D641)</f>
        <v>0</v>
      </c>
      <c r="F641" s="47">
        <f>SUMIFS(Fev!$J$5:$J$605,Fev!$V$5:$V$605,"Despesa",Fev!$G$5:$G$605,DRE!$D641)</f>
        <v>0</v>
      </c>
      <c r="G641" s="47" t="e">
        <f>SUMIFS(#REF!,#REF!,"Despesa",#REF!,DRE!$D641)</f>
        <v>#REF!</v>
      </c>
      <c r="H641" s="47">
        <f>SUMIFS(Abr!$J$5:$J$605,Abr!$V$5:$V$605,"Despesa",Abr!$G$5:$G$605,DRE!$D641)</f>
        <v>0</v>
      </c>
      <c r="I641" s="47">
        <f>SUMIFS(Mai!$J$5:$J$605,Mai!$V$5:$V$605,"Despesa",Mai!$G$5:$G$605,DRE!$D641)</f>
        <v>0</v>
      </c>
      <c r="J641" s="47">
        <f>SUMIFS(Jun!$J$5:$J$605,Jun!$V$5:$V$605,"Despesa",Jun!$G$5:$G$605,DRE!$D641)</f>
        <v>0</v>
      </c>
      <c r="K641" s="47" t="e">
        <f>SUMIFS(#REF!,#REF!,"Despesa",#REF!,DRE!$D641)</f>
        <v>#REF!</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t="e">
        <f t="shared" si="32"/>
        <v>#REF!</v>
      </c>
    </row>
    <row r="642" spans="1:17" ht="28.5" customHeight="1" thickTop="1" thickBot="1" x14ac:dyDescent="0.3">
      <c r="A642" s="214"/>
      <c r="B642" s="61">
        <v>639</v>
      </c>
      <c r="C642" s="34">
        <f>'PC Despesas'!R20</f>
        <v>0</v>
      </c>
      <c r="D642" s="35" t="str">
        <f>IFERROR(VLOOKUP(C642,'PC Despesas'!$R$5:$S$103,2,FALSE),"")</f>
        <v/>
      </c>
      <c r="E642" s="47">
        <f>SUMIFS(Jan!$J$5:$J$586,Jan!$V$5:$V$586,"Despesa",Jan!$G$5:$G$586,DRE!$D642)</f>
        <v>0</v>
      </c>
      <c r="F642" s="47">
        <f>SUMIFS(Fev!$J$5:$J$605,Fev!$V$5:$V$605,"Despesa",Fev!$G$5:$G$605,DRE!$D642)</f>
        <v>0</v>
      </c>
      <c r="G642" s="47" t="e">
        <f>SUMIFS(#REF!,#REF!,"Despesa",#REF!,DRE!$D642)</f>
        <v>#REF!</v>
      </c>
      <c r="H642" s="47">
        <f>SUMIFS(Abr!$J$5:$J$605,Abr!$V$5:$V$605,"Despesa",Abr!$G$5:$G$605,DRE!$D642)</f>
        <v>0</v>
      </c>
      <c r="I642" s="47">
        <f>SUMIFS(Mai!$J$5:$J$605,Mai!$V$5:$V$605,"Despesa",Mai!$G$5:$G$605,DRE!$D642)</f>
        <v>0</v>
      </c>
      <c r="J642" s="47">
        <f>SUMIFS(Jun!$J$5:$J$605,Jun!$V$5:$V$605,"Despesa",Jun!$G$5:$G$605,DRE!$D642)</f>
        <v>0</v>
      </c>
      <c r="K642" s="47" t="e">
        <f>SUMIFS(#REF!,#REF!,"Despesa",#REF!,DRE!$D642)</f>
        <v>#REF!</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t="e">
        <f t="shared" si="32"/>
        <v>#REF!</v>
      </c>
    </row>
    <row r="643" spans="1:17" ht="28.5" customHeight="1" thickTop="1" thickBot="1" x14ac:dyDescent="0.3">
      <c r="A643" s="214"/>
      <c r="B643" s="61">
        <v>640</v>
      </c>
      <c r="C643" s="34">
        <f>'PC Despesas'!R21</f>
        <v>0</v>
      </c>
      <c r="D643" s="35" t="str">
        <f>IFERROR(VLOOKUP(C643,'PC Despesas'!$R$5:$S$103,2,FALSE),"")</f>
        <v/>
      </c>
      <c r="E643" s="47">
        <f>SUMIFS(Jan!$J$5:$J$586,Jan!$V$5:$V$586,"Despesa",Jan!$G$5:$G$586,DRE!$D643)</f>
        <v>0</v>
      </c>
      <c r="F643" s="47">
        <f>SUMIFS(Fev!$J$5:$J$605,Fev!$V$5:$V$605,"Despesa",Fev!$G$5:$G$605,DRE!$D643)</f>
        <v>0</v>
      </c>
      <c r="G643" s="47" t="e">
        <f>SUMIFS(#REF!,#REF!,"Despesa",#REF!,DRE!$D643)</f>
        <v>#REF!</v>
      </c>
      <c r="H643" s="47">
        <f>SUMIFS(Abr!$J$5:$J$605,Abr!$V$5:$V$605,"Despesa",Abr!$G$5:$G$605,DRE!$D643)</f>
        <v>0</v>
      </c>
      <c r="I643" s="47">
        <f>SUMIFS(Mai!$J$5:$J$605,Mai!$V$5:$V$605,"Despesa",Mai!$G$5:$G$605,DRE!$D643)</f>
        <v>0</v>
      </c>
      <c r="J643" s="47">
        <f>SUMIFS(Jun!$J$5:$J$605,Jun!$V$5:$V$605,"Despesa",Jun!$G$5:$G$605,DRE!$D643)</f>
        <v>0</v>
      </c>
      <c r="K643" s="47" t="e">
        <f>SUMIFS(#REF!,#REF!,"Despesa",#REF!,DRE!$D643)</f>
        <v>#REF!</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t="e">
        <f t="shared" si="32"/>
        <v>#REF!</v>
      </c>
    </row>
    <row r="644" spans="1:17" ht="28.5" customHeight="1" thickTop="1" thickBot="1" x14ac:dyDescent="0.3">
      <c r="A644" s="214"/>
      <c r="B644" s="61">
        <v>641</v>
      </c>
      <c r="C644" s="34">
        <f>'PC Despesas'!R22</f>
        <v>0</v>
      </c>
      <c r="D644" s="35" t="str">
        <f>IFERROR(VLOOKUP(C644,'PC Despesas'!$R$5:$S$103,2,FALSE),"")</f>
        <v/>
      </c>
      <c r="E644" s="47">
        <f>SUMIFS(Jan!$J$5:$J$586,Jan!$V$5:$V$586,"Despesa",Jan!$G$5:$G$586,DRE!$D644)</f>
        <v>0</v>
      </c>
      <c r="F644" s="47">
        <f>SUMIFS(Fev!$J$5:$J$605,Fev!$V$5:$V$605,"Despesa",Fev!$G$5:$G$605,DRE!$D644)</f>
        <v>0</v>
      </c>
      <c r="G644" s="47" t="e">
        <f>SUMIFS(#REF!,#REF!,"Despesa",#REF!,DRE!$D644)</f>
        <v>#REF!</v>
      </c>
      <c r="H644" s="47">
        <f>SUMIFS(Abr!$J$5:$J$605,Abr!$V$5:$V$605,"Despesa",Abr!$G$5:$G$605,DRE!$D644)</f>
        <v>0</v>
      </c>
      <c r="I644" s="47">
        <f>SUMIFS(Mai!$J$5:$J$605,Mai!$V$5:$V$605,"Despesa",Mai!$G$5:$G$605,DRE!$D644)</f>
        <v>0</v>
      </c>
      <c r="J644" s="47">
        <f>SUMIFS(Jun!$J$5:$J$605,Jun!$V$5:$V$605,"Despesa",Jun!$G$5:$G$605,DRE!$D644)</f>
        <v>0</v>
      </c>
      <c r="K644" s="47" t="e">
        <f>SUMIFS(#REF!,#REF!,"Despesa",#REF!,DRE!$D644)</f>
        <v>#REF!</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t="e">
        <f t="shared" si="32"/>
        <v>#REF!</v>
      </c>
    </row>
    <row r="645" spans="1:17" ht="28.5" customHeight="1" thickTop="1" thickBot="1" x14ac:dyDescent="0.3">
      <c r="A645" s="214"/>
      <c r="B645" s="61">
        <v>642</v>
      </c>
      <c r="C645" s="34">
        <f>'PC Despesas'!R23</f>
        <v>0</v>
      </c>
      <c r="D645" s="35" t="str">
        <f>IFERROR(VLOOKUP(C645,'PC Despesas'!$R$5:$S$103,2,FALSE),"")</f>
        <v/>
      </c>
      <c r="E645" s="47">
        <f>SUMIFS(Jan!$J$5:$J$586,Jan!$V$5:$V$586,"Despesa",Jan!$G$5:$G$586,DRE!$D645)</f>
        <v>0</v>
      </c>
      <c r="F645" s="47">
        <f>SUMIFS(Fev!$J$5:$J$605,Fev!$V$5:$V$605,"Despesa",Fev!$G$5:$G$605,DRE!$D645)</f>
        <v>0</v>
      </c>
      <c r="G645" s="47" t="e">
        <f>SUMIFS(#REF!,#REF!,"Despesa",#REF!,DRE!$D645)</f>
        <v>#REF!</v>
      </c>
      <c r="H645" s="47">
        <f>SUMIFS(Abr!$J$5:$J$605,Abr!$V$5:$V$605,"Despesa",Abr!$G$5:$G$605,DRE!$D645)</f>
        <v>0</v>
      </c>
      <c r="I645" s="47">
        <f>SUMIFS(Mai!$J$5:$J$605,Mai!$V$5:$V$605,"Despesa",Mai!$G$5:$G$605,DRE!$D645)</f>
        <v>0</v>
      </c>
      <c r="J645" s="47">
        <f>SUMIFS(Jun!$J$5:$J$605,Jun!$V$5:$V$605,"Despesa",Jun!$G$5:$G$605,DRE!$D645)</f>
        <v>0</v>
      </c>
      <c r="K645" s="47" t="e">
        <f>SUMIFS(#REF!,#REF!,"Despesa",#REF!,DRE!$D645)</f>
        <v>#REF!</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t="e">
        <f t="shared" si="32"/>
        <v>#REF!</v>
      </c>
    </row>
    <row r="646" spans="1:17" ht="28.5" customHeight="1" thickTop="1" thickBot="1" x14ac:dyDescent="0.3">
      <c r="A646" s="214"/>
      <c r="B646" s="61">
        <v>643</v>
      </c>
      <c r="C646" s="34">
        <f>'PC Despesas'!R24</f>
        <v>0</v>
      </c>
      <c r="D646" s="35" t="str">
        <f>IFERROR(VLOOKUP(C646,'PC Despesas'!$R$5:$S$103,2,FALSE),"")</f>
        <v/>
      </c>
      <c r="E646" s="47">
        <f>SUMIFS(Jan!$J$5:$J$586,Jan!$V$5:$V$586,"Despesa",Jan!$G$5:$G$586,DRE!$D646)</f>
        <v>0</v>
      </c>
      <c r="F646" s="47">
        <f>SUMIFS(Fev!$J$5:$J$605,Fev!$V$5:$V$605,"Despesa",Fev!$G$5:$G$605,DRE!$D646)</f>
        <v>0</v>
      </c>
      <c r="G646" s="47" t="e">
        <f>SUMIFS(#REF!,#REF!,"Despesa",#REF!,DRE!$D646)</f>
        <v>#REF!</v>
      </c>
      <c r="H646" s="47">
        <f>SUMIFS(Abr!$J$5:$J$605,Abr!$V$5:$V$605,"Despesa",Abr!$G$5:$G$605,DRE!$D646)</f>
        <v>0</v>
      </c>
      <c r="I646" s="47">
        <f>SUMIFS(Mai!$J$5:$J$605,Mai!$V$5:$V$605,"Despesa",Mai!$G$5:$G$605,DRE!$D646)</f>
        <v>0</v>
      </c>
      <c r="J646" s="47">
        <f>SUMIFS(Jun!$J$5:$J$605,Jun!$V$5:$V$605,"Despesa",Jun!$G$5:$G$605,DRE!$D646)</f>
        <v>0</v>
      </c>
      <c r="K646" s="47" t="e">
        <f>SUMIFS(#REF!,#REF!,"Despesa",#REF!,DRE!$D646)</f>
        <v>#REF!</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t="e">
        <f t="shared" si="32"/>
        <v>#REF!</v>
      </c>
    </row>
    <row r="647" spans="1:17" ht="28.5" customHeight="1" thickTop="1" thickBot="1" x14ac:dyDescent="0.3">
      <c r="A647" s="214"/>
      <c r="B647" s="61">
        <v>644</v>
      </c>
      <c r="C647" s="34">
        <f>'PC Despesas'!R25</f>
        <v>0</v>
      </c>
      <c r="D647" s="35" t="str">
        <f>IFERROR(VLOOKUP(C647,'PC Despesas'!$R$5:$S$103,2,FALSE),"")</f>
        <v/>
      </c>
      <c r="E647" s="47">
        <f>SUMIFS(Jan!$J$5:$J$586,Jan!$V$5:$V$586,"Despesa",Jan!$G$5:$G$586,DRE!$D647)</f>
        <v>0</v>
      </c>
      <c r="F647" s="47">
        <f>SUMIFS(Fev!$J$5:$J$605,Fev!$V$5:$V$605,"Despesa",Fev!$G$5:$G$605,DRE!$D647)</f>
        <v>0</v>
      </c>
      <c r="G647" s="47" t="e">
        <f>SUMIFS(#REF!,#REF!,"Despesa",#REF!,DRE!$D647)</f>
        <v>#REF!</v>
      </c>
      <c r="H647" s="47">
        <f>SUMIFS(Abr!$J$5:$J$605,Abr!$V$5:$V$605,"Despesa",Abr!$G$5:$G$605,DRE!$D647)</f>
        <v>0</v>
      </c>
      <c r="I647" s="47">
        <f>SUMIFS(Mai!$J$5:$J$605,Mai!$V$5:$V$605,"Despesa",Mai!$G$5:$G$605,DRE!$D647)</f>
        <v>0</v>
      </c>
      <c r="J647" s="47">
        <f>SUMIFS(Jun!$J$5:$J$605,Jun!$V$5:$V$605,"Despesa",Jun!$G$5:$G$605,DRE!$D647)</f>
        <v>0</v>
      </c>
      <c r="K647" s="47" t="e">
        <f>SUMIFS(#REF!,#REF!,"Despesa",#REF!,DRE!$D647)</f>
        <v>#REF!</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t="e">
        <f t="shared" si="32"/>
        <v>#REF!</v>
      </c>
    </row>
    <row r="648" spans="1:17" ht="28.5" customHeight="1" thickTop="1" thickBot="1" x14ac:dyDescent="0.3">
      <c r="A648" s="214"/>
      <c r="B648" s="61">
        <v>645</v>
      </c>
      <c r="C648" s="34">
        <f>'PC Despesas'!R26</f>
        <v>0</v>
      </c>
      <c r="D648" s="35" t="str">
        <f>IFERROR(VLOOKUP(C648,'PC Despesas'!$R$5:$S$103,2,FALSE),"")</f>
        <v/>
      </c>
      <c r="E648" s="47">
        <f>SUMIFS(Jan!$J$5:$J$586,Jan!$V$5:$V$586,"Despesa",Jan!$G$5:$G$586,DRE!$D648)</f>
        <v>0</v>
      </c>
      <c r="F648" s="47">
        <f>SUMIFS(Fev!$J$5:$J$605,Fev!$V$5:$V$605,"Despesa",Fev!$G$5:$G$605,DRE!$D648)</f>
        <v>0</v>
      </c>
      <c r="G648" s="47" t="e">
        <f>SUMIFS(#REF!,#REF!,"Despesa",#REF!,DRE!$D648)</f>
        <v>#REF!</v>
      </c>
      <c r="H648" s="47">
        <f>SUMIFS(Abr!$J$5:$J$605,Abr!$V$5:$V$605,"Despesa",Abr!$G$5:$G$605,DRE!$D648)</f>
        <v>0</v>
      </c>
      <c r="I648" s="47">
        <f>SUMIFS(Mai!$J$5:$J$605,Mai!$V$5:$V$605,"Despesa",Mai!$G$5:$G$605,DRE!$D648)</f>
        <v>0</v>
      </c>
      <c r="J648" s="47">
        <f>SUMIFS(Jun!$J$5:$J$605,Jun!$V$5:$V$605,"Despesa",Jun!$G$5:$G$605,DRE!$D648)</f>
        <v>0</v>
      </c>
      <c r="K648" s="47" t="e">
        <f>SUMIFS(#REF!,#REF!,"Despesa",#REF!,DRE!$D648)</f>
        <v>#REF!</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t="e">
        <f t="shared" si="32"/>
        <v>#REF!</v>
      </c>
    </row>
    <row r="649" spans="1:17" ht="28.5" customHeight="1" thickTop="1" thickBot="1" x14ac:dyDescent="0.3">
      <c r="A649" s="214"/>
      <c r="B649" s="61">
        <v>646</v>
      </c>
      <c r="C649" s="34">
        <f>'PC Despesas'!R27</f>
        <v>0</v>
      </c>
      <c r="D649" s="35" t="str">
        <f>IFERROR(VLOOKUP(C649,'PC Despesas'!$R$5:$S$103,2,FALSE),"")</f>
        <v/>
      </c>
      <c r="E649" s="47">
        <f>SUMIFS(Jan!$J$5:$J$586,Jan!$V$5:$V$586,"Despesa",Jan!$G$5:$G$586,DRE!$D649)</f>
        <v>0</v>
      </c>
      <c r="F649" s="47">
        <f>SUMIFS(Fev!$J$5:$J$605,Fev!$V$5:$V$605,"Despesa",Fev!$G$5:$G$605,DRE!$D649)</f>
        <v>0</v>
      </c>
      <c r="G649" s="47" t="e">
        <f>SUMIFS(#REF!,#REF!,"Despesa",#REF!,DRE!$D649)</f>
        <v>#REF!</v>
      </c>
      <c r="H649" s="47">
        <f>SUMIFS(Abr!$J$5:$J$605,Abr!$V$5:$V$605,"Despesa",Abr!$G$5:$G$605,DRE!$D649)</f>
        <v>0</v>
      </c>
      <c r="I649" s="47">
        <f>SUMIFS(Mai!$J$5:$J$605,Mai!$V$5:$V$605,"Despesa",Mai!$G$5:$G$605,DRE!$D649)</f>
        <v>0</v>
      </c>
      <c r="J649" s="47">
        <f>SUMIFS(Jun!$J$5:$J$605,Jun!$V$5:$V$605,"Despesa",Jun!$G$5:$G$605,DRE!$D649)</f>
        <v>0</v>
      </c>
      <c r="K649" s="47" t="e">
        <f>SUMIFS(#REF!,#REF!,"Despesa",#REF!,DRE!$D649)</f>
        <v>#REF!</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t="e">
        <f t="shared" si="32"/>
        <v>#REF!</v>
      </c>
    </row>
    <row r="650" spans="1:17" ht="28.5" customHeight="1" thickTop="1" thickBot="1" x14ac:dyDescent="0.3">
      <c r="A650" s="214"/>
      <c r="B650" s="61">
        <v>647</v>
      </c>
      <c r="C650" s="34">
        <f>'PC Despesas'!R28</f>
        <v>0</v>
      </c>
      <c r="D650" s="35" t="str">
        <f>IFERROR(VLOOKUP(C650,'PC Despesas'!$R$5:$S$103,2,FALSE),"")</f>
        <v/>
      </c>
      <c r="E650" s="47">
        <f>SUMIFS(Jan!$J$5:$J$586,Jan!$V$5:$V$586,"Despesa",Jan!$G$5:$G$586,DRE!$D650)</f>
        <v>0</v>
      </c>
      <c r="F650" s="47">
        <f>SUMIFS(Fev!$J$5:$J$605,Fev!$V$5:$V$605,"Despesa",Fev!$G$5:$G$605,DRE!$D650)</f>
        <v>0</v>
      </c>
      <c r="G650" s="47" t="e">
        <f>SUMIFS(#REF!,#REF!,"Despesa",#REF!,DRE!$D650)</f>
        <v>#REF!</v>
      </c>
      <c r="H650" s="47">
        <f>SUMIFS(Abr!$J$5:$J$605,Abr!$V$5:$V$605,"Despesa",Abr!$G$5:$G$605,DRE!$D650)</f>
        <v>0</v>
      </c>
      <c r="I650" s="47">
        <f>SUMIFS(Mai!$J$5:$J$605,Mai!$V$5:$V$605,"Despesa",Mai!$G$5:$G$605,DRE!$D650)</f>
        <v>0</v>
      </c>
      <c r="J650" s="47">
        <f>SUMIFS(Jun!$J$5:$J$605,Jun!$V$5:$V$605,"Despesa",Jun!$G$5:$G$605,DRE!$D650)</f>
        <v>0</v>
      </c>
      <c r="K650" s="47" t="e">
        <f>SUMIFS(#REF!,#REF!,"Despesa",#REF!,DRE!$D650)</f>
        <v>#REF!</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t="e">
        <f t="shared" si="32"/>
        <v>#REF!</v>
      </c>
    </row>
    <row r="651" spans="1:17" ht="28.5" customHeight="1" thickTop="1" thickBot="1" x14ac:dyDescent="0.3">
      <c r="A651" s="214"/>
      <c r="B651" s="61">
        <v>648</v>
      </c>
      <c r="C651" s="34">
        <f>'PC Despesas'!R29</f>
        <v>0</v>
      </c>
      <c r="D651" s="35" t="str">
        <f>IFERROR(VLOOKUP(C651,'PC Despesas'!$R$5:$S$103,2,FALSE),"")</f>
        <v/>
      </c>
      <c r="E651" s="47">
        <f>SUMIFS(Jan!$J$5:$J$586,Jan!$V$5:$V$586,"Despesa",Jan!$G$5:$G$586,DRE!$D651)</f>
        <v>0</v>
      </c>
      <c r="F651" s="47">
        <f>SUMIFS(Fev!$J$5:$J$605,Fev!$V$5:$V$605,"Despesa",Fev!$G$5:$G$605,DRE!$D651)</f>
        <v>0</v>
      </c>
      <c r="G651" s="47" t="e">
        <f>SUMIFS(#REF!,#REF!,"Despesa",#REF!,DRE!$D651)</f>
        <v>#REF!</v>
      </c>
      <c r="H651" s="47">
        <f>SUMIFS(Abr!$J$5:$J$605,Abr!$V$5:$V$605,"Despesa",Abr!$G$5:$G$605,DRE!$D651)</f>
        <v>0</v>
      </c>
      <c r="I651" s="47">
        <f>SUMIFS(Mai!$J$5:$J$605,Mai!$V$5:$V$605,"Despesa",Mai!$G$5:$G$605,DRE!$D651)</f>
        <v>0</v>
      </c>
      <c r="J651" s="47">
        <f>SUMIFS(Jun!$J$5:$J$605,Jun!$V$5:$V$605,"Despesa",Jun!$G$5:$G$605,DRE!$D651)</f>
        <v>0</v>
      </c>
      <c r="K651" s="47" t="e">
        <f>SUMIFS(#REF!,#REF!,"Despesa",#REF!,DRE!$D651)</f>
        <v>#REF!</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t="e">
        <f t="shared" si="32"/>
        <v>#REF!</v>
      </c>
    </row>
    <row r="652" spans="1:17" ht="28.5" customHeight="1" thickTop="1" thickBot="1" x14ac:dyDescent="0.3">
      <c r="A652" s="214"/>
      <c r="B652" s="61">
        <v>649</v>
      </c>
      <c r="C652" s="34">
        <f>'PC Despesas'!R30</f>
        <v>0</v>
      </c>
      <c r="D652" s="35" t="str">
        <f>IFERROR(VLOOKUP(C652,'PC Despesas'!$R$5:$S$103,2,FALSE),"")</f>
        <v/>
      </c>
      <c r="E652" s="47">
        <f>SUMIFS(Jan!$J$5:$J$586,Jan!$V$5:$V$586,"Despesa",Jan!$G$5:$G$586,DRE!$D652)</f>
        <v>0</v>
      </c>
      <c r="F652" s="47">
        <f>SUMIFS(Fev!$J$5:$J$605,Fev!$V$5:$V$605,"Despesa",Fev!$G$5:$G$605,DRE!$D652)</f>
        <v>0</v>
      </c>
      <c r="G652" s="47" t="e">
        <f>SUMIFS(#REF!,#REF!,"Despesa",#REF!,DRE!$D652)</f>
        <v>#REF!</v>
      </c>
      <c r="H652" s="47">
        <f>SUMIFS(Abr!$J$5:$J$605,Abr!$V$5:$V$605,"Despesa",Abr!$G$5:$G$605,DRE!$D652)</f>
        <v>0</v>
      </c>
      <c r="I652" s="47">
        <f>SUMIFS(Mai!$J$5:$J$605,Mai!$V$5:$V$605,"Despesa",Mai!$G$5:$G$605,DRE!$D652)</f>
        <v>0</v>
      </c>
      <c r="J652" s="47">
        <f>SUMIFS(Jun!$J$5:$J$605,Jun!$V$5:$V$605,"Despesa",Jun!$G$5:$G$605,DRE!$D652)</f>
        <v>0</v>
      </c>
      <c r="K652" s="47" t="e">
        <f>SUMIFS(#REF!,#REF!,"Despesa",#REF!,DRE!$D652)</f>
        <v>#REF!</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t="e">
        <f t="shared" si="32"/>
        <v>#REF!</v>
      </c>
    </row>
    <row r="653" spans="1:17" ht="28.5" customHeight="1" thickTop="1" thickBot="1" x14ac:dyDescent="0.3">
      <c r="A653" s="214"/>
      <c r="B653" s="61">
        <v>650</v>
      </c>
      <c r="C653" s="34">
        <f>'PC Despesas'!R31</f>
        <v>0</v>
      </c>
      <c r="D653" s="35" t="str">
        <f>IFERROR(VLOOKUP(C653,'PC Despesas'!$R$5:$S$103,2,FALSE),"")</f>
        <v/>
      </c>
      <c r="E653" s="47">
        <f>SUMIFS(Jan!$J$5:$J$586,Jan!$V$5:$V$586,"Despesa",Jan!$G$5:$G$586,DRE!$D653)</f>
        <v>0</v>
      </c>
      <c r="F653" s="47">
        <f>SUMIFS(Fev!$J$5:$J$605,Fev!$V$5:$V$605,"Despesa",Fev!$G$5:$G$605,DRE!$D653)</f>
        <v>0</v>
      </c>
      <c r="G653" s="47" t="e">
        <f>SUMIFS(#REF!,#REF!,"Despesa",#REF!,DRE!$D653)</f>
        <v>#REF!</v>
      </c>
      <c r="H653" s="47">
        <f>SUMIFS(Abr!$J$5:$J$605,Abr!$V$5:$V$605,"Despesa",Abr!$G$5:$G$605,DRE!$D653)</f>
        <v>0</v>
      </c>
      <c r="I653" s="47">
        <f>SUMIFS(Mai!$J$5:$J$605,Mai!$V$5:$V$605,"Despesa",Mai!$G$5:$G$605,DRE!$D653)</f>
        <v>0</v>
      </c>
      <c r="J653" s="47">
        <f>SUMIFS(Jun!$J$5:$J$605,Jun!$V$5:$V$605,"Despesa",Jun!$G$5:$G$605,DRE!$D653)</f>
        <v>0</v>
      </c>
      <c r="K653" s="47" t="e">
        <f>SUMIFS(#REF!,#REF!,"Despesa",#REF!,DRE!$D653)</f>
        <v>#REF!</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t="e">
        <f t="shared" si="32"/>
        <v>#REF!</v>
      </c>
    </row>
    <row r="654" spans="1:17" ht="28.5" customHeight="1" thickTop="1" thickBot="1" x14ac:dyDescent="0.3">
      <c r="A654" s="214"/>
      <c r="B654" s="61">
        <v>651</v>
      </c>
      <c r="C654" s="34">
        <f>'PC Despesas'!R32</f>
        <v>0</v>
      </c>
      <c r="D654" s="35" t="str">
        <f>IFERROR(VLOOKUP(C654,'PC Despesas'!$R$5:$S$103,2,FALSE),"")</f>
        <v/>
      </c>
      <c r="E654" s="47">
        <f>SUMIFS(Jan!$J$5:$J$586,Jan!$V$5:$V$586,"Despesa",Jan!$G$5:$G$586,DRE!$D654)</f>
        <v>0</v>
      </c>
      <c r="F654" s="47">
        <f>SUMIFS(Fev!$J$5:$J$605,Fev!$V$5:$V$605,"Despesa",Fev!$G$5:$G$605,DRE!$D654)</f>
        <v>0</v>
      </c>
      <c r="G654" s="47" t="e">
        <f>SUMIFS(#REF!,#REF!,"Despesa",#REF!,DRE!$D654)</f>
        <v>#REF!</v>
      </c>
      <c r="H654" s="47">
        <f>SUMIFS(Abr!$J$5:$J$605,Abr!$V$5:$V$605,"Despesa",Abr!$G$5:$G$605,DRE!$D654)</f>
        <v>0</v>
      </c>
      <c r="I654" s="47">
        <f>SUMIFS(Mai!$J$5:$J$605,Mai!$V$5:$V$605,"Despesa",Mai!$G$5:$G$605,DRE!$D654)</f>
        <v>0</v>
      </c>
      <c r="J654" s="47">
        <f>SUMIFS(Jun!$J$5:$J$605,Jun!$V$5:$V$605,"Despesa",Jun!$G$5:$G$605,DRE!$D654)</f>
        <v>0</v>
      </c>
      <c r="K654" s="47" t="e">
        <f>SUMIFS(#REF!,#REF!,"Despesa",#REF!,DRE!$D654)</f>
        <v>#REF!</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t="e">
        <f t="shared" si="32"/>
        <v>#REF!</v>
      </c>
    </row>
    <row r="655" spans="1:17" ht="28.5" customHeight="1" thickTop="1" thickBot="1" x14ac:dyDescent="0.3">
      <c r="A655" s="214"/>
      <c r="B655" s="61">
        <v>652</v>
      </c>
      <c r="C655" s="34">
        <f>'PC Despesas'!R33</f>
        <v>0</v>
      </c>
      <c r="D655" s="35" t="str">
        <f>IFERROR(VLOOKUP(C655,'PC Despesas'!$R$5:$S$103,2,FALSE),"")</f>
        <v/>
      </c>
      <c r="E655" s="47">
        <f>SUMIFS(Jan!$J$5:$J$586,Jan!$V$5:$V$586,"Despesa",Jan!$G$5:$G$586,DRE!$D655)</f>
        <v>0</v>
      </c>
      <c r="F655" s="47">
        <f>SUMIFS(Fev!$J$5:$J$605,Fev!$V$5:$V$605,"Despesa",Fev!$G$5:$G$605,DRE!$D655)</f>
        <v>0</v>
      </c>
      <c r="G655" s="47" t="e">
        <f>SUMIFS(#REF!,#REF!,"Despesa",#REF!,DRE!$D655)</f>
        <v>#REF!</v>
      </c>
      <c r="H655" s="47">
        <f>SUMIFS(Abr!$J$5:$J$605,Abr!$V$5:$V$605,"Despesa",Abr!$G$5:$G$605,DRE!$D655)</f>
        <v>0</v>
      </c>
      <c r="I655" s="47">
        <f>SUMIFS(Mai!$J$5:$J$605,Mai!$V$5:$V$605,"Despesa",Mai!$G$5:$G$605,DRE!$D655)</f>
        <v>0</v>
      </c>
      <c r="J655" s="47">
        <f>SUMIFS(Jun!$J$5:$J$605,Jun!$V$5:$V$605,"Despesa",Jun!$G$5:$G$605,DRE!$D655)</f>
        <v>0</v>
      </c>
      <c r="K655" s="47" t="e">
        <f>SUMIFS(#REF!,#REF!,"Despesa",#REF!,DRE!$D655)</f>
        <v>#REF!</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t="e">
        <f t="shared" si="32"/>
        <v>#REF!</v>
      </c>
    </row>
    <row r="656" spans="1:17" ht="28.5" customHeight="1" thickTop="1" thickBot="1" x14ac:dyDescent="0.3">
      <c r="A656" s="214"/>
      <c r="B656" s="61">
        <v>653</v>
      </c>
      <c r="C656" s="34">
        <f>'PC Despesas'!R34</f>
        <v>0</v>
      </c>
      <c r="D656" s="35" t="str">
        <f>IFERROR(VLOOKUP(C656,'PC Despesas'!$R$5:$S$103,2,FALSE),"")</f>
        <v/>
      </c>
      <c r="E656" s="47">
        <f>SUMIFS(Jan!$J$5:$J$586,Jan!$V$5:$V$586,"Despesa",Jan!$G$5:$G$586,DRE!$D656)</f>
        <v>0</v>
      </c>
      <c r="F656" s="47">
        <f>SUMIFS(Fev!$J$5:$J$605,Fev!$V$5:$V$605,"Despesa",Fev!$G$5:$G$605,DRE!$D656)</f>
        <v>0</v>
      </c>
      <c r="G656" s="47" t="e">
        <f>SUMIFS(#REF!,#REF!,"Despesa",#REF!,DRE!$D656)</f>
        <v>#REF!</v>
      </c>
      <c r="H656" s="47">
        <f>SUMIFS(Abr!$J$5:$J$605,Abr!$V$5:$V$605,"Despesa",Abr!$G$5:$G$605,DRE!$D656)</f>
        <v>0</v>
      </c>
      <c r="I656" s="47">
        <f>SUMIFS(Mai!$J$5:$J$605,Mai!$V$5:$V$605,"Despesa",Mai!$G$5:$G$605,DRE!$D656)</f>
        <v>0</v>
      </c>
      <c r="J656" s="47">
        <f>SUMIFS(Jun!$J$5:$J$605,Jun!$V$5:$V$605,"Despesa",Jun!$G$5:$G$605,DRE!$D656)</f>
        <v>0</v>
      </c>
      <c r="K656" s="47" t="e">
        <f>SUMIFS(#REF!,#REF!,"Despesa",#REF!,DRE!$D656)</f>
        <v>#REF!</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t="e">
        <f t="shared" si="32"/>
        <v>#REF!</v>
      </c>
    </row>
    <row r="657" spans="1:17" ht="28.5" customHeight="1" thickTop="1" thickBot="1" x14ac:dyDescent="0.3">
      <c r="A657" s="214"/>
      <c r="B657" s="61">
        <v>654</v>
      </c>
      <c r="C657" s="34">
        <f>'PC Despesas'!R35</f>
        <v>0</v>
      </c>
      <c r="D657" s="35" t="str">
        <f>IFERROR(VLOOKUP(C657,'PC Despesas'!$R$5:$S$103,2,FALSE),"")</f>
        <v/>
      </c>
      <c r="E657" s="47">
        <f>SUMIFS(Jan!$J$5:$J$586,Jan!$V$5:$V$586,"Despesa",Jan!$G$5:$G$586,DRE!$D657)</f>
        <v>0</v>
      </c>
      <c r="F657" s="47">
        <f>SUMIFS(Fev!$J$5:$J$605,Fev!$V$5:$V$605,"Despesa",Fev!$G$5:$G$605,DRE!$D657)</f>
        <v>0</v>
      </c>
      <c r="G657" s="47" t="e">
        <f>SUMIFS(#REF!,#REF!,"Despesa",#REF!,DRE!$D657)</f>
        <v>#REF!</v>
      </c>
      <c r="H657" s="47">
        <f>SUMIFS(Abr!$J$5:$J$605,Abr!$V$5:$V$605,"Despesa",Abr!$G$5:$G$605,DRE!$D657)</f>
        <v>0</v>
      </c>
      <c r="I657" s="47">
        <f>SUMIFS(Mai!$J$5:$J$605,Mai!$V$5:$V$605,"Despesa",Mai!$G$5:$G$605,DRE!$D657)</f>
        <v>0</v>
      </c>
      <c r="J657" s="47">
        <f>SUMIFS(Jun!$J$5:$J$605,Jun!$V$5:$V$605,"Despesa",Jun!$G$5:$G$605,DRE!$D657)</f>
        <v>0</v>
      </c>
      <c r="K657" s="47" t="e">
        <f>SUMIFS(#REF!,#REF!,"Despesa",#REF!,DRE!$D657)</f>
        <v>#REF!</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t="e">
        <f t="shared" si="32"/>
        <v>#REF!</v>
      </c>
    </row>
    <row r="658" spans="1:17" ht="28.5" customHeight="1" thickTop="1" thickBot="1" x14ac:dyDescent="0.3">
      <c r="A658" s="214"/>
      <c r="B658" s="61">
        <v>655</v>
      </c>
      <c r="C658" s="34">
        <f>'PC Despesas'!R36</f>
        <v>0</v>
      </c>
      <c r="D658" s="35" t="str">
        <f>IFERROR(VLOOKUP(C658,'PC Despesas'!$R$5:$S$103,2,FALSE),"")</f>
        <v/>
      </c>
      <c r="E658" s="47">
        <f>SUMIFS(Jan!$J$5:$J$586,Jan!$V$5:$V$586,"Despesa",Jan!$G$5:$G$586,DRE!$D658)</f>
        <v>0</v>
      </c>
      <c r="F658" s="47">
        <f>SUMIFS(Fev!$J$5:$J$605,Fev!$V$5:$V$605,"Despesa",Fev!$G$5:$G$605,DRE!$D658)</f>
        <v>0</v>
      </c>
      <c r="G658" s="47" t="e">
        <f>SUMIFS(#REF!,#REF!,"Despesa",#REF!,DRE!$D658)</f>
        <v>#REF!</v>
      </c>
      <c r="H658" s="47">
        <f>SUMIFS(Abr!$J$5:$J$605,Abr!$V$5:$V$605,"Despesa",Abr!$G$5:$G$605,DRE!$D658)</f>
        <v>0</v>
      </c>
      <c r="I658" s="47">
        <f>SUMIFS(Mai!$J$5:$J$605,Mai!$V$5:$V$605,"Despesa",Mai!$G$5:$G$605,DRE!$D658)</f>
        <v>0</v>
      </c>
      <c r="J658" s="47">
        <f>SUMIFS(Jun!$J$5:$J$605,Jun!$V$5:$V$605,"Despesa",Jun!$G$5:$G$605,DRE!$D658)</f>
        <v>0</v>
      </c>
      <c r="K658" s="47" t="e">
        <f>SUMIFS(#REF!,#REF!,"Despesa",#REF!,DRE!$D658)</f>
        <v>#REF!</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t="e">
        <f t="shared" si="32"/>
        <v>#REF!</v>
      </c>
    </row>
    <row r="659" spans="1:17" ht="28.5" customHeight="1" thickTop="1" thickBot="1" x14ac:dyDescent="0.3">
      <c r="A659" s="214"/>
      <c r="B659" s="61">
        <v>656</v>
      </c>
      <c r="C659" s="34">
        <f>'PC Despesas'!R37</f>
        <v>0</v>
      </c>
      <c r="D659" s="35" t="str">
        <f>IFERROR(VLOOKUP(C659,'PC Despesas'!$R$5:$S$103,2,FALSE),"")</f>
        <v/>
      </c>
      <c r="E659" s="47">
        <f>SUMIFS(Jan!$J$5:$J$586,Jan!$V$5:$V$586,"Despesa",Jan!$G$5:$G$586,DRE!$D659)</f>
        <v>0</v>
      </c>
      <c r="F659" s="47">
        <f>SUMIFS(Fev!$J$5:$J$605,Fev!$V$5:$V$605,"Despesa",Fev!$G$5:$G$605,DRE!$D659)</f>
        <v>0</v>
      </c>
      <c r="G659" s="47" t="e">
        <f>SUMIFS(#REF!,#REF!,"Despesa",#REF!,DRE!$D659)</f>
        <v>#REF!</v>
      </c>
      <c r="H659" s="47">
        <f>SUMIFS(Abr!$J$5:$J$605,Abr!$V$5:$V$605,"Despesa",Abr!$G$5:$G$605,DRE!$D659)</f>
        <v>0</v>
      </c>
      <c r="I659" s="47">
        <f>SUMIFS(Mai!$J$5:$J$605,Mai!$V$5:$V$605,"Despesa",Mai!$G$5:$G$605,DRE!$D659)</f>
        <v>0</v>
      </c>
      <c r="J659" s="47">
        <f>SUMIFS(Jun!$J$5:$J$605,Jun!$V$5:$V$605,"Despesa",Jun!$G$5:$G$605,DRE!$D659)</f>
        <v>0</v>
      </c>
      <c r="K659" s="47" t="e">
        <f>SUMIFS(#REF!,#REF!,"Despesa",#REF!,DRE!$D659)</f>
        <v>#REF!</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t="e">
        <f t="shared" si="32"/>
        <v>#REF!</v>
      </c>
    </row>
    <row r="660" spans="1:17" ht="28.5" customHeight="1" thickTop="1" thickBot="1" x14ac:dyDescent="0.3">
      <c r="A660" s="214"/>
      <c r="B660" s="61">
        <v>657</v>
      </c>
      <c r="C660" s="34">
        <f>'PC Despesas'!R38</f>
        <v>0</v>
      </c>
      <c r="D660" s="35" t="str">
        <f>IFERROR(VLOOKUP(C660,'PC Despesas'!$R$5:$S$103,2,FALSE),"")</f>
        <v/>
      </c>
      <c r="E660" s="47">
        <f>SUMIFS(Jan!$J$5:$J$586,Jan!$V$5:$V$586,"Despesa",Jan!$G$5:$G$586,DRE!$D660)</f>
        <v>0</v>
      </c>
      <c r="F660" s="47">
        <f>SUMIFS(Fev!$J$5:$J$605,Fev!$V$5:$V$605,"Despesa",Fev!$G$5:$G$605,DRE!$D660)</f>
        <v>0</v>
      </c>
      <c r="G660" s="47" t="e">
        <f>SUMIFS(#REF!,#REF!,"Despesa",#REF!,DRE!$D660)</f>
        <v>#REF!</v>
      </c>
      <c r="H660" s="47">
        <f>SUMIFS(Abr!$J$5:$J$605,Abr!$V$5:$V$605,"Despesa",Abr!$G$5:$G$605,DRE!$D660)</f>
        <v>0</v>
      </c>
      <c r="I660" s="47">
        <f>SUMIFS(Mai!$J$5:$J$605,Mai!$V$5:$V$605,"Despesa",Mai!$G$5:$G$605,DRE!$D660)</f>
        <v>0</v>
      </c>
      <c r="J660" s="47">
        <f>SUMIFS(Jun!$J$5:$J$605,Jun!$V$5:$V$605,"Despesa",Jun!$G$5:$G$605,DRE!$D660)</f>
        <v>0</v>
      </c>
      <c r="K660" s="47" t="e">
        <f>SUMIFS(#REF!,#REF!,"Despesa",#REF!,DRE!$D660)</f>
        <v>#REF!</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t="e">
        <f t="shared" si="32"/>
        <v>#REF!</v>
      </c>
    </row>
    <row r="661" spans="1:17" ht="28.5" customHeight="1" thickTop="1" thickBot="1" x14ac:dyDescent="0.3">
      <c r="A661" s="214"/>
      <c r="B661" s="61">
        <v>658</v>
      </c>
      <c r="C661" s="34">
        <f>'PC Despesas'!R39</f>
        <v>0</v>
      </c>
      <c r="D661" s="35" t="str">
        <f>IFERROR(VLOOKUP(C661,'PC Despesas'!$R$5:$S$103,2,FALSE),"")</f>
        <v/>
      </c>
      <c r="E661" s="47">
        <f>SUMIFS(Jan!$J$5:$J$586,Jan!$V$5:$V$586,"Despesa",Jan!$G$5:$G$586,DRE!$D661)</f>
        <v>0</v>
      </c>
      <c r="F661" s="47">
        <f>SUMIFS(Fev!$J$5:$J$605,Fev!$V$5:$V$605,"Despesa",Fev!$G$5:$G$605,DRE!$D661)</f>
        <v>0</v>
      </c>
      <c r="G661" s="47" t="e">
        <f>SUMIFS(#REF!,#REF!,"Despesa",#REF!,DRE!$D661)</f>
        <v>#REF!</v>
      </c>
      <c r="H661" s="47">
        <f>SUMIFS(Abr!$J$5:$J$605,Abr!$V$5:$V$605,"Despesa",Abr!$G$5:$G$605,DRE!$D661)</f>
        <v>0</v>
      </c>
      <c r="I661" s="47">
        <f>SUMIFS(Mai!$J$5:$J$605,Mai!$V$5:$V$605,"Despesa",Mai!$G$5:$G$605,DRE!$D661)</f>
        <v>0</v>
      </c>
      <c r="J661" s="47">
        <f>SUMIFS(Jun!$J$5:$J$605,Jun!$V$5:$V$605,"Despesa",Jun!$G$5:$G$605,DRE!$D661)</f>
        <v>0</v>
      </c>
      <c r="K661" s="47" t="e">
        <f>SUMIFS(#REF!,#REF!,"Despesa",#REF!,DRE!$D661)</f>
        <v>#REF!</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t="e">
        <f t="shared" si="32"/>
        <v>#REF!</v>
      </c>
    </row>
    <row r="662" spans="1:17" ht="28.5" customHeight="1" thickTop="1" thickBot="1" x14ac:dyDescent="0.3">
      <c r="A662" s="214"/>
      <c r="B662" s="61">
        <v>659</v>
      </c>
      <c r="C662" s="34">
        <f>'PC Despesas'!R40</f>
        <v>0</v>
      </c>
      <c r="D662" s="35" t="str">
        <f>IFERROR(VLOOKUP(C662,'PC Despesas'!$R$5:$S$103,2,FALSE),"")</f>
        <v/>
      </c>
      <c r="E662" s="47">
        <f>SUMIFS(Jan!$J$5:$J$586,Jan!$V$5:$V$586,"Despesa",Jan!$G$5:$G$586,DRE!$D662)</f>
        <v>0</v>
      </c>
      <c r="F662" s="47">
        <f>SUMIFS(Fev!$J$5:$J$605,Fev!$V$5:$V$605,"Despesa",Fev!$G$5:$G$605,DRE!$D662)</f>
        <v>0</v>
      </c>
      <c r="G662" s="47" t="e">
        <f>SUMIFS(#REF!,#REF!,"Despesa",#REF!,DRE!$D662)</f>
        <v>#REF!</v>
      </c>
      <c r="H662" s="47">
        <f>SUMIFS(Abr!$J$5:$J$605,Abr!$V$5:$V$605,"Despesa",Abr!$G$5:$G$605,DRE!$D662)</f>
        <v>0</v>
      </c>
      <c r="I662" s="47">
        <f>SUMIFS(Mai!$J$5:$J$605,Mai!$V$5:$V$605,"Despesa",Mai!$G$5:$G$605,DRE!$D662)</f>
        <v>0</v>
      </c>
      <c r="J662" s="47">
        <f>SUMIFS(Jun!$J$5:$J$605,Jun!$V$5:$V$605,"Despesa",Jun!$G$5:$G$605,DRE!$D662)</f>
        <v>0</v>
      </c>
      <c r="K662" s="47" t="e">
        <f>SUMIFS(#REF!,#REF!,"Despesa",#REF!,DRE!$D662)</f>
        <v>#REF!</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t="e">
        <f t="shared" si="32"/>
        <v>#REF!</v>
      </c>
    </row>
    <row r="663" spans="1:17" ht="28.5" customHeight="1" thickTop="1" thickBot="1" x14ac:dyDescent="0.3">
      <c r="A663" s="214"/>
      <c r="B663" s="61">
        <v>660</v>
      </c>
      <c r="C663" s="34">
        <f>'PC Despesas'!R41</f>
        <v>0</v>
      </c>
      <c r="D663" s="35" t="str">
        <f>IFERROR(VLOOKUP(C663,'PC Despesas'!$R$5:$S$103,2,FALSE),"")</f>
        <v/>
      </c>
      <c r="E663" s="47">
        <f>SUMIFS(Jan!$J$5:$J$586,Jan!$V$5:$V$586,"Despesa",Jan!$G$5:$G$586,DRE!$D663)</f>
        <v>0</v>
      </c>
      <c r="F663" s="47">
        <f>SUMIFS(Fev!$J$5:$J$605,Fev!$V$5:$V$605,"Despesa",Fev!$G$5:$G$605,DRE!$D663)</f>
        <v>0</v>
      </c>
      <c r="G663" s="47" t="e">
        <f>SUMIFS(#REF!,#REF!,"Despesa",#REF!,DRE!$D663)</f>
        <v>#REF!</v>
      </c>
      <c r="H663" s="47">
        <f>SUMIFS(Abr!$J$5:$J$605,Abr!$V$5:$V$605,"Despesa",Abr!$G$5:$G$605,DRE!$D663)</f>
        <v>0</v>
      </c>
      <c r="I663" s="47">
        <f>SUMIFS(Mai!$J$5:$J$605,Mai!$V$5:$V$605,"Despesa",Mai!$G$5:$G$605,DRE!$D663)</f>
        <v>0</v>
      </c>
      <c r="J663" s="47">
        <f>SUMIFS(Jun!$J$5:$J$605,Jun!$V$5:$V$605,"Despesa",Jun!$G$5:$G$605,DRE!$D663)</f>
        <v>0</v>
      </c>
      <c r="K663" s="47" t="e">
        <f>SUMIFS(#REF!,#REF!,"Despesa",#REF!,DRE!$D663)</f>
        <v>#REF!</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t="e">
        <f t="shared" si="32"/>
        <v>#REF!</v>
      </c>
    </row>
    <row r="664" spans="1:17" ht="28.5" customHeight="1" thickTop="1" thickBot="1" x14ac:dyDescent="0.3">
      <c r="A664" s="214"/>
      <c r="B664" s="61">
        <v>661</v>
      </c>
      <c r="C664" s="34">
        <f>'PC Despesas'!R42</f>
        <v>0</v>
      </c>
      <c r="D664" s="35" t="str">
        <f>IFERROR(VLOOKUP(C664,'PC Despesas'!$R$5:$S$103,2,FALSE),"")</f>
        <v/>
      </c>
      <c r="E664" s="47">
        <f>SUMIFS(Jan!$J$5:$J$586,Jan!$V$5:$V$586,"Despesa",Jan!$G$5:$G$586,DRE!$D664)</f>
        <v>0</v>
      </c>
      <c r="F664" s="47">
        <f>SUMIFS(Fev!$J$5:$J$605,Fev!$V$5:$V$605,"Despesa",Fev!$G$5:$G$605,DRE!$D664)</f>
        <v>0</v>
      </c>
      <c r="G664" s="47" t="e">
        <f>SUMIFS(#REF!,#REF!,"Despesa",#REF!,DRE!$D664)</f>
        <v>#REF!</v>
      </c>
      <c r="H664" s="47">
        <f>SUMIFS(Abr!$J$5:$J$605,Abr!$V$5:$V$605,"Despesa",Abr!$G$5:$G$605,DRE!$D664)</f>
        <v>0</v>
      </c>
      <c r="I664" s="47">
        <f>SUMIFS(Mai!$J$5:$J$605,Mai!$V$5:$V$605,"Despesa",Mai!$G$5:$G$605,DRE!$D664)</f>
        <v>0</v>
      </c>
      <c r="J664" s="47">
        <f>SUMIFS(Jun!$J$5:$J$605,Jun!$V$5:$V$605,"Despesa",Jun!$G$5:$G$605,DRE!$D664)</f>
        <v>0</v>
      </c>
      <c r="K664" s="47" t="e">
        <f>SUMIFS(#REF!,#REF!,"Despesa",#REF!,DRE!$D664)</f>
        <v>#REF!</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t="e">
        <f t="shared" si="32"/>
        <v>#REF!</v>
      </c>
    </row>
    <row r="665" spans="1:17" ht="28.5" customHeight="1" thickTop="1" thickBot="1" x14ac:dyDescent="0.3">
      <c r="A665" s="214"/>
      <c r="B665" s="61">
        <v>662</v>
      </c>
      <c r="C665" s="34">
        <f>'PC Despesas'!R43</f>
        <v>0</v>
      </c>
      <c r="D665" s="35" t="str">
        <f>IFERROR(VLOOKUP(C665,'PC Despesas'!$R$5:$S$103,2,FALSE),"")</f>
        <v/>
      </c>
      <c r="E665" s="47">
        <f>SUMIFS(Jan!$J$5:$J$586,Jan!$V$5:$V$586,"Despesa",Jan!$G$5:$G$586,DRE!$D665)</f>
        <v>0</v>
      </c>
      <c r="F665" s="47">
        <f>SUMIFS(Fev!$J$5:$J$605,Fev!$V$5:$V$605,"Despesa",Fev!$G$5:$G$605,DRE!$D665)</f>
        <v>0</v>
      </c>
      <c r="G665" s="47" t="e">
        <f>SUMIFS(#REF!,#REF!,"Despesa",#REF!,DRE!$D665)</f>
        <v>#REF!</v>
      </c>
      <c r="H665" s="47">
        <f>SUMIFS(Abr!$J$5:$J$605,Abr!$V$5:$V$605,"Despesa",Abr!$G$5:$G$605,DRE!$D665)</f>
        <v>0</v>
      </c>
      <c r="I665" s="47">
        <f>SUMIFS(Mai!$J$5:$J$605,Mai!$V$5:$V$605,"Despesa",Mai!$G$5:$G$605,DRE!$D665)</f>
        <v>0</v>
      </c>
      <c r="J665" s="47">
        <f>SUMIFS(Jun!$J$5:$J$605,Jun!$V$5:$V$605,"Despesa",Jun!$G$5:$G$605,DRE!$D665)</f>
        <v>0</v>
      </c>
      <c r="K665" s="47" t="e">
        <f>SUMIFS(#REF!,#REF!,"Despesa",#REF!,DRE!$D665)</f>
        <v>#REF!</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t="e">
        <f t="shared" si="32"/>
        <v>#REF!</v>
      </c>
    </row>
    <row r="666" spans="1:17" ht="28.5" customHeight="1" thickTop="1" thickBot="1" x14ac:dyDescent="0.3">
      <c r="A666" s="214"/>
      <c r="B666" s="61">
        <v>663</v>
      </c>
      <c r="C666" s="34">
        <f>'PC Despesas'!R44</f>
        <v>0</v>
      </c>
      <c r="D666" s="35" t="str">
        <f>IFERROR(VLOOKUP(C666,'PC Despesas'!$R$5:$S$103,2,FALSE),"")</f>
        <v/>
      </c>
      <c r="E666" s="47">
        <f>SUMIFS(Jan!$J$5:$J$586,Jan!$V$5:$V$586,"Despesa",Jan!$G$5:$G$586,DRE!$D666)</f>
        <v>0</v>
      </c>
      <c r="F666" s="47">
        <f>SUMIFS(Fev!$J$5:$J$605,Fev!$V$5:$V$605,"Despesa",Fev!$G$5:$G$605,DRE!$D666)</f>
        <v>0</v>
      </c>
      <c r="G666" s="47" t="e">
        <f>SUMIFS(#REF!,#REF!,"Despesa",#REF!,DRE!$D666)</f>
        <v>#REF!</v>
      </c>
      <c r="H666" s="47">
        <f>SUMIFS(Abr!$J$5:$J$605,Abr!$V$5:$V$605,"Despesa",Abr!$G$5:$G$605,DRE!$D666)</f>
        <v>0</v>
      </c>
      <c r="I666" s="47">
        <f>SUMIFS(Mai!$J$5:$J$605,Mai!$V$5:$V$605,"Despesa",Mai!$G$5:$G$605,DRE!$D666)</f>
        <v>0</v>
      </c>
      <c r="J666" s="47">
        <f>SUMIFS(Jun!$J$5:$J$605,Jun!$V$5:$V$605,"Despesa",Jun!$G$5:$G$605,DRE!$D666)</f>
        <v>0</v>
      </c>
      <c r="K666" s="47" t="e">
        <f>SUMIFS(#REF!,#REF!,"Despesa",#REF!,DRE!$D666)</f>
        <v>#REF!</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t="e">
        <f t="shared" si="32"/>
        <v>#REF!</v>
      </c>
    </row>
    <row r="667" spans="1:17" ht="28.5" customHeight="1" thickTop="1" thickBot="1" x14ac:dyDescent="0.3">
      <c r="A667" s="214"/>
      <c r="B667" s="61">
        <v>664</v>
      </c>
      <c r="C667" s="34">
        <f>'PC Despesas'!R45</f>
        <v>0</v>
      </c>
      <c r="D667" s="35" t="str">
        <f>IFERROR(VLOOKUP(C667,'PC Despesas'!$R$5:$S$103,2,FALSE),"")</f>
        <v/>
      </c>
      <c r="E667" s="47">
        <f>SUMIFS(Jan!$J$5:$J$586,Jan!$V$5:$V$586,"Despesa",Jan!$G$5:$G$586,DRE!$D667)</f>
        <v>0</v>
      </c>
      <c r="F667" s="47">
        <f>SUMIFS(Fev!$J$5:$J$605,Fev!$V$5:$V$605,"Despesa",Fev!$G$5:$G$605,DRE!$D667)</f>
        <v>0</v>
      </c>
      <c r="G667" s="47" t="e">
        <f>SUMIFS(#REF!,#REF!,"Despesa",#REF!,DRE!$D667)</f>
        <v>#REF!</v>
      </c>
      <c r="H667" s="47">
        <f>SUMIFS(Abr!$J$5:$J$605,Abr!$V$5:$V$605,"Despesa",Abr!$G$5:$G$605,DRE!$D667)</f>
        <v>0</v>
      </c>
      <c r="I667" s="47">
        <f>SUMIFS(Mai!$J$5:$J$605,Mai!$V$5:$V$605,"Despesa",Mai!$G$5:$G$605,DRE!$D667)</f>
        <v>0</v>
      </c>
      <c r="J667" s="47">
        <f>SUMIFS(Jun!$J$5:$J$605,Jun!$V$5:$V$605,"Despesa",Jun!$G$5:$G$605,DRE!$D667)</f>
        <v>0</v>
      </c>
      <c r="K667" s="47" t="e">
        <f>SUMIFS(#REF!,#REF!,"Despesa",#REF!,DRE!$D667)</f>
        <v>#REF!</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t="e">
        <f t="shared" si="32"/>
        <v>#REF!</v>
      </c>
    </row>
    <row r="668" spans="1:17" ht="28.5" customHeight="1" thickTop="1" thickBot="1" x14ac:dyDescent="0.3">
      <c r="A668" s="214"/>
      <c r="B668" s="61">
        <v>665</v>
      </c>
      <c r="C668" s="34">
        <f>'PC Despesas'!R46</f>
        <v>0</v>
      </c>
      <c r="D668" s="35" t="str">
        <f>IFERROR(VLOOKUP(C668,'PC Despesas'!$R$5:$S$103,2,FALSE),"")</f>
        <v/>
      </c>
      <c r="E668" s="47">
        <f>SUMIFS(Jan!$J$5:$J$586,Jan!$V$5:$V$586,"Despesa",Jan!$G$5:$G$586,DRE!$D668)</f>
        <v>0</v>
      </c>
      <c r="F668" s="47">
        <f>SUMIFS(Fev!$J$5:$J$605,Fev!$V$5:$V$605,"Despesa",Fev!$G$5:$G$605,DRE!$D668)</f>
        <v>0</v>
      </c>
      <c r="G668" s="47" t="e">
        <f>SUMIFS(#REF!,#REF!,"Despesa",#REF!,DRE!$D668)</f>
        <v>#REF!</v>
      </c>
      <c r="H668" s="47">
        <f>SUMIFS(Abr!$J$5:$J$605,Abr!$V$5:$V$605,"Despesa",Abr!$G$5:$G$605,DRE!$D668)</f>
        <v>0</v>
      </c>
      <c r="I668" s="47">
        <f>SUMIFS(Mai!$J$5:$J$605,Mai!$V$5:$V$605,"Despesa",Mai!$G$5:$G$605,DRE!$D668)</f>
        <v>0</v>
      </c>
      <c r="J668" s="47">
        <f>SUMIFS(Jun!$J$5:$J$605,Jun!$V$5:$V$605,"Despesa",Jun!$G$5:$G$605,DRE!$D668)</f>
        <v>0</v>
      </c>
      <c r="K668" s="47" t="e">
        <f>SUMIFS(#REF!,#REF!,"Despesa",#REF!,DRE!$D668)</f>
        <v>#REF!</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t="e">
        <f t="shared" si="32"/>
        <v>#REF!</v>
      </c>
    </row>
    <row r="669" spans="1:17" ht="28.5" customHeight="1" thickTop="1" thickBot="1" x14ac:dyDescent="0.3">
      <c r="A669" s="214"/>
      <c r="B669" s="61">
        <v>666</v>
      </c>
      <c r="C669" s="34">
        <f>'PC Despesas'!R47</f>
        <v>0</v>
      </c>
      <c r="D669" s="35" t="str">
        <f>IFERROR(VLOOKUP(C669,'PC Despesas'!$R$5:$S$103,2,FALSE),"")</f>
        <v/>
      </c>
      <c r="E669" s="47">
        <f>SUMIFS(Jan!$J$5:$J$586,Jan!$V$5:$V$586,"Despesa",Jan!$G$5:$G$586,DRE!$D669)</f>
        <v>0</v>
      </c>
      <c r="F669" s="47">
        <f>SUMIFS(Fev!$J$5:$J$605,Fev!$V$5:$V$605,"Despesa",Fev!$G$5:$G$605,DRE!$D669)</f>
        <v>0</v>
      </c>
      <c r="G669" s="47" t="e">
        <f>SUMIFS(#REF!,#REF!,"Despesa",#REF!,DRE!$D669)</f>
        <v>#REF!</v>
      </c>
      <c r="H669" s="47">
        <f>SUMIFS(Abr!$J$5:$J$605,Abr!$V$5:$V$605,"Despesa",Abr!$G$5:$G$605,DRE!$D669)</f>
        <v>0</v>
      </c>
      <c r="I669" s="47">
        <f>SUMIFS(Mai!$J$5:$J$605,Mai!$V$5:$V$605,"Despesa",Mai!$G$5:$G$605,DRE!$D669)</f>
        <v>0</v>
      </c>
      <c r="J669" s="47">
        <f>SUMIFS(Jun!$J$5:$J$605,Jun!$V$5:$V$605,"Despesa",Jun!$G$5:$G$605,DRE!$D669)</f>
        <v>0</v>
      </c>
      <c r="K669" s="47" t="e">
        <f>SUMIFS(#REF!,#REF!,"Despesa",#REF!,DRE!$D669)</f>
        <v>#REF!</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t="e">
        <f t="shared" si="32"/>
        <v>#REF!</v>
      </c>
    </row>
    <row r="670" spans="1:17" ht="28.5" customHeight="1" thickTop="1" thickBot="1" x14ac:dyDescent="0.3">
      <c r="A670" s="214"/>
      <c r="B670" s="61">
        <v>667</v>
      </c>
      <c r="C670" s="34">
        <f>'PC Despesas'!R48</f>
        <v>0</v>
      </c>
      <c r="D670" s="35" t="str">
        <f>IFERROR(VLOOKUP(C670,'PC Despesas'!$R$5:$S$103,2,FALSE),"")</f>
        <v/>
      </c>
      <c r="E670" s="47">
        <f>SUMIFS(Jan!$J$5:$J$586,Jan!$V$5:$V$586,"Despesa",Jan!$G$5:$G$586,DRE!$D670)</f>
        <v>0</v>
      </c>
      <c r="F670" s="47">
        <f>SUMIFS(Fev!$J$5:$J$605,Fev!$V$5:$V$605,"Despesa",Fev!$G$5:$G$605,DRE!$D670)</f>
        <v>0</v>
      </c>
      <c r="G670" s="47" t="e">
        <f>SUMIFS(#REF!,#REF!,"Despesa",#REF!,DRE!$D670)</f>
        <v>#REF!</v>
      </c>
      <c r="H670" s="47">
        <f>SUMIFS(Abr!$J$5:$J$605,Abr!$V$5:$V$605,"Despesa",Abr!$G$5:$G$605,DRE!$D670)</f>
        <v>0</v>
      </c>
      <c r="I670" s="47">
        <f>SUMIFS(Mai!$J$5:$J$605,Mai!$V$5:$V$605,"Despesa",Mai!$G$5:$G$605,DRE!$D670)</f>
        <v>0</v>
      </c>
      <c r="J670" s="47">
        <f>SUMIFS(Jun!$J$5:$J$605,Jun!$V$5:$V$605,"Despesa",Jun!$G$5:$G$605,DRE!$D670)</f>
        <v>0</v>
      </c>
      <c r="K670" s="47" t="e">
        <f>SUMIFS(#REF!,#REF!,"Despesa",#REF!,DRE!$D670)</f>
        <v>#REF!</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t="e">
        <f t="shared" si="32"/>
        <v>#REF!</v>
      </c>
    </row>
    <row r="671" spans="1:17" ht="28.5" customHeight="1" thickTop="1" thickBot="1" x14ac:dyDescent="0.3">
      <c r="A671" s="214"/>
      <c r="B671" s="61">
        <v>668</v>
      </c>
      <c r="C671" s="34">
        <f>'PC Despesas'!R49</f>
        <v>0</v>
      </c>
      <c r="D671" s="35" t="str">
        <f>IFERROR(VLOOKUP(C671,'PC Despesas'!$R$5:$S$103,2,FALSE),"")</f>
        <v/>
      </c>
      <c r="E671" s="47">
        <f>SUMIFS(Jan!$J$5:$J$586,Jan!$V$5:$V$586,"Despesa",Jan!$G$5:$G$586,DRE!$D671)</f>
        <v>0</v>
      </c>
      <c r="F671" s="47">
        <f>SUMIFS(Fev!$J$5:$J$605,Fev!$V$5:$V$605,"Despesa",Fev!$G$5:$G$605,DRE!$D671)</f>
        <v>0</v>
      </c>
      <c r="G671" s="47" t="e">
        <f>SUMIFS(#REF!,#REF!,"Despesa",#REF!,DRE!$D671)</f>
        <v>#REF!</v>
      </c>
      <c r="H671" s="47">
        <f>SUMIFS(Abr!$J$5:$J$605,Abr!$V$5:$V$605,"Despesa",Abr!$G$5:$G$605,DRE!$D671)</f>
        <v>0</v>
      </c>
      <c r="I671" s="47">
        <f>SUMIFS(Mai!$J$5:$J$605,Mai!$V$5:$V$605,"Despesa",Mai!$G$5:$G$605,DRE!$D671)</f>
        <v>0</v>
      </c>
      <c r="J671" s="47">
        <f>SUMIFS(Jun!$J$5:$J$605,Jun!$V$5:$V$605,"Despesa",Jun!$G$5:$G$605,DRE!$D671)</f>
        <v>0</v>
      </c>
      <c r="K671" s="47" t="e">
        <f>SUMIFS(#REF!,#REF!,"Despesa",#REF!,DRE!$D671)</f>
        <v>#REF!</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t="e">
        <f t="shared" si="32"/>
        <v>#REF!</v>
      </c>
    </row>
    <row r="672" spans="1:17" ht="28.5" customHeight="1" thickTop="1" thickBot="1" x14ac:dyDescent="0.3">
      <c r="A672" s="214"/>
      <c r="B672" s="61">
        <v>669</v>
      </c>
      <c r="C672" s="34">
        <f>'PC Despesas'!R50</f>
        <v>0</v>
      </c>
      <c r="D672" s="35" t="str">
        <f>IFERROR(VLOOKUP(C672,'PC Despesas'!$R$5:$S$103,2,FALSE),"")</f>
        <v/>
      </c>
      <c r="E672" s="47">
        <f>SUMIFS(Jan!$J$5:$J$586,Jan!$V$5:$V$586,"Despesa",Jan!$G$5:$G$586,DRE!$D672)</f>
        <v>0</v>
      </c>
      <c r="F672" s="47">
        <f>SUMIFS(Fev!$J$5:$J$605,Fev!$V$5:$V$605,"Despesa",Fev!$G$5:$G$605,DRE!$D672)</f>
        <v>0</v>
      </c>
      <c r="G672" s="47" t="e">
        <f>SUMIFS(#REF!,#REF!,"Despesa",#REF!,DRE!$D672)</f>
        <v>#REF!</v>
      </c>
      <c r="H672" s="47">
        <f>SUMIFS(Abr!$J$5:$J$605,Abr!$V$5:$V$605,"Despesa",Abr!$G$5:$G$605,DRE!$D672)</f>
        <v>0</v>
      </c>
      <c r="I672" s="47">
        <f>SUMIFS(Mai!$J$5:$J$605,Mai!$V$5:$V$605,"Despesa",Mai!$G$5:$G$605,DRE!$D672)</f>
        <v>0</v>
      </c>
      <c r="J672" s="47">
        <f>SUMIFS(Jun!$J$5:$J$605,Jun!$V$5:$V$605,"Despesa",Jun!$G$5:$G$605,DRE!$D672)</f>
        <v>0</v>
      </c>
      <c r="K672" s="47" t="e">
        <f>SUMIFS(#REF!,#REF!,"Despesa",#REF!,DRE!$D672)</f>
        <v>#REF!</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t="e">
        <f t="shared" si="32"/>
        <v>#REF!</v>
      </c>
    </row>
    <row r="673" spans="1:17" ht="28.5" customHeight="1" thickTop="1" thickBot="1" x14ac:dyDescent="0.3">
      <c r="A673" s="214"/>
      <c r="B673" s="61">
        <v>670</v>
      </c>
      <c r="C673" s="34">
        <f>'PC Despesas'!R51</f>
        <v>0</v>
      </c>
      <c r="D673" s="35" t="str">
        <f>IFERROR(VLOOKUP(C673,'PC Despesas'!$R$5:$S$103,2,FALSE),"")</f>
        <v/>
      </c>
      <c r="E673" s="47">
        <f>SUMIFS(Jan!$J$5:$J$586,Jan!$V$5:$V$586,"Despesa",Jan!$G$5:$G$586,DRE!$D673)</f>
        <v>0</v>
      </c>
      <c r="F673" s="47">
        <f>SUMIFS(Fev!$J$5:$J$605,Fev!$V$5:$V$605,"Despesa",Fev!$G$5:$G$605,DRE!$D673)</f>
        <v>0</v>
      </c>
      <c r="G673" s="47" t="e">
        <f>SUMIFS(#REF!,#REF!,"Despesa",#REF!,DRE!$D673)</f>
        <v>#REF!</v>
      </c>
      <c r="H673" s="47">
        <f>SUMIFS(Abr!$J$5:$J$605,Abr!$V$5:$V$605,"Despesa",Abr!$G$5:$G$605,DRE!$D673)</f>
        <v>0</v>
      </c>
      <c r="I673" s="47">
        <f>SUMIFS(Mai!$J$5:$J$605,Mai!$V$5:$V$605,"Despesa",Mai!$G$5:$G$605,DRE!$D673)</f>
        <v>0</v>
      </c>
      <c r="J673" s="47">
        <f>SUMIFS(Jun!$J$5:$J$605,Jun!$V$5:$V$605,"Despesa",Jun!$G$5:$G$605,DRE!$D673)</f>
        <v>0</v>
      </c>
      <c r="K673" s="47" t="e">
        <f>SUMIFS(#REF!,#REF!,"Despesa",#REF!,DRE!$D673)</f>
        <v>#REF!</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t="e">
        <f t="shared" si="32"/>
        <v>#REF!</v>
      </c>
    </row>
    <row r="674" spans="1:17" ht="28.5" customHeight="1" thickTop="1" thickBot="1" x14ac:dyDescent="0.3">
      <c r="A674" s="214"/>
      <c r="B674" s="61">
        <v>671</v>
      </c>
      <c r="C674" s="34">
        <f>'PC Despesas'!R52</f>
        <v>0</v>
      </c>
      <c r="D674" s="35" t="str">
        <f>IFERROR(VLOOKUP(C674,'PC Despesas'!$R$5:$S$103,2,FALSE),"")</f>
        <v/>
      </c>
      <c r="E674" s="47">
        <f>SUMIFS(Jan!$J$5:$J$586,Jan!$V$5:$V$586,"Despesa",Jan!$G$5:$G$586,DRE!$D674)</f>
        <v>0</v>
      </c>
      <c r="F674" s="47">
        <f>SUMIFS(Fev!$J$5:$J$605,Fev!$V$5:$V$605,"Despesa",Fev!$G$5:$G$605,DRE!$D674)</f>
        <v>0</v>
      </c>
      <c r="G674" s="47" t="e">
        <f>SUMIFS(#REF!,#REF!,"Despesa",#REF!,DRE!$D674)</f>
        <v>#REF!</v>
      </c>
      <c r="H674" s="47">
        <f>SUMIFS(Abr!$J$5:$J$605,Abr!$V$5:$V$605,"Despesa",Abr!$G$5:$G$605,DRE!$D674)</f>
        <v>0</v>
      </c>
      <c r="I674" s="47">
        <f>SUMIFS(Mai!$J$5:$J$605,Mai!$V$5:$V$605,"Despesa",Mai!$G$5:$G$605,DRE!$D674)</f>
        <v>0</v>
      </c>
      <c r="J674" s="47">
        <f>SUMIFS(Jun!$J$5:$J$605,Jun!$V$5:$V$605,"Despesa",Jun!$G$5:$G$605,DRE!$D674)</f>
        <v>0</v>
      </c>
      <c r="K674" s="47" t="e">
        <f>SUMIFS(#REF!,#REF!,"Despesa",#REF!,DRE!$D674)</f>
        <v>#REF!</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t="e">
        <f t="shared" si="32"/>
        <v>#REF!</v>
      </c>
    </row>
    <row r="675" spans="1:17" ht="28.5" customHeight="1" thickTop="1" thickBot="1" x14ac:dyDescent="0.3">
      <c r="A675" s="214"/>
      <c r="B675" s="61">
        <v>672</v>
      </c>
      <c r="C675" s="34">
        <f>'PC Despesas'!R53</f>
        <v>0</v>
      </c>
      <c r="D675" s="35" t="str">
        <f>IFERROR(VLOOKUP(C675,'PC Despesas'!$R$5:$S$103,2,FALSE),"")</f>
        <v/>
      </c>
      <c r="E675" s="47">
        <f>SUMIFS(Jan!$J$5:$J$586,Jan!$V$5:$V$586,"Despesa",Jan!$G$5:$G$586,DRE!$D675)</f>
        <v>0</v>
      </c>
      <c r="F675" s="47">
        <f>SUMIFS(Fev!$J$5:$J$605,Fev!$V$5:$V$605,"Despesa",Fev!$G$5:$G$605,DRE!$D675)</f>
        <v>0</v>
      </c>
      <c r="G675" s="47" t="e">
        <f>SUMIFS(#REF!,#REF!,"Despesa",#REF!,DRE!$D675)</f>
        <v>#REF!</v>
      </c>
      <c r="H675" s="47">
        <f>SUMIFS(Abr!$J$5:$J$605,Abr!$V$5:$V$605,"Despesa",Abr!$G$5:$G$605,DRE!$D675)</f>
        <v>0</v>
      </c>
      <c r="I675" s="47">
        <f>SUMIFS(Mai!$J$5:$J$605,Mai!$V$5:$V$605,"Despesa",Mai!$G$5:$G$605,DRE!$D675)</f>
        <v>0</v>
      </c>
      <c r="J675" s="47">
        <f>SUMIFS(Jun!$J$5:$J$605,Jun!$V$5:$V$605,"Despesa",Jun!$G$5:$G$605,DRE!$D675)</f>
        <v>0</v>
      </c>
      <c r="K675" s="47" t="e">
        <f>SUMIFS(#REF!,#REF!,"Despesa",#REF!,DRE!$D675)</f>
        <v>#REF!</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t="e">
        <f t="shared" si="32"/>
        <v>#REF!</v>
      </c>
    </row>
    <row r="676" spans="1:17" ht="28.5" customHeight="1" thickTop="1" thickBot="1" x14ac:dyDescent="0.3">
      <c r="A676" s="214"/>
      <c r="B676" s="61">
        <v>673</v>
      </c>
      <c r="C676" s="34">
        <f>'PC Despesas'!R54</f>
        <v>0</v>
      </c>
      <c r="D676" s="35" t="str">
        <f>IFERROR(VLOOKUP(C676,'PC Despesas'!$R$5:$S$103,2,FALSE),"")</f>
        <v/>
      </c>
      <c r="E676" s="47">
        <f>SUMIFS(Jan!$J$5:$J$586,Jan!$V$5:$V$586,"Despesa",Jan!$G$5:$G$586,DRE!$D676)</f>
        <v>0</v>
      </c>
      <c r="F676" s="47">
        <f>SUMIFS(Fev!$J$5:$J$605,Fev!$V$5:$V$605,"Despesa",Fev!$G$5:$G$605,DRE!$D676)</f>
        <v>0</v>
      </c>
      <c r="G676" s="47" t="e">
        <f>SUMIFS(#REF!,#REF!,"Despesa",#REF!,DRE!$D676)</f>
        <v>#REF!</v>
      </c>
      <c r="H676" s="47">
        <f>SUMIFS(Abr!$J$5:$J$605,Abr!$V$5:$V$605,"Despesa",Abr!$G$5:$G$605,DRE!$D676)</f>
        <v>0</v>
      </c>
      <c r="I676" s="47">
        <f>SUMIFS(Mai!$J$5:$J$605,Mai!$V$5:$V$605,"Despesa",Mai!$G$5:$G$605,DRE!$D676)</f>
        <v>0</v>
      </c>
      <c r="J676" s="47">
        <f>SUMIFS(Jun!$J$5:$J$605,Jun!$V$5:$V$605,"Despesa",Jun!$G$5:$G$605,DRE!$D676)</f>
        <v>0</v>
      </c>
      <c r="K676" s="47" t="e">
        <f>SUMIFS(#REF!,#REF!,"Despesa",#REF!,DRE!$D676)</f>
        <v>#REF!</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t="e">
        <f t="shared" si="32"/>
        <v>#REF!</v>
      </c>
    </row>
    <row r="677" spans="1:17" ht="28.5" customHeight="1" thickTop="1" thickBot="1" x14ac:dyDescent="0.3">
      <c r="A677" s="214"/>
      <c r="B677" s="61">
        <v>674</v>
      </c>
      <c r="C677" s="34">
        <f>'PC Despesas'!R55</f>
        <v>0</v>
      </c>
      <c r="D677" s="35" t="str">
        <f>IFERROR(VLOOKUP(C677,'PC Despesas'!$R$5:$S$103,2,FALSE),"")</f>
        <v/>
      </c>
      <c r="E677" s="47">
        <f>SUMIFS(Jan!$J$5:$J$586,Jan!$V$5:$V$586,"Despesa",Jan!$G$5:$G$586,DRE!$D677)</f>
        <v>0</v>
      </c>
      <c r="F677" s="47">
        <f>SUMIFS(Fev!$J$5:$J$605,Fev!$V$5:$V$605,"Despesa",Fev!$G$5:$G$605,DRE!$D677)</f>
        <v>0</v>
      </c>
      <c r="G677" s="47" t="e">
        <f>SUMIFS(#REF!,#REF!,"Despesa",#REF!,DRE!$D677)</f>
        <v>#REF!</v>
      </c>
      <c r="H677" s="47">
        <f>SUMIFS(Abr!$J$5:$J$605,Abr!$V$5:$V$605,"Despesa",Abr!$G$5:$G$605,DRE!$D677)</f>
        <v>0</v>
      </c>
      <c r="I677" s="47">
        <f>SUMIFS(Mai!$J$5:$J$605,Mai!$V$5:$V$605,"Despesa",Mai!$G$5:$G$605,DRE!$D677)</f>
        <v>0</v>
      </c>
      <c r="J677" s="47">
        <f>SUMIFS(Jun!$J$5:$J$605,Jun!$V$5:$V$605,"Despesa",Jun!$G$5:$G$605,DRE!$D677)</f>
        <v>0</v>
      </c>
      <c r="K677" s="47" t="e">
        <f>SUMIFS(#REF!,#REF!,"Despesa",#REF!,DRE!$D677)</f>
        <v>#REF!</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t="e">
        <f t="shared" si="32"/>
        <v>#REF!</v>
      </c>
    </row>
    <row r="678" spans="1:17" ht="28.5" customHeight="1" thickTop="1" thickBot="1" x14ac:dyDescent="0.3">
      <c r="A678" s="214"/>
      <c r="B678" s="61">
        <v>675</v>
      </c>
      <c r="C678" s="34">
        <f>'PC Despesas'!R56</f>
        <v>0</v>
      </c>
      <c r="D678" s="35" t="str">
        <f>IFERROR(VLOOKUP(C678,'PC Despesas'!$R$5:$S$103,2,FALSE),"")</f>
        <v/>
      </c>
      <c r="E678" s="47">
        <f>SUMIFS(Jan!$J$5:$J$586,Jan!$V$5:$V$586,"Despesa",Jan!$G$5:$G$586,DRE!$D678)</f>
        <v>0</v>
      </c>
      <c r="F678" s="47">
        <f>SUMIFS(Fev!$J$5:$J$605,Fev!$V$5:$V$605,"Despesa",Fev!$G$5:$G$605,DRE!$D678)</f>
        <v>0</v>
      </c>
      <c r="G678" s="47" t="e">
        <f>SUMIFS(#REF!,#REF!,"Despesa",#REF!,DRE!$D678)</f>
        <v>#REF!</v>
      </c>
      <c r="H678" s="47">
        <f>SUMIFS(Abr!$J$5:$J$605,Abr!$V$5:$V$605,"Despesa",Abr!$G$5:$G$605,DRE!$D678)</f>
        <v>0</v>
      </c>
      <c r="I678" s="47">
        <f>SUMIFS(Mai!$J$5:$J$605,Mai!$V$5:$V$605,"Despesa",Mai!$G$5:$G$605,DRE!$D678)</f>
        <v>0</v>
      </c>
      <c r="J678" s="47">
        <f>SUMIFS(Jun!$J$5:$J$605,Jun!$V$5:$V$605,"Despesa",Jun!$G$5:$G$605,DRE!$D678)</f>
        <v>0</v>
      </c>
      <c r="K678" s="47" t="e">
        <f>SUMIFS(#REF!,#REF!,"Despesa",#REF!,DRE!$D678)</f>
        <v>#REF!</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t="e">
        <f t="shared" si="32"/>
        <v>#REF!</v>
      </c>
    </row>
    <row r="679" spans="1:17" ht="28.5" customHeight="1" thickTop="1" thickBot="1" x14ac:dyDescent="0.3">
      <c r="A679" s="214"/>
      <c r="B679" s="61">
        <v>676</v>
      </c>
      <c r="C679" s="34">
        <f>'PC Despesas'!R57</f>
        <v>0</v>
      </c>
      <c r="D679" s="35" t="str">
        <f>IFERROR(VLOOKUP(C679,'PC Despesas'!$R$5:$S$103,2,FALSE),"")</f>
        <v/>
      </c>
      <c r="E679" s="47">
        <f>SUMIFS(Jan!$J$5:$J$586,Jan!$V$5:$V$586,"Despesa",Jan!$G$5:$G$586,DRE!$D679)</f>
        <v>0</v>
      </c>
      <c r="F679" s="47">
        <f>SUMIFS(Fev!$J$5:$J$605,Fev!$V$5:$V$605,"Despesa",Fev!$G$5:$G$605,DRE!$D679)</f>
        <v>0</v>
      </c>
      <c r="G679" s="47" t="e">
        <f>SUMIFS(#REF!,#REF!,"Despesa",#REF!,DRE!$D679)</f>
        <v>#REF!</v>
      </c>
      <c r="H679" s="47">
        <f>SUMIFS(Abr!$J$5:$J$605,Abr!$V$5:$V$605,"Despesa",Abr!$G$5:$G$605,DRE!$D679)</f>
        <v>0</v>
      </c>
      <c r="I679" s="47">
        <f>SUMIFS(Mai!$J$5:$J$605,Mai!$V$5:$V$605,"Despesa",Mai!$G$5:$G$605,DRE!$D679)</f>
        <v>0</v>
      </c>
      <c r="J679" s="47">
        <f>SUMIFS(Jun!$J$5:$J$605,Jun!$V$5:$V$605,"Despesa",Jun!$G$5:$G$605,DRE!$D679)</f>
        <v>0</v>
      </c>
      <c r="K679" s="47" t="e">
        <f>SUMIFS(#REF!,#REF!,"Despesa",#REF!,DRE!$D679)</f>
        <v>#REF!</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t="e">
        <f t="shared" si="32"/>
        <v>#REF!</v>
      </c>
    </row>
    <row r="680" spans="1:17" ht="28.5" customHeight="1" thickTop="1" thickBot="1" x14ac:dyDescent="0.3">
      <c r="A680" s="214"/>
      <c r="B680" s="61">
        <v>677</v>
      </c>
      <c r="C680" s="34">
        <f>'PC Despesas'!R58</f>
        <v>0</v>
      </c>
      <c r="D680" s="35" t="str">
        <f>IFERROR(VLOOKUP(C680,'PC Despesas'!$R$5:$S$103,2,FALSE),"")</f>
        <v/>
      </c>
      <c r="E680" s="47">
        <f>SUMIFS(Jan!$J$5:$J$586,Jan!$V$5:$V$586,"Despesa",Jan!$G$5:$G$586,DRE!$D680)</f>
        <v>0</v>
      </c>
      <c r="F680" s="47">
        <f>SUMIFS(Fev!$J$5:$J$605,Fev!$V$5:$V$605,"Despesa",Fev!$G$5:$G$605,DRE!$D680)</f>
        <v>0</v>
      </c>
      <c r="G680" s="47" t="e">
        <f>SUMIFS(#REF!,#REF!,"Despesa",#REF!,DRE!$D680)</f>
        <v>#REF!</v>
      </c>
      <c r="H680" s="47">
        <f>SUMIFS(Abr!$J$5:$J$605,Abr!$V$5:$V$605,"Despesa",Abr!$G$5:$G$605,DRE!$D680)</f>
        <v>0</v>
      </c>
      <c r="I680" s="47">
        <f>SUMIFS(Mai!$J$5:$J$605,Mai!$V$5:$V$605,"Despesa",Mai!$G$5:$G$605,DRE!$D680)</f>
        <v>0</v>
      </c>
      <c r="J680" s="47">
        <f>SUMIFS(Jun!$J$5:$J$605,Jun!$V$5:$V$605,"Despesa",Jun!$G$5:$G$605,DRE!$D680)</f>
        <v>0</v>
      </c>
      <c r="K680" s="47" t="e">
        <f>SUMIFS(#REF!,#REF!,"Despesa",#REF!,DRE!$D680)</f>
        <v>#REF!</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t="e">
        <f t="shared" si="32"/>
        <v>#REF!</v>
      </c>
    </row>
    <row r="681" spans="1:17" ht="28.5" customHeight="1" thickTop="1" thickBot="1" x14ac:dyDescent="0.3">
      <c r="A681" s="214"/>
      <c r="B681" s="61">
        <v>678</v>
      </c>
      <c r="C681" s="34">
        <f>'PC Despesas'!R59</f>
        <v>0</v>
      </c>
      <c r="D681" s="35" t="str">
        <f>IFERROR(VLOOKUP(C681,'PC Despesas'!$R$5:$S$103,2,FALSE),"")</f>
        <v/>
      </c>
      <c r="E681" s="47">
        <f>SUMIFS(Jan!$J$5:$J$586,Jan!$V$5:$V$586,"Despesa",Jan!$G$5:$G$586,DRE!$D681)</f>
        <v>0</v>
      </c>
      <c r="F681" s="47">
        <f>SUMIFS(Fev!$J$5:$J$605,Fev!$V$5:$V$605,"Despesa",Fev!$G$5:$G$605,DRE!$D681)</f>
        <v>0</v>
      </c>
      <c r="G681" s="47" t="e">
        <f>SUMIFS(#REF!,#REF!,"Despesa",#REF!,DRE!$D681)</f>
        <v>#REF!</v>
      </c>
      <c r="H681" s="47">
        <f>SUMIFS(Abr!$J$5:$J$605,Abr!$V$5:$V$605,"Despesa",Abr!$G$5:$G$605,DRE!$D681)</f>
        <v>0</v>
      </c>
      <c r="I681" s="47">
        <f>SUMIFS(Mai!$J$5:$J$605,Mai!$V$5:$V$605,"Despesa",Mai!$G$5:$G$605,DRE!$D681)</f>
        <v>0</v>
      </c>
      <c r="J681" s="47">
        <f>SUMIFS(Jun!$J$5:$J$605,Jun!$V$5:$V$605,"Despesa",Jun!$G$5:$G$605,DRE!$D681)</f>
        <v>0</v>
      </c>
      <c r="K681" s="47" t="e">
        <f>SUMIFS(#REF!,#REF!,"Despesa",#REF!,DRE!$D681)</f>
        <v>#REF!</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t="e">
        <f t="shared" si="32"/>
        <v>#REF!</v>
      </c>
    </row>
    <row r="682" spans="1:17" ht="28.5" customHeight="1" thickTop="1" thickBot="1" x14ac:dyDescent="0.3">
      <c r="A682" s="214"/>
      <c r="B682" s="61">
        <v>679</v>
      </c>
      <c r="C682" s="34">
        <f>'PC Despesas'!R60</f>
        <v>0</v>
      </c>
      <c r="D682" s="35" t="str">
        <f>IFERROR(VLOOKUP(C682,'PC Despesas'!$R$5:$S$103,2,FALSE),"")</f>
        <v/>
      </c>
      <c r="E682" s="47">
        <f>SUMIFS(Jan!$J$5:$J$586,Jan!$V$5:$V$586,"Despesa",Jan!$G$5:$G$586,DRE!$D682)</f>
        <v>0</v>
      </c>
      <c r="F682" s="47">
        <f>SUMIFS(Fev!$J$5:$J$605,Fev!$V$5:$V$605,"Despesa",Fev!$G$5:$G$605,DRE!$D682)</f>
        <v>0</v>
      </c>
      <c r="G682" s="47" t="e">
        <f>SUMIFS(#REF!,#REF!,"Despesa",#REF!,DRE!$D682)</f>
        <v>#REF!</v>
      </c>
      <c r="H682" s="47">
        <f>SUMIFS(Abr!$J$5:$J$605,Abr!$V$5:$V$605,"Despesa",Abr!$G$5:$G$605,DRE!$D682)</f>
        <v>0</v>
      </c>
      <c r="I682" s="47">
        <f>SUMIFS(Mai!$J$5:$J$605,Mai!$V$5:$V$605,"Despesa",Mai!$G$5:$G$605,DRE!$D682)</f>
        <v>0</v>
      </c>
      <c r="J682" s="47">
        <f>SUMIFS(Jun!$J$5:$J$605,Jun!$V$5:$V$605,"Despesa",Jun!$G$5:$G$605,DRE!$D682)</f>
        <v>0</v>
      </c>
      <c r="K682" s="47" t="e">
        <f>SUMIFS(#REF!,#REF!,"Despesa",#REF!,DRE!$D682)</f>
        <v>#REF!</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t="e">
        <f t="shared" si="32"/>
        <v>#REF!</v>
      </c>
    </row>
    <row r="683" spans="1:17" ht="28.5" customHeight="1" thickTop="1" thickBot="1" x14ac:dyDescent="0.3">
      <c r="A683" s="214"/>
      <c r="B683" s="61">
        <v>680</v>
      </c>
      <c r="C683" s="34">
        <f>'PC Despesas'!R61</f>
        <v>0</v>
      </c>
      <c r="D683" s="35" t="str">
        <f>IFERROR(VLOOKUP(C683,'PC Despesas'!$R$5:$S$103,2,FALSE),"")</f>
        <v/>
      </c>
      <c r="E683" s="47">
        <f>SUMIFS(Jan!$J$5:$J$586,Jan!$V$5:$V$586,"Despesa",Jan!$G$5:$G$586,DRE!$D683)</f>
        <v>0</v>
      </c>
      <c r="F683" s="47">
        <f>SUMIFS(Fev!$J$5:$J$605,Fev!$V$5:$V$605,"Despesa",Fev!$G$5:$G$605,DRE!$D683)</f>
        <v>0</v>
      </c>
      <c r="G683" s="47" t="e">
        <f>SUMIFS(#REF!,#REF!,"Despesa",#REF!,DRE!$D683)</f>
        <v>#REF!</v>
      </c>
      <c r="H683" s="47">
        <f>SUMIFS(Abr!$J$5:$J$605,Abr!$V$5:$V$605,"Despesa",Abr!$G$5:$G$605,DRE!$D683)</f>
        <v>0</v>
      </c>
      <c r="I683" s="47">
        <f>SUMIFS(Mai!$J$5:$J$605,Mai!$V$5:$V$605,"Despesa",Mai!$G$5:$G$605,DRE!$D683)</f>
        <v>0</v>
      </c>
      <c r="J683" s="47">
        <f>SUMIFS(Jun!$J$5:$J$605,Jun!$V$5:$V$605,"Despesa",Jun!$G$5:$G$605,DRE!$D683)</f>
        <v>0</v>
      </c>
      <c r="K683" s="47" t="e">
        <f>SUMIFS(#REF!,#REF!,"Despesa",#REF!,DRE!$D683)</f>
        <v>#REF!</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t="e">
        <f t="shared" si="32"/>
        <v>#REF!</v>
      </c>
    </row>
    <row r="684" spans="1:17" ht="28.5" customHeight="1" thickTop="1" thickBot="1" x14ac:dyDescent="0.3">
      <c r="A684" s="214"/>
      <c r="B684" s="61">
        <v>681</v>
      </c>
      <c r="C684" s="34">
        <f>'PC Despesas'!R62</f>
        <v>0</v>
      </c>
      <c r="D684" s="35" t="str">
        <f>IFERROR(VLOOKUP(C684,'PC Despesas'!$R$5:$S$103,2,FALSE),"")</f>
        <v/>
      </c>
      <c r="E684" s="47">
        <f>SUMIFS(Jan!$J$5:$J$586,Jan!$V$5:$V$586,"Despesa",Jan!$G$5:$G$586,DRE!$D684)</f>
        <v>0</v>
      </c>
      <c r="F684" s="47">
        <f>SUMIFS(Fev!$J$5:$J$605,Fev!$V$5:$V$605,"Despesa",Fev!$G$5:$G$605,DRE!$D684)</f>
        <v>0</v>
      </c>
      <c r="G684" s="47" t="e">
        <f>SUMIFS(#REF!,#REF!,"Despesa",#REF!,DRE!$D684)</f>
        <v>#REF!</v>
      </c>
      <c r="H684" s="47">
        <f>SUMIFS(Abr!$J$5:$J$605,Abr!$V$5:$V$605,"Despesa",Abr!$G$5:$G$605,DRE!$D684)</f>
        <v>0</v>
      </c>
      <c r="I684" s="47">
        <f>SUMIFS(Mai!$J$5:$J$605,Mai!$V$5:$V$605,"Despesa",Mai!$G$5:$G$605,DRE!$D684)</f>
        <v>0</v>
      </c>
      <c r="J684" s="47">
        <f>SUMIFS(Jun!$J$5:$J$605,Jun!$V$5:$V$605,"Despesa",Jun!$G$5:$G$605,DRE!$D684)</f>
        <v>0</v>
      </c>
      <c r="K684" s="47" t="e">
        <f>SUMIFS(#REF!,#REF!,"Despesa",#REF!,DRE!$D684)</f>
        <v>#REF!</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t="e">
        <f t="shared" si="32"/>
        <v>#REF!</v>
      </c>
    </row>
    <row r="685" spans="1:17" ht="28.5" customHeight="1" thickTop="1" thickBot="1" x14ac:dyDescent="0.3">
      <c r="A685" s="214"/>
      <c r="B685" s="61">
        <v>682</v>
      </c>
      <c r="C685" s="34">
        <f>'PC Despesas'!R63</f>
        <v>0</v>
      </c>
      <c r="D685" s="35" t="str">
        <f>IFERROR(VLOOKUP(C685,'PC Despesas'!$R$5:$S$103,2,FALSE),"")</f>
        <v/>
      </c>
      <c r="E685" s="47">
        <f>SUMIFS(Jan!$J$5:$J$586,Jan!$V$5:$V$586,"Despesa",Jan!$G$5:$G$586,DRE!$D685)</f>
        <v>0</v>
      </c>
      <c r="F685" s="47">
        <f>SUMIFS(Fev!$J$5:$J$605,Fev!$V$5:$V$605,"Despesa",Fev!$G$5:$G$605,DRE!$D685)</f>
        <v>0</v>
      </c>
      <c r="G685" s="47" t="e">
        <f>SUMIFS(#REF!,#REF!,"Despesa",#REF!,DRE!$D685)</f>
        <v>#REF!</v>
      </c>
      <c r="H685" s="47">
        <f>SUMIFS(Abr!$J$5:$J$605,Abr!$V$5:$V$605,"Despesa",Abr!$G$5:$G$605,DRE!$D685)</f>
        <v>0</v>
      </c>
      <c r="I685" s="47">
        <f>SUMIFS(Mai!$J$5:$J$605,Mai!$V$5:$V$605,"Despesa",Mai!$G$5:$G$605,DRE!$D685)</f>
        <v>0</v>
      </c>
      <c r="J685" s="47">
        <f>SUMIFS(Jun!$J$5:$J$605,Jun!$V$5:$V$605,"Despesa",Jun!$G$5:$G$605,DRE!$D685)</f>
        <v>0</v>
      </c>
      <c r="K685" s="47" t="e">
        <f>SUMIFS(#REF!,#REF!,"Despesa",#REF!,DRE!$D685)</f>
        <v>#REF!</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t="e">
        <f t="shared" si="32"/>
        <v>#REF!</v>
      </c>
    </row>
    <row r="686" spans="1:17" ht="28.5" customHeight="1" thickTop="1" thickBot="1" x14ac:dyDescent="0.3">
      <c r="A686" s="214"/>
      <c r="B686" s="61">
        <v>683</v>
      </c>
      <c r="C686" s="34">
        <f>'PC Despesas'!R64</f>
        <v>0</v>
      </c>
      <c r="D686" s="35" t="str">
        <f>IFERROR(VLOOKUP(C686,'PC Despesas'!$R$5:$S$103,2,FALSE),"")</f>
        <v/>
      </c>
      <c r="E686" s="47">
        <f>SUMIFS(Jan!$J$5:$J$586,Jan!$V$5:$V$586,"Despesa",Jan!$G$5:$G$586,DRE!$D686)</f>
        <v>0</v>
      </c>
      <c r="F686" s="47">
        <f>SUMIFS(Fev!$J$5:$J$605,Fev!$V$5:$V$605,"Despesa",Fev!$G$5:$G$605,DRE!$D686)</f>
        <v>0</v>
      </c>
      <c r="G686" s="47" t="e">
        <f>SUMIFS(#REF!,#REF!,"Despesa",#REF!,DRE!$D686)</f>
        <v>#REF!</v>
      </c>
      <c r="H686" s="47">
        <f>SUMIFS(Abr!$J$5:$J$605,Abr!$V$5:$V$605,"Despesa",Abr!$G$5:$G$605,DRE!$D686)</f>
        <v>0</v>
      </c>
      <c r="I686" s="47">
        <f>SUMIFS(Mai!$J$5:$J$605,Mai!$V$5:$V$605,"Despesa",Mai!$G$5:$G$605,DRE!$D686)</f>
        <v>0</v>
      </c>
      <c r="J686" s="47">
        <f>SUMIFS(Jun!$J$5:$J$605,Jun!$V$5:$V$605,"Despesa",Jun!$G$5:$G$605,DRE!$D686)</f>
        <v>0</v>
      </c>
      <c r="K686" s="47" t="e">
        <f>SUMIFS(#REF!,#REF!,"Despesa",#REF!,DRE!$D686)</f>
        <v>#REF!</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t="e">
        <f t="shared" si="32"/>
        <v>#REF!</v>
      </c>
    </row>
    <row r="687" spans="1:17" ht="28.5" customHeight="1" thickTop="1" thickBot="1" x14ac:dyDescent="0.3">
      <c r="A687" s="214"/>
      <c r="B687" s="61">
        <v>684</v>
      </c>
      <c r="C687" s="34">
        <f>'PC Despesas'!R65</f>
        <v>0</v>
      </c>
      <c r="D687" s="35" t="str">
        <f>IFERROR(VLOOKUP(C687,'PC Despesas'!$R$5:$S$103,2,FALSE),"")</f>
        <v/>
      </c>
      <c r="E687" s="47">
        <f>SUMIFS(Jan!$J$5:$J$586,Jan!$V$5:$V$586,"Despesa",Jan!$G$5:$G$586,DRE!$D687)</f>
        <v>0</v>
      </c>
      <c r="F687" s="47">
        <f>SUMIFS(Fev!$J$5:$J$605,Fev!$V$5:$V$605,"Despesa",Fev!$G$5:$G$605,DRE!$D687)</f>
        <v>0</v>
      </c>
      <c r="G687" s="47" t="e">
        <f>SUMIFS(#REF!,#REF!,"Despesa",#REF!,DRE!$D687)</f>
        <v>#REF!</v>
      </c>
      <c r="H687" s="47">
        <f>SUMIFS(Abr!$J$5:$J$605,Abr!$V$5:$V$605,"Despesa",Abr!$G$5:$G$605,DRE!$D687)</f>
        <v>0</v>
      </c>
      <c r="I687" s="47">
        <f>SUMIFS(Mai!$J$5:$J$605,Mai!$V$5:$V$605,"Despesa",Mai!$G$5:$G$605,DRE!$D687)</f>
        <v>0</v>
      </c>
      <c r="J687" s="47">
        <f>SUMIFS(Jun!$J$5:$J$605,Jun!$V$5:$V$605,"Despesa",Jun!$G$5:$G$605,DRE!$D687)</f>
        <v>0</v>
      </c>
      <c r="K687" s="47" t="e">
        <f>SUMIFS(#REF!,#REF!,"Despesa",#REF!,DRE!$D687)</f>
        <v>#REF!</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t="e">
        <f t="shared" si="32"/>
        <v>#REF!</v>
      </c>
    </row>
    <row r="688" spans="1:17" ht="28.5" customHeight="1" thickTop="1" thickBot="1" x14ac:dyDescent="0.3">
      <c r="A688" s="214"/>
      <c r="B688" s="61">
        <v>685</v>
      </c>
      <c r="C688" s="34">
        <f>'PC Despesas'!R66</f>
        <v>0</v>
      </c>
      <c r="D688" s="35" t="str">
        <f>IFERROR(VLOOKUP(C688,'PC Despesas'!$R$5:$S$103,2,FALSE),"")</f>
        <v/>
      </c>
      <c r="E688" s="47">
        <f>SUMIFS(Jan!$J$5:$J$586,Jan!$V$5:$V$586,"Despesa",Jan!$G$5:$G$586,DRE!$D688)</f>
        <v>0</v>
      </c>
      <c r="F688" s="47">
        <f>SUMIFS(Fev!$J$5:$J$605,Fev!$V$5:$V$605,"Despesa",Fev!$G$5:$G$605,DRE!$D688)</f>
        <v>0</v>
      </c>
      <c r="G688" s="47" t="e">
        <f>SUMIFS(#REF!,#REF!,"Despesa",#REF!,DRE!$D688)</f>
        <v>#REF!</v>
      </c>
      <c r="H688" s="47">
        <f>SUMIFS(Abr!$J$5:$J$605,Abr!$V$5:$V$605,"Despesa",Abr!$G$5:$G$605,DRE!$D688)</f>
        <v>0</v>
      </c>
      <c r="I688" s="47">
        <f>SUMIFS(Mai!$J$5:$J$605,Mai!$V$5:$V$605,"Despesa",Mai!$G$5:$G$605,DRE!$D688)</f>
        <v>0</v>
      </c>
      <c r="J688" s="47">
        <f>SUMIFS(Jun!$J$5:$J$605,Jun!$V$5:$V$605,"Despesa",Jun!$G$5:$G$605,DRE!$D688)</f>
        <v>0</v>
      </c>
      <c r="K688" s="47" t="e">
        <f>SUMIFS(#REF!,#REF!,"Despesa",#REF!,DRE!$D688)</f>
        <v>#REF!</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t="e">
        <f t="shared" si="32"/>
        <v>#REF!</v>
      </c>
    </row>
    <row r="689" spans="1:17" ht="28.5" customHeight="1" thickTop="1" thickBot="1" x14ac:dyDescent="0.3">
      <c r="A689" s="214"/>
      <c r="B689" s="61">
        <v>686</v>
      </c>
      <c r="C689" s="34">
        <f>'PC Despesas'!R67</f>
        <v>0</v>
      </c>
      <c r="D689" s="35" t="str">
        <f>IFERROR(VLOOKUP(C689,'PC Despesas'!$R$5:$S$103,2,FALSE),"")</f>
        <v/>
      </c>
      <c r="E689" s="47">
        <f>SUMIFS(Jan!$J$5:$J$586,Jan!$V$5:$V$586,"Despesa",Jan!$G$5:$G$586,DRE!$D689)</f>
        <v>0</v>
      </c>
      <c r="F689" s="47">
        <f>SUMIFS(Fev!$J$5:$J$605,Fev!$V$5:$V$605,"Despesa",Fev!$G$5:$G$605,DRE!$D689)</f>
        <v>0</v>
      </c>
      <c r="G689" s="47" t="e">
        <f>SUMIFS(#REF!,#REF!,"Despesa",#REF!,DRE!$D689)</f>
        <v>#REF!</v>
      </c>
      <c r="H689" s="47">
        <f>SUMIFS(Abr!$J$5:$J$605,Abr!$V$5:$V$605,"Despesa",Abr!$G$5:$G$605,DRE!$D689)</f>
        <v>0</v>
      </c>
      <c r="I689" s="47">
        <f>SUMIFS(Mai!$J$5:$J$605,Mai!$V$5:$V$605,"Despesa",Mai!$G$5:$G$605,DRE!$D689)</f>
        <v>0</v>
      </c>
      <c r="J689" s="47">
        <f>SUMIFS(Jun!$J$5:$J$605,Jun!$V$5:$V$605,"Despesa",Jun!$G$5:$G$605,DRE!$D689)</f>
        <v>0</v>
      </c>
      <c r="K689" s="47" t="e">
        <f>SUMIFS(#REF!,#REF!,"Despesa",#REF!,DRE!$D689)</f>
        <v>#REF!</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t="e">
        <f t="shared" si="32"/>
        <v>#REF!</v>
      </c>
    </row>
    <row r="690" spans="1:17" ht="28.5" customHeight="1" thickTop="1" thickBot="1" x14ac:dyDescent="0.3">
      <c r="A690" s="214"/>
      <c r="B690" s="61">
        <v>687</v>
      </c>
      <c r="C690" s="34">
        <f>'PC Despesas'!R68</f>
        <v>0</v>
      </c>
      <c r="D690" s="35" t="str">
        <f>IFERROR(VLOOKUP(C690,'PC Despesas'!$R$5:$S$103,2,FALSE),"")</f>
        <v/>
      </c>
      <c r="E690" s="47">
        <f>SUMIFS(Jan!$J$5:$J$586,Jan!$V$5:$V$586,"Despesa",Jan!$G$5:$G$586,DRE!$D690)</f>
        <v>0</v>
      </c>
      <c r="F690" s="47">
        <f>SUMIFS(Fev!$J$5:$J$605,Fev!$V$5:$V$605,"Despesa",Fev!$G$5:$G$605,DRE!$D690)</f>
        <v>0</v>
      </c>
      <c r="G690" s="47" t="e">
        <f>SUMIFS(#REF!,#REF!,"Despesa",#REF!,DRE!$D690)</f>
        <v>#REF!</v>
      </c>
      <c r="H690" s="47">
        <f>SUMIFS(Abr!$J$5:$J$605,Abr!$V$5:$V$605,"Despesa",Abr!$G$5:$G$605,DRE!$D690)</f>
        <v>0</v>
      </c>
      <c r="I690" s="47">
        <f>SUMIFS(Mai!$J$5:$J$605,Mai!$V$5:$V$605,"Despesa",Mai!$G$5:$G$605,DRE!$D690)</f>
        <v>0</v>
      </c>
      <c r="J690" s="47">
        <f>SUMIFS(Jun!$J$5:$J$605,Jun!$V$5:$V$605,"Despesa",Jun!$G$5:$G$605,DRE!$D690)</f>
        <v>0</v>
      </c>
      <c r="K690" s="47" t="e">
        <f>SUMIFS(#REF!,#REF!,"Despesa",#REF!,DRE!$D690)</f>
        <v>#REF!</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t="e">
        <f t="shared" si="32"/>
        <v>#REF!</v>
      </c>
    </row>
    <row r="691" spans="1:17" ht="28.5" customHeight="1" thickTop="1" thickBot="1" x14ac:dyDescent="0.3">
      <c r="A691" s="214"/>
      <c r="B691" s="61">
        <v>688</v>
      </c>
      <c r="C691" s="34">
        <f>'PC Despesas'!R69</f>
        <v>0</v>
      </c>
      <c r="D691" s="35" t="str">
        <f>IFERROR(VLOOKUP(C691,'PC Despesas'!$R$5:$S$103,2,FALSE),"")</f>
        <v/>
      </c>
      <c r="E691" s="47">
        <f>SUMIFS(Jan!$J$5:$J$586,Jan!$V$5:$V$586,"Despesa",Jan!$G$5:$G$586,DRE!$D691)</f>
        <v>0</v>
      </c>
      <c r="F691" s="47">
        <f>SUMIFS(Fev!$J$5:$J$605,Fev!$V$5:$V$605,"Despesa",Fev!$G$5:$G$605,DRE!$D691)</f>
        <v>0</v>
      </c>
      <c r="G691" s="47" t="e">
        <f>SUMIFS(#REF!,#REF!,"Despesa",#REF!,DRE!$D691)</f>
        <v>#REF!</v>
      </c>
      <c r="H691" s="47">
        <f>SUMIFS(Abr!$J$5:$J$605,Abr!$V$5:$V$605,"Despesa",Abr!$G$5:$G$605,DRE!$D691)</f>
        <v>0</v>
      </c>
      <c r="I691" s="47">
        <f>SUMIFS(Mai!$J$5:$J$605,Mai!$V$5:$V$605,"Despesa",Mai!$G$5:$G$605,DRE!$D691)</f>
        <v>0</v>
      </c>
      <c r="J691" s="47">
        <f>SUMIFS(Jun!$J$5:$J$605,Jun!$V$5:$V$605,"Despesa",Jun!$G$5:$G$605,DRE!$D691)</f>
        <v>0</v>
      </c>
      <c r="K691" s="47" t="e">
        <f>SUMIFS(#REF!,#REF!,"Despesa",#REF!,DRE!$D691)</f>
        <v>#REF!</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t="e">
        <f t="shared" si="32"/>
        <v>#REF!</v>
      </c>
    </row>
    <row r="692" spans="1:17" ht="28.5" customHeight="1" thickTop="1" thickBot="1" x14ac:dyDescent="0.3">
      <c r="A692" s="214"/>
      <c r="B692" s="61">
        <v>689</v>
      </c>
      <c r="C692" s="34">
        <f>'PC Despesas'!R70</f>
        <v>0</v>
      </c>
      <c r="D692" s="35" t="str">
        <f>IFERROR(VLOOKUP(C692,'PC Despesas'!$R$5:$S$103,2,FALSE),"")</f>
        <v/>
      </c>
      <c r="E692" s="47">
        <f>SUMIFS(Jan!$J$5:$J$586,Jan!$V$5:$V$586,"Despesa",Jan!$G$5:$G$586,DRE!$D692)</f>
        <v>0</v>
      </c>
      <c r="F692" s="47">
        <f>SUMIFS(Fev!$J$5:$J$605,Fev!$V$5:$V$605,"Despesa",Fev!$G$5:$G$605,DRE!$D692)</f>
        <v>0</v>
      </c>
      <c r="G692" s="47" t="e">
        <f>SUMIFS(#REF!,#REF!,"Despesa",#REF!,DRE!$D692)</f>
        <v>#REF!</v>
      </c>
      <c r="H692" s="47">
        <f>SUMIFS(Abr!$J$5:$J$605,Abr!$V$5:$V$605,"Despesa",Abr!$G$5:$G$605,DRE!$D692)</f>
        <v>0</v>
      </c>
      <c r="I692" s="47">
        <f>SUMIFS(Mai!$J$5:$J$605,Mai!$V$5:$V$605,"Despesa",Mai!$G$5:$G$605,DRE!$D692)</f>
        <v>0</v>
      </c>
      <c r="J692" s="47">
        <f>SUMIFS(Jun!$J$5:$J$605,Jun!$V$5:$V$605,"Despesa",Jun!$G$5:$G$605,DRE!$D692)</f>
        <v>0</v>
      </c>
      <c r="K692" s="47" t="e">
        <f>SUMIFS(#REF!,#REF!,"Despesa",#REF!,DRE!$D692)</f>
        <v>#REF!</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t="e">
        <f t="shared" ref="Q692:Q725" si="33">SUM(E692:P692)</f>
        <v>#REF!</v>
      </c>
    </row>
    <row r="693" spans="1:17" ht="28.5" customHeight="1" thickTop="1" thickBot="1" x14ac:dyDescent="0.3">
      <c r="A693" s="214"/>
      <c r="B693" s="61">
        <v>690</v>
      </c>
      <c r="C693" s="34">
        <f>'PC Despesas'!R71</f>
        <v>0</v>
      </c>
      <c r="D693" s="35" t="str">
        <f>IFERROR(VLOOKUP(C693,'PC Despesas'!$R$5:$S$103,2,FALSE),"")</f>
        <v/>
      </c>
      <c r="E693" s="47">
        <f>SUMIFS(Jan!$J$5:$J$586,Jan!$V$5:$V$586,"Despesa",Jan!$G$5:$G$586,DRE!$D693)</f>
        <v>0</v>
      </c>
      <c r="F693" s="47">
        <f>SUMIFS(Fev!$J$5:$J$605,Fev!$V$5:$V$605,"Despesa",Fev!$G$5:$G$605,DRE!$D693)</f>
        <v>0</v>
      </c>
      <c r="G693" s="47" t="e">
        <f>SUMIFS(#REF!,#REF!,"Despesa",#REF!,DRE!$D693)</f>
        <v>#REF!</v>
      </c>
      <c r="H693" s="47">
        <f>SUMIFS(Abr!$J$5:$J$605,Abr!$V$5:$V$605,"Despesa",Abr!$G$5:$G$605,DRE!$D693)</f>
        <v>0</v>
      </c>
      <c r="I693" s="47">
        <f>SUMIFS(Mai!$J$5:$J$605,Mai!$V$5:$V$605,"Despesa",Mai!$G$5:$G$605,DRE!$D693)</f>
        <v>0</v>
      </c>
      <c r="J693" s="47">
        <f>SUMIFS(Jun!$J$5:$J$605,Jun!$V$5:$V$605,"Despesa",Jun!$G$5:$G$605,DRE!$D693)</f>
        <v>0</v>
      </c>
      <c r="K693" s="47" t="e">
        <f>SUMIFS(#REF!,#REF!,"Despesa",#REF!,DRE!$D693)</f>
        <v>#REF!</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t="e">
        <f t="shared" si="33"/>
        <v>#REF!</v>
      </c>
    </row>
    <row r="694" spans="1:17" ht="28.5" customHeight="1" thickTop="1" thickBot="1" x14ac:dyDescent="0.3">
      <c r="A694" s="214"/>
      <c r="B694" s="61">
        <v>691</v>
      </c>
      <c r="C694" s="34">
        <f>'PC Despesas'!R72</f>
        <v>0</v>
      </c>
      <c r="D694" s="35" t="str">
        <f>IFERROR(VLOOKUP(C694,'PC Despesas'!$R$5:$S$103,2,FALSE),"")</f>
        <v/>
      </c>
      <c r="E694" s="47">
        <f>SUMIFS(Jan!$J$5:$J$586,Jan!$V$5:$V$586,"Despesa",Jan!$G$5:$G$586,DRE!$D694)</f>
        <v>0</v>
      </c>
      <c r="F694" s="47">
        <f>SUMIFS(Fev!$J$5:$J$605,Fev!$V$5:$V$605,"Despesa",Fev!$G$5:$G$605,DRE!$D694)</f>
        <v>0</v>
      </c>
      <c r="G694" s="47" t="e">
        <f>SUMIFS(#REF!,#REF!,"Despesa",#REF!,DRE!$D694)</f>
        <v>#REF!</v>
      </c>
      <c r="H694" s="47">
        <f>SUMIFS(Abr!$J$5:$J$605,Abr!$V$5:$V$605,"Despesa",Abr!$G$5:$G$605,DRE!$D694)</f>
        <v>0</v>
      </c>
      <c r="I694" s="47">
        <f>SUMIFS(Mai!$J$5:$J$605,Mai!$V$5:$V$605,"Despesa",Mai!$G$5:$G$605,DRE!$D694)</f>
        <v>0</v>
      </c>
      <c r="J694" s="47">
        <f>SUMIFS(Jun!$J$5:$J$605,Jun!$V$5:$V$605,"Despesa",Jun!$G$5:$G$605,DRE!$D694)</f>
        <v>0</v>
      </c>
      <c r="K694" s="47" t="e">
        <f>SUMIFS(#REF!,#REF!,"Despesa",#REF!,DRE!$D694)</f>
        <v>#REF!</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t="e">
        <f t="shared" si="33"/>
        <v>#REF!</v>
      </c>
    </row>
    <row r="695" spans="1:17" ht="28.5" customHeight="1" thickTop="1" thickBot="1" x14ac:dyDescent="0.3">
      <c r="A695" s="214"/>
      <c r="B695" s="61">
        <v>692</v>
      </c>
      <c r="C695" s="34">
        <f>'PC Despesas'!R73</f>
        <v>0</v>
      </c>
      <c r="D695" s="35" t="str">
        <f>IFERROR(VLOOKUP(C695,'PC Despesas'!$R$5:$S$103,2,FALSE),"")</f>
        <v/>
      </c>
      <c r="E695" s="47">
        <f>SUMIFS(Jan!$J$5:$J$586,Jan!$V$5:$V$586,"Despesa",Jan!$G$5:$G$586,DRE!$D695)</f>
        <v>0</v>
      </c>
      <c r="F695" s="47">
        <f>SUMIFS(Fev!$J$5:$J$605,Fev!$V$5:$V$605,"Despesa",Fev!$G$5:$G$605,DRE!$D695)</f>
        <v>0</v>
      </c>
      <c r="G695" s="47" t="e">
        <f>SUMIFS(#REF!,#REF!,"Despesa",#REF!,DRE!$D695)</f>
        <v>#REF!</v>
      </c>
      <c r="H695" s="47">
        <f>SUMIFS(Abr!$J$5:$J$605,Abr!$V$5:$V$605,"Despesa",Abr!$G$5:$G$605,DRE!$D695)</f>
        <v>0</v>
      </c>
      <c r="I695" s="47">
        <f>SUMIFS(Mai!$J$5:$J$605,Mai!$V$5:$V$605,"Despesa",Mai!$G$5:$G$605,DRE!$D695)</f>
        <v>0</v>
      </c>
      <c r="J695" s="47">
        <f>SUMIFS(Jun!$J$5:$J$605,Jun!$V$5:$V$605,"Despesa",Jun!$G$5:$G$605,DRE!$D695)</f>
        <v>0</v>
      </c>
      <c r="K695" s="47" t="e">
        <f>SUMIFS(#REF!,#REF!,"Despesa",#REF!,DRE!$D695)</f>
        <v>#REF!</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t="e">
        <f t="shared" si="33"/>
        <v>#REF!</v>
      </c>
    </row>
    <row r="696" spans="1:17" ht="28.5" customHeight="1" thickTop="1" thickBot="1" x14ac:dyDescent="0.3">
      <c r="A696" s="214"/>
      <c r="B696" s="61">
        <v>693</v>
      </c>
      <c r="C696" s="34">
        <f>'PC Despesas'!R74</f>
        <v>0</v>
      </c>
      <c r="D696" s="35" t="str">
        <f>IFERROR(VLOOKUP(C696,'PC Despesas'!$R$5:$S$103,2,FALSE),"")</f>
        <v/>
      </c>
      <c r="E696" s="47">
        <f>SUMIFS(Jan!$J$5:$J$586,Jan!$V$5:$V$586,"Despesa",Jan!$G$5:$G$586,DRE!$D696)</f>
        <v>0</v>
      </c>
      <c r="F696" s="47">
        <f>SUMIFS(Fev!$J$5:$J$605,Fev!$V$5:$V$605,"Despesa",Fev!$G$5:$G$605,DRE!$D696)</f>
        <v>0</v>
      </c>
      <c r="G696" s="47" t="e">
        <f>SUMIFS(#REF!,#REF!,"Despesa",#REF!,DRE!$D696)</f>
        <v>#REF!</v>
      </c>
      <c r="H696" s="47">
        <f>SUMIFS(Abr!$J$5:$J$605,Abr!$V$5:$V$605,"Despesa",Abr!$G$5:$G$605,DRE!$D696)</f>
        <v>0</v>
      </c>
      <c r="I696" s="47">
        <f>SUMIFS(Mai!$J$5:$J$605,Mai!$V$5:$V$605,"Despesa",Mai!$G$5:$G$605,DRE!$D696)</f>
        <v>0</v>
      </c>
      <c r="J696" s="47">
        <f>SUMIFS(Jun!$J$5:$J$605,Jun!$V$5:$V$605,"Despesa",Jun!$G$5:$G$605,DRE!$D696)</f>
        <v>0</v>
      </c>
      <c r="K696" s="47" t="e">
        <f>SUMIFS(#REF!,#REF!,"Despesa",#REF!,DRE!$D696)</f>
        <v>#REF!</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t="e">
        <f t="shared" si="33"/>
        <v>#REF!</v>
      </c>
    </row>
    <row r="697" spans="1:17" ht="28.5" customHeight="1" thickTop="1" thickBot="1" x14ac:dyDescent="0.3">
      <c r="A697" s="214"/>
      <c r="B697" s="61">
        <v>694</v>
      </c>
      <c r="C697" s="34">
        <f>'PC Despesas'!R75</f>
        <v>0</v>
      </c>
      <c r="D697" s="35" t="str">
        <f>IFERROR(VLOOKUP(C697,'PC Despesas'!$R$5:$S$103,2,FALSE),"")</f>
        <v/>
      </c>
      <c r="E697" s="47">
        <f>SUMIFS(Jan!$J$5:$J$586,Jan!$V$5:$V$586,"Despesa",Jan!$G$5:$G$586,DRE!$D697)</f>
        <v>0</v>
      </c>
      <c r="F697" s="47">
        <f>SUMIFS(Fev!$J$5:$J$605,Fev!$V$5:$V$605,"Despesa",Fev!$G$5:$G$605,DRE!$D697)</f>
        <v>0</v>
      </c>
      <c r="G697" s="47" t="e">
        <f>SUMIFS(#REF!,#REF!,"Despesa",#REF!,DRE!$D697)</f>
        <v>#REF!</v>
      </c>
      <c r="H697" s="47">
        <f>SUMIFS(Abr!$J$5:$J$605,Abr!$V$5:$V$605,"Despesa",Abr!$G$5:$G$605,DRE!$D697)</f>
        <v>0</v>
      </c>
      <c r="I697" s="47">
        <f>SUMIFS(Mai!$J$5:$J$605,Mai!$V$5:$V$605,"Despesa",Mai!$G$5:$G$605,DRE!$D697)</f>
        <v>0</v>
      </c>
      <c r="J697" s="47">
        <f>SUMIFS(Jun!$J$5:$J$605,Jun!$V$5:$V$605,"Despesa",Jun!$G$5:$G$605,DRE!$D697)</f>
        <v>0</v>
      </c>
      <c r="K697" s="47" t="e">
        <f>SUMIFS(#REF!,#REF!,"Despesa",#REF!,DRE!$D697)</f>
        <v>#REF!</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t="e">
        <f t="shared" si="33"/>
        <v>#REF!</v>
      </c>
    </row>
    <row r="698" spans="1:17" ht="28.5" customHeight="1" thickTop="1" thickBot="1" x14ac:dyDescent="0.3">
      <c r="A698" s="214"/>
      <c r="B698" s="61">
        <v>695</v>
      </c>
      <c r="C698" s="34">
        <f>'PC Despesas'!R76</f>
        <v>0</v>
      </c>
      <c r="D698" s="35" t="str">
        <f>IFERROR(VLOOKUP(C698,'PC Despesas'!$R$5:$S$103,2,FALSE),"")</f>
        <v/>
      </c>
      <c r="E698" s="47">
        <f>SUMIFS(Jan!$J$5:$J$586,Jan!$V$5:$V$586,"Despesa",Jan!$G$5:$G$586,DRE!$D698)</f>
        <v>0</v>
      </c>
      <c r="F698" s="47">
        <f>SUMIFS(Fev!$J$5:$J$605,Fev!$V$5:$V$605,"Despesa",Fev!$G$5:$G$605,DRE!$D698)</f>
        <v>0</v>
      </c>
      <c r="G698" s="47" t="e">
        <f>SUMIFS(#REF!,#REF!,"Despesa",#REF!,DRE!$D698)</f>
        <v>#REF!</v>
      </c>
      <c r="H698" s="47">
        <f>SUMIFS(Abr!$J$5:$J$605,Abr!$V$5:$V$605,"Despesa",Abr!$G$5:$G$605,DRE!$D698)</f>
        <v>0</v>
      </c>
      <c r="I698" s="47">
        <f>SUMIFS(Mai!$J$5:$J$605,Mai!$V$5:$V$605,"Despesa",Mai!$G$5:$G$605,DRE!$D698)</f>
        <v>0</v>
      </c>
      <c r="J698" s="47">
        <f>SUMIFS(Jun!$J$5:$J$605,Jun!$V$5:$V$605,"Despesa",Jun!$G$5:$G$605,DRE!$D698)</f>
        <v>0</v>
      </c>
      <c r="K698" s="47" t="e">
        <f>SUMIFS(#REF!,#REF!,"Despesa",#REF!,DRE!$D698)</f>
        <v>#REF!</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t="e">
        <f t="shared" si="33"/>
        <v>#REF!</v>
      </c>
    </row>
    <row r="699" spans="1:17" ht="28.5" customHeight="1" thickTop="1" thickBot="1" x14ac:dyDescent="0.3">
      <c r="A699" s="214"/>
      <c r="B699" s="61">
        <v>696</v>
      </c>
      <c r="C699" s="34">
        <f>'PC Despesas'!R77</f>
        <v>0</v>
      </c>
      <c r="D699" s="35" t="str">
        <f>IFERROR(VLOOKUP(C699,'PC Despesas'!$R$5:$S$103,2,FALSE),"")</f>
        <v/>
      </c>
      <c r="E699" s="47">
        <f>SUMIFS(Jan!$J$5:$J$586,Jan!$V$5:$V$586,"Despesa",Jan!$G$5:$G$586,DRE!$D699)</f>
        <v>0</v>
      </c>
      <c r="F699" s="47">
        <f>SUMIFS(Fev!$J$5:$J$605,Fev!$V$5:$V$605,"Despesa",Fev!$G$5:$G$605,DRE!$D699)</f>
        <v>0</v>
      </c>
      <c r="G699" s="47" t="e">
        <f>SUMIFS(#REF!,#REF!,"Despesa",#REF!,DRE!$D699)</f>
        <v>#REF!</v>
      </c>
      <c r="H699" s="47">
        <f>SUMIFS(Abr!$J$5:$J$605,Abr!$V$5:$V$605,"Despesa",Abr!$G$5:$G$605,DRE!$D699)</f>
        <v>0</v>
      </c>
      <c r="I699" s="47">
        <f>SUMIFS(Mai!$J$5:$J$605,Mai!$V$5:$V$605,"Despesa",Mai!$G$5:$G$605,DRE!$D699)</f>
        <v>0</v>
      </c>
      <c r="J699" s="47">
        <f>SUMIFS(Jun!$J$5:$J$605,Jun!$V$5:$V$605,"Despesa",Jun!$G$5:$G$605,DRE!$D699)</f>
        <v>0</v>
      </c>
      <c r="K699" s="47" t="e">
        <f>SUMIFS(#REF!,#REF!,"Despesa",#REF!,DRE!$D699)</f>
        <v>#REF!</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t="e">
        <f t="shared" si="33"/>
        <v>#REF!</v>
      </c>
    </row>
    <row r="700" spans="1:17" ht="28.5" customHeight="1" thickTop="1" thickBot="1" x14ac:dyDescent="0.3">
      <c r="A700" s="214"/>
      <c r="B700" s="61">
        <v>697</v>
      </c>
      <c r="C700" s="34">
        <f>'PC Despesas'!R78</f>
        <v>0</v>
      </c>
      <c r="D700" s="35" t="str">
        <f>IFERROR(VLOOKUP(C700,'PC Despesas'!$R$5:$S$103,2,FALSE),"")</f>
        <v/>
      </c>
      <c r="E700" s="47">
        <f>SUMIFS(Jan!$J$5:$J$586,Jan!$V$5:$V$586,"Despesa",Jan!$G$5:$G$586,DRE!$D700)</f>
        <v>0</v>
      </c>
      <c r="F700" s="47">
        <f>SUMIFS(Fev!$J$5:$J$605,Fev!$V$5:$V$605,"Despesa",Fev!$G$5:$G$605,DRE!$D700)</f>
        <v>0</v>
      </c>
      <c r="G700" s="47" t="e">
        <f>SUMIFS(#REF!,#REF!,"Despesa",#REF!,DRE!$D700)</f>
        <v>#REF!</v>
      </c>
      <c r="H700" s="47">
        <f>SUMIFS(Abr!$J$5:$J$605,Abr!$V$5:$V$605,"Despesa",Abr!$G$5:$G$605,DRE!$D700)</f>
        <v>0</v>
      </c>
      <c r="I700" s="47">
        <f>SUMIFS(Mai!$J$5:$J$605,Mai!$V$5:$V$605,"Despesa",Mai!$G$5:$G$605,DRE!$D700)</f>
        <v>0</v>
      </c>
      <c r="J700" s="47">
        <f>SUMIFS(Jun!$J$5:$J$605,Jun!$V$5:$V$605,"Despesa",Jun!$G$5:$G$605,DRE!$D700)</f>
        <v>0</v>
      </c>
      <c r="K700" s="47" t="e">
        <f>SUMIFS(#REF!,#REF!,"Despesa",#REF!,DRE!$D700)</f>
        <v>#REF!</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t="e">
        <f t="shared" si="33"/>
        <v>#REF!</v>
      </c>
    </row>
    <row r="701" spans="1:17" ht="28.5" customHeight="1" thickTop="1" thickBot="1" x14ac:dyDescent="0.3">
      <c r="A701" s="214"/>
      <c r="B701" s="61">
        <v>698</v>
      </c>
      <c r="C701" s="34">
        <f>'PC Despesas'!R79</f>
        <v>0</v>
      </c>
      <c r="D701" s="35" t="str">
        <f>IFERROR(VLOOKUP(C701,'PC Despesas'!$R$5:$S$103,2,FALSE),"")</f>
        <v/>
      </c>
      <c r="E701" s="47">
        <f>SUMIFS(Jan!$J$5:$J$586,Jan!$V$5:$V$586,"Despesa",Jan!$G$5:$G$586,DRE!$D701)</f>
        <v>0</v>
      </c>
      <c r="F701" s="47">
        <f>SUMIFS(Fev!$J$5:$J$605,Fev!$V$5:$V$605,"Despesa",Fev!$G$5:$G$605,DRE!$D701)</f>
        <v>0</v>
      </c>
      <c r="G701" s="47" t="e">
        <f>SUMIFS(#REF!,#REF!,"Despesa",#REF!,DRE!$D701)</f>
        <v>#REF!</v>
      </c>
      <c r="H701" s="47">
        <f>SUMIFS(Abr!$J$5:$J$605,Abr!$V$5:$V$605,"Despesa",Abr!$G$5:$G$605,DRE!$D701)</f>
        <v>0</v>
      </c>
      <c r="I701" s="47">
        <f>SUMIFS(Mai!$J$5:$J$605,Mai!$V$5:$V$605,"Despesa",Mai!$G$5:$G$605,DRE!$D701)</f>
        <v>0</v>
      </c>
      <c r="J701" s="47">
        <f>SUMIFS(Jun!$J$5:$J$605,Jun!$V$5:$V$605,"Despesa",Jun!$G$5:$G$605,DRE!$D701)</f>
        <v>0</v>
      </c>
      <c r="K701" s="47" t="e">
        <f>SUMIFS(#REF!,#REF!,"Despesa",#REF!,DRE!$D701)</f>
        <v>#REF!</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t="e">
        <f t="shared" si="33"/>
        <v>#REF!</v>
      </c>
    </row>
    <row r="702" spans="1:17" ht="28.5" customHeight="1" thickTop="1" thickBot="1" x14ac:dyDescent="0.3">
      <c r="A702" s="214"/>
      <c r="B702" s="61">
        <v>699</v>
      </c>
      <c r="C702" s="34">
        <f>'PC Despesas'!R80</f>
        <v>0</v>
      </c>
      <c r="D702" s="35" t="str">
        <f>IFERROR(VLOOKUP(C702,'PC Despesas'!$R$5:$S$103,2,FALSE),"")</f>
        <v/>
      </c>
      <c r="E702" s="47">
        <f>SUMIFS(Jan!$J$5:$J$586,Jan!$V$5:$V$586,"Despesa",Jan!$G$5:$G$586,DRE!$D702)</f>
        <v>0</v>
      </c>
      <c r="F702" s="47">
        <f>SUMIFS(Fev!$J$5:$J$605,Fev!$V$5:$V$605,"Despesa",Fev!$G$5:$G$605,DRE!$D702)</f>
        <v>0</v>
      </c>
      <c r="G702" s="47" t="e">
        <f>SUMIFS(#REF!,#REF!,"Despesa",#REF!,DRE!$D702)</f>
        <v>#REF!</v>
      </c>
      <c r="H702" s="47">
        <f>SUMIFS(Abr!$J$5:$J$605,Abr!$V$5:$V$605,"Despesa",Abr!$G$5:$G$605,DRE!$D702)</f>
        <v>0</v>
      </c>
      <c r="I702" s="47">
        <f>SUMIFS(Mai!$J$5:$J$605,Mai!$V$5:$V$605,"Despesa",Mai!$G$5:$G$605,DRE!$D702)</f>
        <v>0</v>
      </c>
      <c r="J702" s="47">
        <f>SUMIFS(Jun!$J$5:$J$605,Jun!$V$5:$V$605,"Despesa",Jun!$G$5:$G$605,DRE!$D702)</f>
        <v>0</v>
      </c>
      <c r="K702" s="47" t="e">
        <f>SUMIFS(#REF!,#REF!,"Despesa",#REF!,DRE!$D702)</f>
        <v>#REF!</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t="e">
        <f t="shared" si="33"/>
        <v>#REF!</v>
      </c>
    </row>
    <row r="703" spans="1:17" ht="28.5" customHeight="1" thickTop="1" thickBot="1" x14ac:dyDescent="0.3">
      <c r="A703" s="214"/>
      <c r="B703" s="61">
        <v>700</v>
      </c>
      <c r="C703" s="34">
        <f>'PC Despesas'!R81</f>
        <v>0</v>
      </c>
      <c r="D703" s="35" t="str">
        <f>IFERROR(VLOOKUP(C703,'PC Despesas'!$R$5:$S$103,2,FALSE),"")</f>
        <v/>
      </c>
      <c r="E703" s="47">
        <f>SUMIFS(Jan!$J$5:$J$586,Jan!$V$5:$V$586,"Despesa",Jan!$G$5:$G$586,DRE!$D703)</f>
        <v>0</v>
      </c>
      <c r="F703" s="47">
        <f>SUMIFS(Fev!$J$5:$J$605,Fev!$V$5:$V$605,"Despesa",Fev!$G$5:$G$605,DRE!$D703)</f>
        <v>0</v>
      </c>
      <c r="G703" s="47" t="e">
        <f>SUMIFS(#REF!,#REF!,"Despesa",#REF!,DRE!$D703)</f>
        <v>#REF!</v>
      </c>
      <c r="H703" s="47">
        <f>SUMIFS(Abr!$J$5:$J$605,Abr!$V$5:$V$605,"Despesa",Abr!$G$5:$G$605,DRE!$D703)</f>
        <v>0</v>
      </c>
      <c r="I703" s="47">
        <f>SUMIFS(Mai!$J$5:$J$605,Mai!$V$5:$V$605,"Despesa",Mai!$G$5:$G$605,DRE!$D703)</f>
        <v>0</v>
      </c>
      <c r="J703" s="47">
        <f>SUMIFS(Jun!$J$5:$J$605,Jun!$V$5:$V$605,"Despesa",Jun!$G$5:$G$605,DRE!$D703)</f>
        <v>0</v>
      </c>
      <c r="K703" s="47" t="e">
        <f>SUMIFS(#REF!,#REF!,"Despesa",#REF!,DRE!$D703)</f>
        <v>#REF!</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t="e">
        <f t="shared" si="33"/>
        <v>#REF!</v>
      </c>
    </row>
    <row r="704" spans="1:17" ht="28.5" customHeight="1" thickTop="1" thickBot="1" x14ac:dyDescent="0.3">
      <c r="A704" s="214"/>
      <c r="B704" s="61">
        <v>701</v>
      </c>
      <c r="C704" s="34">
        <f>'PC Despesas'!R82</f>
        <v>0</v>
      </c>
      <c r="D704" s="35" t="str">
        <f>IFERROR(VLOOKUP(C704,'PC Despesas'!$R$5:$S$103,2,FALSE),"")</f>
        <v/>
      </c>
      <c r="E704" s="47">
        <f>SUMIFS(Jan!$J$5:$J$586,Jan!$V$5:$V$586,"Despesa",Jan!$G$5:$G$586,DRE!$D704)</f>
        <v>0</v>
      </c>
      <c r="F704" s="47">
        <f>SUMIFS(Fev!$J$5:$J$605,Fev!$V$5:$V$605,"Despesa",Fev!$G$5:$G$605,DRE!$D704)</f>
        <v>0</v>
      </c>
      <c r="G704" s="47" t="e">
        <f>SUMIFS(#REF!,#REF!,"Despesa",#REF!,DRE!$D704)</f>
        <v>#REF!</v>
      </c>
      <c r="H704" s="47">
        <f>SUMIFS(Abr!$J$5:$J$605,Abr!$V$5:$V$605,"Despesa",Abr!$G$5:$G$605,DRE!$D704)</f>
        <v>0</v>
      </c>
      <c r="I704" s="47">
        <f>SUMIFS(Mai!$J$5:$J$605,Mai!$V$5:$V$605,"Despesa",Mai!$G$5:$G$605,DRE!$D704)</f>
        <v>0</v>
      </c>
      <c r="J704" s="47">
        <f>SUMIFS(Jun!$J$5:$J$605,Jun!$V$5:$V$605,"Despesa",Jun!$G$5:$G$605,DRE!$D704)</f>
        <v>0</v>
      </c>
      <c r="K704" s="47" t="e">
        <f>SUMIFS(#REF!,#REF!,"Despesa",#REF!,DRE!$D704)</f>
        <v>#REF!</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t="e">
        <f t="shared" si="33"/>
        <v>#REF!</v>
      </c>
    </row>
    <row r="705" spans="1:17" ht="28.5" customHeight="1" thickTop="1" thickBot="1" x14ac:dyDescent="0.3">
      <c r="A705" s="214"/>
      <c r="B705" s="61">
        <v>702</v>
      </c>
      <c r="C705" s="34">
        <f>'PC Despesas'!R83</f>
        <v>0</v>
      </c>
      <c r="D705" s="35" t="str">
        <f>IFERROR(VLOOKUP(C705,'PC Despesas'!$R$5:$S$103,2,FALSE),"")</f>
        <v/>
      </c>
      <c r="E705" s="47">
        <f>SUMIFS(Jan!$J$5:$J$586,Jan!$V$5:$V$586,"Despesa",Jan!$G$5:$G$586,DRE!$D705)</f>
        <v>0</v>
      </c>
      <c r="F705" s="47">
        <f>SUMIFS(Fev!$J$5:$J$605,Fev!$V$5:$V$605,"Despesa",Fev!$G$5:$G$605,DRE!$D705)</f>
        <v>0</v>
      </c>
      <c r="G705" s="47" t="e">
        <f>SUMIFS(#REF!,#REF!,"Despesa",#REF!,DRE!$D705)</f>
        <v>#REF!</v>
      </c>
      <c r="H705" s="47">
        <f>SUMIFS(Abr!$J$5:$J$605,Abr!$V$5:$V$605,"Despesa",Abr!$G$5:$G$605,DRE!$D705)</f>
        <v>0</v>
      </c>
      <c r="I705" s="47">
        <f>SUMIFS(Mai!$J$5:$J$605,Mai!$V$5:$V$605,"Despesa",Mai!$G$5:$G$605,DRE!$D705)</f>
        <v>0</v>
      </c>
      <c r="J705" s="47">
        <f>SUMIFS(Jun!$J$5:$J$605,Jun!$V$5:$V$605,"Despesa",Jun!$G$5:$G$605,DRE!$D705)</f>
        <v>0</v>
      </c>
      <c r="K705" s="47" t="e">
        <f>SUMIFS(#REF!,#REF!,"Despesa",#REF!,DRE!$D705)</f>
        <v>#REF!</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t="e">
        <f t="shared" si="33"/>
        <v>#REF!</v>
      </c>
    </row>
    <row r="706" spans="1:17" ht="28.5" customHeight="1" thickTop="1" thickBot="1" x14ac:dyDescent="0.3">
      <c r="A706" s="214"/>
      <c r="B706" s="61">
        <v>703</v>
      </c>
      <c r="C706" s="34">
        <f>'PC Despesas'!R84</f>
        <v>0</v>
      </c>
      <c r="D706" s="35" t="str">
        <f>IFERROR(VLOOKUP(C706,'PC Despesas'!$R$5:$S$103,2,FALSE),"")</f>
        <v/>
      </c>
      <c r="E706" s="47">
        <f>SUMIFS(Jan!$J$5:$J$586,Jan!$V$5:$V$586,"Despesa",Jan!$G$5:$G$586,DRE!$D706)</f>
        <v>0</v>
      </c>
      <c r="F706" s="47">
        <f>SUMIFS(Fev!$J$5:$J$605,Fev!$V$5:$V$605,"Despesa",Fev!$G$5:$G$605,DRE!$D706)</f>
        <v>0</v>
      </c>
      <c r="G706" s="47" t="e">
        <f>SUMIFS(#REF!,#REF!,"Despesa",#REF!,DRE!$D706)</f>
        <v>#REF!</v>
      </c>
      <c r="H706" s="47">
        <f>SUMIFS(Abr!$J$5:$J$605,Abr!$V$5:$V$605,"Despesa",Abr!$G$5:$G$605,DRE!$D706)</f>
        <v>0</v>
      </c>
      <c r="I706" s="47">
        <f>SUMIFS(Mai!$J$5:$J$605,Mai!$V$5:$V$605,"Despesa",Mai!$G$5:$G$605,DRE!$D706)</f>
        <v>0</v>
      </c>
      <c r="J706" s="47">
        <f>SUMIFS(Jun!$J$5:$J$605,Jun!$V$5:$V$605,"Despesa",Jun!$G$5:$G$605,DRE!$D706)</f>
        <v>0</v>
      </c>
      <c r="K706" s="47" t="e">
        <f>SUMIFS(#REF!,#REF!,"Despesa",#REF!,DRE!$D706)</f>
        <v>#REF!</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t="e">
        <f t="shared" si="33"/>
        <v>#REF!</v>
      </c>
    </row>
    <row r="707" spans="1:17" ht="28.5" customHeight="1" thickTop="1" thickBot="1" x14ac:dyDescent="0.3">
      <c r="A707" s="214"/>
      <c r="B707" s="61">
        <v>704</v>
      </c>
      <c r="C707" s="34">
        <f>'PC Despesas'!R85</f>
        <v>0</v>
      </c>
      <c r="D707" s="35" t="str">
        <f>IFERROR(VLOOKUP(C707,'PC Despesas'!$R$5:$S$103,2,FALSE),"")</f>
        <v/>
      </c>
      <c r="E707" s="47">
        <f>SUMIFS(Jan!$J$5:$J$586,Jan!$V$5:$V$586,"Despesa",Jan!$G$5:$G$586,DRE!$D707)</f>
        <v>0</v>
      </c>
      <c r="F707" s="47">
        <f>SUMIFS(Fev!$J$5:$J$605,Fev!$V$5:$V$605,"Despesa",Fev!$G$5:$G$605,DRE!$D707)</f>
        <v>0</v>
      </c>
      <c r="G707" s="47" t="e">
        <f>SUMIFS(#REF!,#REF!,"Despesa",#REF!,DRE!$D707)</f>
        <v>#REF!</v>
      </c>
      <c r="H707" s="47">
        <f>SUMIFS(Abr!$J$5:$J$605,Abr!$V$5:$V$605,"Despesa",Abr!$G$5:$G$605,DRE!$D707)</f>
        <v>0</v>
      </c>
      <c r="I707" s="47">
        <f>SUMIFS(Mai!$J$5:$J$605,Mai!$V$5:$V$605,"Despesa",Mai!$G$5:$G$605,DRE!$D707)</f>
        <v>0</v>
      </c>
      <c r="J707" s="47">
        <f>SUMIFS(Jun!$J$5:$J$605,Jun!$V$5:$V$605,"Despesa",Jun!$G$5:$G$605,DRE!$D707)</f>
        <v>0</v>
      </c>
      <c r="K707" s="47" t="e">
        <f>SUMIFS(#REF!,#REF!,"Despesa",#REF!,DRE!$D707)</f>
        <v>#REF!</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t="e">
        <f t="shared" si="33"/>
        <v>#REF!</v>
      </c>
    </row>
    <row r="708" spans="1:17" ht="28.5" customHeight="1" thickTop="1" thickBot="1" x14ac:dyDescent="0.3">
      <c r="A708" s="214"/>
      <c r="B708" s="61">
        <v>705</v>
      </c>
      <c r="C708" s="34">
        <f>'PC Despesas'!R86</f>
        <v>0</v>
      </c>
      <c r="D708" s="35" t="str">
        <f>IFERROR(VLOOKUP(C708,'PC Despesas'!$R$5:$S$103,2,FALSE),"")</f>
        <v/>
      </c>
      <c r="E708" s="47">
        <f>SUMIFS(Jan!$J$5:$J$586,Jan!$V$5:$V$586,"Despesa",Jan!$G$5:$G$586,DRE!$D708)</f>
        <v>0</v>
      </c>
      <c r="F708" s="47">
        <f>SUMIFS(Fev!$J$5:$J$605,Fev!$V$5:$V$605,"Despesa",Fev!$G$5:$G$605,DRE!$D708)</f>
        <v>0</v>
      </c>
      <c r="G708" s="47" t="e">
        <f>SUMIFS(#REF!,#REF!,"Despesa",#REF!,DRE!$D708)</f>
        <v>#REF!</v>
      </c>
      <c r="H708" s="47">
        <f>SUMIFS(Abr!$J$5:$J$605,Abr!$V$5:$V$605,"Despesa",Abr!$G$5:$G$605,DRE!$D708)</f>
        <v>0</v>
      </c>
      <c r="I708" s="47">
        <f>SUMIFS(Mai!$J$5:$J$605,Mai!$V$5:$V$605,"Despesa",Mai!$G$5:$G$605,DRE!$D708)</f>
        <v>0</v>
      </c>
      <c r="J708" s="47">
        <f>SUMIFS(Jun!$J$5:$J$605,Jun!$V$5:$V$605,"Despesa",Jun!$G$5:$G$605,DRE!$D708)</f>
        <v>0</v>
      </c>
      <c r="K708" s="47" t="e">
        <f>SUMIFS(#REF!,#REF!,"Despesa",#REF!,DRE!$D708)</f>
        <v>#REF!</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t="e">
        <f t="shared" si="33"/>
        <v>#REF!</v>
      </c>
    </row>
    <row r="709" spans="1:17" ht="28.5" customHeight="1" thickTop="1" thickBot="1" x14ac:dyDescent="0.3">
      <c r="A709" s="214"/>
      <c r="B709" s="61">
        <v>706</v>
      </c>
      <c r="C709" s="34">
        <f>'PC Despesas'!R87</f>
        <v>0</v>
      </c>
      <c r="D709" s="35" t="str">
        <f>IFERROR(VLOOKUP(C709,'PC Despesas'!$R$5:$S$103,2,FALSE),"")</f>
        <v/>
      </c>
      <c r="E709" s="47">
        <f>SUMIFS(Jan!$J$5:$J$586,Jan!$V$5:$V$586,"Despesa",Jan!$G$5:$G$586,DRE!$D709)</f>
        <v>0</v>
      </c>
      <c r="F709" s="47">
        <f>SUMIFS(Fev!$J$5:$J$605,Fev!$V$5:$V$605,"Despesa",Fev!$G$5:$G$605,DRE!$D709)</f>
        <v>0</v>
      </c>
      <c r="G709" s="47" t="e">
        <f>SUMIFS(#REF!,#REF!,"Despesa",#REF!,DRE!$D709)</f>
        <v>#REF!</v>
      </c>
      <c r="H709" s="47">
        <f>SUMIFS(Abr!$J$5:$J$605,Abr!$V$5:$V$605,"Despesa",Abr!$G$5:$G$605,DRE!$D709)</f>
        <v>0</v>
      </c>
      <c r="I709" s="47">
        <f>SUMIFS(Mai!$J$5:$J$605,Mai!$V$5:$V$605,"Despesa",Mai!$G$5:$G$605,DRE!$D709)</f>
        <v>0</v>
      </c>
      <c r="J709" s="47">
        <f>SUMIFS(Jun!$J$5:$J$605,Jun!$V$5:$V$605,"Despesa",Jun!$G$5:$G$605,DRE!$D709)</f>
        <v>0</v>
      </c>
      <c r="K709" s="47" t="e">
        <f>SUMIFS(#REF!,#REF!,"Despesa",#REF!,DRE!$D709)</f>
        <v>#REF!</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t="e">
        <f t="shared" si="33"/>
        <v>#REF!</v>
      </c>
    </row>
    <row r="710" spans="1:17" ht="28.5" customHeight="1" thickTop="1" thickBot="1" x14ac:dyDescent="0.3">
      <c r="A710" s="214"/>
      <c r="B710" s="61">
        <v>707</v>
      </c>
      <c r="C710" s="34">
        <f>'PC Despesas'!R88</f>
        <v>0</v>
      </c>
      <c r="D710" s="35" t="str">
        <f>IFERROR(VLOOKUP(C710,'PC Despesas'!$R$5:$S$103,2,FALSE),"")</f>
        <v/>
      </c>
      <c r="E710" s="47">
        <f>SUMIFS(Jan!$J$5:$J$586,Jan!$V$5:$V$586,"Despesa",Jan!$G$5:$G$586,DRE!$D710)</f>
        <v>0</v>
      </c>
      <c r="F710" s="47">
        <f>SUMIFS(Fev!$J$5:$J$605,Fev!$V$5:$V$605,"Despesa",Fev!$G$5:$G$605,DRE!$D710)</f>
        <v>0</v>
      </c>
      <c r="G710" s="47" t="e">
        <f>SUMIFS(#REF!,#REF!,"Despesa",#REF!,DRE!$D710)</f>
        <v>#REF!</v>
      </c>
      <c r="H710" s="47">
        <f>SUMIFS(Abr!$J$5:$J$605,Abr!$V$5:$V$605,"Despesa",Abr!$G$5:$G$605,DRE!$D710)</f>
        <v>0</v>
      </c>
      <c r="I710" s="47">
        <f>SUMIFS(Mai!$J$5:$J$605,Mai!$V$5:$V$605,"Despesa",Mai!$G$5:$G$605,DRE!$D710)</f>
        <v>0</v>
      </c>
      <c r="J710" s="47">
        <f>SUMIFS(Jun!$J$5:$J$605,Jun!$V$5:$V$605,"Despesa",Jun!$G$5:$G$605,DRE!$D710)</f>
        <v>0</v>
      </c>
      <c r="K710" s="47" t="e">
        <f>SUMIFS(#REF!,#REF!,"Despesa",#REF!,DRE!$D710)</f>
        <v>#REF!</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t="e">
        <f t="shared" si="33"/>
        <v>#REF!</v>
      </c>
    </row>
    <row r="711" spans="1:17" ht="28.5" customHeight="1" thickTop="1" thickBot="1" x14ac:dyDescent="0.3">
      <c r="A711" s="214"/>
      <c r="B711" s="61">
        <v>708</v>
      </c>
      <c r="C711" s="34">
        <f>'PC Despesas'!R89</f>
        <v>0</v>
      </c>
      <c r="D711" s="35" t="str">
        <f>IFERROR(VLOOKUP(C711,'PC Despesas'!$R$5:$S$103,2,FALSE),"")</f>
        <v/>
      </c>
      <c r="E711" s="47">
        <f>SUMIFS(Jan!$J$5:$J$586,Jan!$V$5:$V$586,"Despesa",Jan!$G$5:$G$586,DRE!$D711)</f>
        <v>0</v>
      </c>
      <c r="F711" s="47">
        <f>SUMIFS(Fev!$J$5:$J$605,Fev!$V$5:$V$605,"Despesa",Fev!$G$5:$G$605,DRE!$D711)</f>
        <v>0</v>
      </c>
      <c r="G711" s="47" t="e">
        <f>SUMIFS(#REF!,#REF!,"Despesa",#REF!,DRE!$D711)</f>
        <v>#REF!</v>
      </c>
      <c r="H711" s="47">
        <f>SUMIFS(Abr!$J$5:$J$605,Abr!$V$5:$V$605,"Despesa",Abr!$G$5:$G$605,DRE!$D711)</f>
        <v>0</v>
      </c>
      <c r="I711" s="47">
        <f>SUMIFS(Mai!$J$5:$J$605,Mai!$V$5:$V$605,"Despesa",Mai!$G$5:$G$605,DRE!$D711)</f>
        <v>0</v>
      </c>
      <c r="J711" s="47">
        <f>SUMIFS(Jun!$J$5:$J$605,Jun!$V$5:$V$605,"Despesa",Jun!$G$5:$G$605,DRE!$D711)</f>
        <v>0</v>
      </c>
      <c r="K711" s="47" t="e">
        <f>SUMIFS(#REF!,#REF!,"Despesa",#REF!,DRE!$D711)</f>
        <v>#REF!</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t="e">
        <f t="shared" si="33"/>
        <v>#REF!</v>
      </c>
    </row>
    <row r="712" spans="1:17" ht="27.75" customHeight="1" thickTop="1" thickBot="1" x14ac:dyDescent="0.3">
      <c r="A712" s="214"/>
      <c r="B712" s="61">
        <v>709</v>
      </c>
      <c r="C712" s="34">
        <f>'PC Despesas'!R90</f>
        <v>0</v>
      </c>
      <c r="D712" s="35" t="str">
        <f>IFERROR(VLOOKUP(C712,'PC Despesas'!$R$5:$S$103,2,FALSE),"")</f>
        <v/>
      </c>
      <c r="E712" s="47">
        <f>SUMIFS(Jan!$J$5:$J$586,Jan!$V$5:$V$586,"Despesa",Jan!$G$5:$G$586,DRE!$D712)</f>
        <v>0</v>
      </c>
      <c r="F712" s="47">
        <f>SUMIFS(Fev!$J$5:$J$605,Fev!$V$5:$V$605,"Despesa",Fev!$G$5:$G$605,DRE!$D712)</f>
        <v>0</v>
      </c>
      <c r="G712" s="47" t="e">
        <f>SUMIFS(#REF!,#REF!,"Despesa",#REF!,DRE!$D712)</f>
        <v>#REF!</v>
      </c>
      <c r="H712" s="47">
        <f>SUMIFS(Abr!$J$5:$J$605,Abr!$V$5:$V$605,"Despesa",Abr!$G$5:$G$605,DRE!$D712)</f>
        <v>0</v>
      </c>
      <c r="I712" s="47">
        <f>SUMIFS(Mai!$J$5:$J$605,Mai!$V$5:$V$605,"Despesa",Mai!$G$5:$G$605,DRE!$D712)</f>
        <v>0</v>
      </c>
      <c r="J712" s="47">
        <f>SUMIFS(Jun!$J$5:$J$605,Jun!$V$5:$V$605,"Despesa",Jun!$G$5:$G$605,DRE!$D712)</f>
        <v>0</v>
      </c>
      <c r="K712" s="47" t="e">
        <f>SUMIFS(#REF!,#REF!,"Despesa",#REF!,DRE!$D712)</f>
        <v>#REF!</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t="e">
        <f t="shared" si="33"/>
        <v>#REF!</v>
      </c>
    </row>
    <row r="713" spans="1:17" ht="27.75" customHeight="1" thickTop="1" thickBot="1" x14ac:dyDescent="0.3">
      <c r="A713" s="214"/>
      <c r="B713" s="61">
        <v>710</v>
      </c>
      <c r="C713" s="34">
        <f>'PC Despesas'!R91</f>
        <v>0</v>
      </c>
      <c r="D713" s="35" t="str">
        <f>IFERROR(VLOOKUP(C713,'PC Despesas'!$R$5:$S$103,2,FALSE),"")</f>
        <v/>
      </c>
      <c r="E713" s="47">
        <f>SUMIFS(Jan!$J$5:$J$586,Jan!$V$5:$V$586,"Despesa",Jan!$G$5:$G$586,DRE!$D713)</f>
        <v>0</v>
      </c>
      <c r="F713" s="47">
        <f>SUMIFS(Fev!$J$5:$J$605,Fev!$V$5:$V$605,"Despesa",Fev!$G$5:$G$605,DRE!$D713)</f>
        <v>0</v>
      </c>
      <c r="G713" s="47" t="e">
        <f>SUMIFS(#REF!,#REF!,"Despesa",#REF!,DRE!$D713)</f>
        <v>#REF!</v>
      </c>
      <c r="H713" s="47">
        <f>SUMIFS(Abr!$J$5:$J$605,Abr!$V$5:$V$605,"Despesa",Abr!$G$5:$G$605,DRE!$D713)</f>
        <v>0</v>
      </c>
      <c r="I713" s="47">
        <f>SUMIFS(Mai!$J$5:$J$605,Mai!$V$5:$V$605,"Despesa",Mai!$G$5:$G$605,DRE!$D713)</f>
        <v>0</v>
      </c>
      <c r="J713" s="47">
        <f>SUMIFS(Jun!$J$5:$J$605,Jun!$V$5:$V$605,"Despesa",Jun!$G$5:$G$605,DRE!$D713)</f>
        <v>0</v>
      </c>
      <c r="K713" s="47" t="e">
        <f>SUMIFS(#REF!,#REF!,"Despesa",#REF!,DRE!$D713)</f>
        <v>#REF!</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t="e">
        <f t="shared" si="33"/>
        <v>#REF!</v>
      </c>
    </row>
    <row r="714" spans="1:17" ht="27.75" customHeight="1" thickTop="1" thickBot="1" x14ac:dyDescent="0.3">
      <c r="A714" s="214"/>
      <c r="B714" s="61">
        <v>711</v>
      </c>
      <c r="C714" s="34">
        <f>'PC Despesas'!R92</f>
        <v>0</v>
      </c>
      <c r="D714" s="35" t="str">
        <f>IFERROR(VLOOKUP(C714,'PC Despesas'!$R$5:$S$103,2,FALSE),"")</f>
        <v/>
      </c>
      <c r="E714" s="47">
        <f>SUMIFS(Jan!$J$5:$J$586,Jan!$V$5:$V$586,"Despesa",Jan!$G$5:$G$586,DRE!$D714)</f>
        <v>0</v>
      </c>
      <c r="F714" s="47">
        <f>SUMIFS(Fev!$J$5:$J$605,Fev!$V$5:$V$605,"Despesa",Fev!$G$5:$G$605,DRE!$D714)</f>
        <v>0</v>
      </c>
      <c r="G714" s="47" t="e">
        <f>SUMIFS(#REF!,#REF!,"Despesa",#REF!,DRE!$D714)</f>
        <v>#REF!</v>
      </c>
      <c r="H714" s="47">
        <f>SUMIFS(Abr!$J$5:$J$605,Abr!$V$5:$V$605,"Despesa",Abr!$G$5:$G$605,DRE!$D714)</f>
        <v>0</v>
      </c>
      <c r="I714" s="47">
        <f>SUMIFS(Mai!$J$5:$J$605,Mai!$V$5:$V$605,"Despesa",Mai!$G$5:$G$605,DRE!$D714)</f>
        <v>0</v>
      </c>
      <c r="J714" s="47">
        <f>SUMIFS(Jun!$J$5:$J$605,Jun!$V$5:$V$605,"Despesa",Jun!$G$5:$G$605,DRE!$D714)</f>
        <v>0</v>
      </c>
      <c r="K714" s="47" t="e">
        <f>SUMIFS(#REF!,#REF!,"Despesa",#REF!,DRE!$D714)</f>
        <v>#REF!</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t="e">
        <f t="shared" si="33"/>
        <v>#REF!</v>
      </c>
    </row>
    <row r="715" spans="1:17" ht="27.75" customHeight="1" thickTop="1" thickBot="1" x14ac:dyDescent="0.3">
      <c r="A715" s="214"/>
      <c r="B715" s="61">
        <v>712</v>
      </c>
      <c r="C715" s="34">
        <f>'PC Despesas'!R93</f>
        <v>0</v>
      </c>
      <c r="D715" s="35" t="str">
        <f>IFERROR(VLOOKUP(C715,'PC Despesas'!$R$5:$S$103,2,FALSE),"")</f>
        <v/>
      </c>
      <c r="E715" s="47">
        <f>SUMIFS(Jan!$J$5:$J$586,Jan!$V$5:$V$586,"Despesa",Jan!$G$5:$G$586,DRE!$D715)</f>
        <v>0</v>
      </c>
      <c r="F715" s="47">
        <f>SUMIFS(Fev!$J$5:$J$605,Fev!$V$5:$V$605,"Despesa",Fev!$G$5:$G$605,DRE!$D715)</f>
        <v>0</v>
      </c>
      <c r="G715" s="47" t="e">
        <f>SUMIFS(#REF!,#REF!,"Despesa",#REF!,DRE!$D715)</f>
        <v>#REF!</v>
      </c>
      <c r="H715" s="47">
        <f>SUMIFS(Abr!$J$5:$J$605,Abr!$V$5:$V$605,"Despesa",Abr!$G$5:$G$605,DRE!$D715)</f>
        <v>0</v>
      </c>
      <c r="I715" s="47">
        <f>SUMIFS(Mai!$J$5:$J$605,Mai!$V$5:$V$605,"Despesa",Mai!$G$5:$G$605,DRE!$D715)</f>
        <v>0</v>
      </c>
      <c r="J715" s="47">
        <f>SUMIFS(Jun!$J$5:$J$605,Jun!$V$5:$V$605,"Despesa",Jun!$G$5:$G$605,DRE!$D715)</f>
        <v>0</v>
      </c>
      <c r="K715" s="47" t="e">
        <f>SUMIFS(#REF!,#REF!,"Despesa",#REF!,DRE!$D715)</f>
        <v>#REF!</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t="e">
        <f t="shared" si="33"/>
        <v>#REF!</v>
      </c>
    </row>
    <row r="716" spans="1:17" ht="27.75" customHeight="1" thickTop="1" thickBot="1" x14ac:dyDescent="0.3">
      <c r="A716" s="214"/>
      <c r="B716" s="61">
        <v>713</v>
      </c>
      <c r="C716" s="34">
        <f>'PC Despesas'!R94</f>
        <v>0</v>
      </c>
      <c r="D716" s="35" t="str">
        <f>IFERROR(VLOOKUP(C716,'PC Despesas'!$R$5:$S$103,2,FALSE),"")</f>
        <v/>
      </c>
      <c r="E716" s="47">
        <f>SUMIFS(Jan!$J$5:$J$586,Jan!$V$5:$V$586,"Despesa",Jan!$G$5:$G$586,DRE!$D716)</f>
        <v>0</v>
      </c>
      <c r="F716" s="47">
        <f>SUMIFS(Fev!$J$5:$J$605,Fev!$V$5:$V$605,"Despesa",Fev!$G$5:$G$605,DRE!$D716)</f>
        <v>0</v>
      </c>
      <c r="G716" s="47" t="e">
        <f>SUMIFS(#REF!,#REF!,"Despesa",#REF!,DRE!$D716)</f>
        <v>#REF!</v>
      </c>
      <c r="H716" s="47">
        <f>SUMIFS(Abr!$J$5:$J$605,Abr!$V$5:$V$605,"Despesa",Abr!$G$5:$G$605,DRE!$D716)</f>
        <v>0</v>
      </c>
      <c r="I716" s="47">
        <f>SUMIFS(Mai!$J$5:$J$605,Mai!$V$5:$V$605,"Despesa",Mai!$G$5:$G$605,DRE!$D716)</f>
        <v>0</v>
      </c>
      <c r="J716" s="47">
        <f>SUMIFS(Jun!$J$5:$J$605,Jun!$V$5:$V$605,"Despesa",Jun!$G$5:$G$605,DRE!$D716)</f>
        <v>0</v>
      </c>
      <c r="K716" s="47" t="e">
        <f>SUMIFS(#REF!,#REF!,"Despesa",#REF!,DRE!$D716)</f>
        <v>#REF!</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t="e">
        <f t="shared" si="33"/>
        <v>#REF!</v>
      </c>
    </row>
    <row r="717" spans="1:17" ht="27.75" customHeight="1" thickTop="1" thickBot="1" x14ac:dyDescent="0.3">
      <c r="A717" s="214"/>
      <c r="B717" s="61">
        <v>714</v>
      </c>
      <c r="C717" s="34">
        <f>'PC Despesas'!R95</f>
        <v>0</v>
      </c>
      <c r="D717" s="35" t="str">
        <f>IFERROR(VLOOKUP(C717,'PC Despesas'!$R$5:$S$103,2,FALSE),"")</f>
        <v/>
      </c>
      <c r="E717" s="47">
        <f>SUMIFS(Jan!$J$5:$J$586,Jan!$V$5:$V$586,"Despesa",Jan!$G$5:$G$586,DRE!$D717)</f>
        <v>0</v>
      </c>
      <c r="F717" s="47">
        <f>SUMIFS(Fev!$J$5:$J$605,Fev!$V$5:$V$605,"Despesa",Fev!$G$5:$G$605,DRE!$D717)</f>
        <v>0</v>
      </c>
      <c r="G717" s="47" t="e">
        <f>SUMIFS(#REF!,#REF!,"Despesa",#REF!,DRE!$D717)</f>
        <v>#REF!</v>
      </c>
      <c r="H717" s="47">
        <f>SUMIFS(Abr!$J$5:$J$605,Abr!$V$5:$V$605,"Despesa",Abr!$G$5:$G$605,DRE!$D717)</f>
        <v>0</v>
      </c>
      <c r="I717" s="47">
        <f>SUMIFS(Mai!$J$5:$J$605,Mai!$V$5:$V$605,"Despesa",Mai!$G$5:$G$605,DRE!$D717)</f>
        <v>0</v>
      </c>
      <c r="J717" s="47">
        <f>SUMIFS(Jun!$J$5:$J$605,Jun!$V$5:$V$605,"Despesa",Jun!$G$5:$G$605,DRE!$D717)</f>
        <v>0</v>
      </c>
      <c r="K717" s="47" t="e">
        <f>SUMIFS(#REF!,#REF!,"Despesa",#REF!,DRE!$D717)</f>
        <v>#REF!</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t="e">
        <f t="shared" si="33"/>
        <v>#REF!</v>
      </c>
    </row>
    <row r="718" spans="1:17" ht="27.75" customHeight="1" thickTop="1" thickBot="1" x14ac:dyDescent="0.3">
      <c r="A718" s="214"/>
      <c r="B718" s="61">
        <v>715</v>
      </c>
      <c r="C718" s="34">
        <f>'PC Despesas'!R96</f>
        <v>0</v>
      </c>
      <c r="D718" s="35" t="str">
        <f>IFERROR(VLOOKUP(C718,'PC Despesas'!$R$5:$S$103,2,FALSE),"")</f>
        <v/>
      </c>
      <c r="E718" s="47">
        <f>SUMIFS(Jan!$J$5:$J$586,Jan!$V$5:$V$586,"Despesa",Jan!$G$5:$G$586,DRE!$D718)</f>
        <v>0</v>
      </c>
      <c r="F718" s="47">
        <f>SUMIFS(Fev!$J$5:$J$605,Fev!$V$5:$V$605,"Despesa",Fev!$G$5:$G$605,DRE!$D718)</f>
        <v>0</v>
      </c>
      <c r="G718" s="47" t="e">
        <f>SUMIFS(#REF!,#REF!,"Despesa",#REF!,DRE!$D718)</f>
        <v>#REF!</v>
      </c>
      <c r="H718" s="47">
        <f>SUMIFS(Abr!$J$5:$J$605,Abr!$V$5:$V$605,"Despesa",Abr!$G$5:$G$605,DRE!$D718)</f>
        <v>0</v>
      </c>
      <c r="I718" s="47">
        <f>SUMIFS(Mai!$J$5:$J$605,Mai!$V$5:$V$605,"Despesa",Mai!$G$5:$G$605,DRE!$D718)</f>
        <v>0</v>
      </c>
      <c r="J718" s="47">
        <f>SUMIFS(Jun!$J$5:$J$605,Jun!$V$5:$V$605,"Despesa",Jun!$G$5:$G$605,DRE!$D718)</f>
        <v>0</v>
      </c>
      <c r="K718" s="47" t="e">
        <f>SUMIFS(#REF!,#REF!,"Despesa",#REF!,DRE!$D718)</f>
        <v>#REF!</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t="e">
        <f t="shared" si="33"/>
        <v>#REF!</v>
      </c>
    </row>
    <row r="719" spans="1:17" ht="27.75" customHeight="1" thickTop="1" thickBot="1" x14ac:dyDescent="0.3">
      <c r="A719" s="214"/>
      <c r="B719" s="61">
        <v>716</v>
      </c>
      <c r="C719" s="34">
        <f>'PC Despesas'!R97</f>
        <v>0</v>
      </c>
      <c r="D719" s="35" t="str">
        <f>IFERROR(VLOOKUP(C719,'PC Despesas'!$R$5:$S$103,2,FALSE),"")</f>
        <v/>
      </c>
      <c r="E719" s="47">
        <f>SUMIFS(Jan!$J$5:$J$586,Jan!$V$5:$V$586,"Despesa",Jan!$G$5:$G$586,DRE!$D719)</f>
        <v>0</v>
      </c>
      <c r="F719" s="47">
        <f>SUMIFS(Fev!$J$5:$J$605,Fev!$V$5:$V$605,"Despesa",Fev!$G$5:$G$605,DRE!$D719)</f>
        <v>0</v>
      </c>
      <c r="G719" s="47" t="e">
        <f>SUMIFS(#REF!,#REF!,"Despesa",#REF!,DRE!$D719)</f>
        <v>#REF!</v>
      </c>
      <c r="H719" s="47">
        <f>SUMIFS(Abr!$J$5:$J$605,Abr!$V$5:$V$605,"Despesa",Abr!$G$5:$G$605,DRE!$D719)</f>
        <v>0</v>
      </c>
      <c r="I719" s="47">
        <f>SUMIFS(Mai!$J$5:$J$605,Mai!$V$5:$V$605,"Despesa",Mai!$G$5:$G$605,DRE!$D719)</f>
        <v>0</v>
      </c>
      <c r="J719" s="47">
        <f>SUMIFS(Jun!$J$5:$J$605,Jun!$V$5:$V$605,"Despesa",Jun!$G$5:$G$605,DRE!$D719)</f>
        <v>0</v>
      </c>
      <c r="K719" s="47" t="e">
        <f>SUMIFS(#REF!,#REF!,"Despesa",#REF!,DRE!$D719)</f>
        <v>#REF!</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t="e">
        <f t="shared" si="33"/>
        <v>#REF!</v>
      </c>
    </row>
    <row r="720" spans="1:17" ht="27.75" customHeight="1" thickTop="1" thickBot="1" x14ac:dyDescent="0.3">
      <c r="A720" s="214"/>
      <c r="B720" s="61">
        <v>717</v>
      </c>
      <c r="C720" s="34">
        <f>'PC Despesas'!R98</f>
        <v>0</v>
      </c>
      <c r="D720" s="35" t="str">
        <f>IFERROR(VLOOKUP(C720,'PC Despesas'!$R$5:$S$103,2,FALSE),"")</f>
        <v/>
      </c>
      <c r="E720" s="47">
        <f>SUMIFS(Jan!$J$5:$J$586,Jan!$V$5:$V$586,"Despesa",Jan!$G$5:$G$586,DRE!$D720)</f>
        <v>0</v>
      </c>
      <c r="F720" s="47">
        <f>SUMIFS(Fev!$J$5:$J$605,Fev!$V$5:$V$605,"Despesa",Fev!$G$5:$G$605,DRE!$D720)</f>
        <v>0</v>
      </c>
      <c r="G720" s="47" t="e">
        <f>SUMIFS(#REF!,#REF!,"Despesa",#REF!,DRE!$D720)</f>
        <v>#REF!</v>
      </c>
      <c r="H720" s="47">
        <f>SUMIFS(Abr!$J$5:$J$605,Abr!$V$5:$V$605,"Despesa",Abr!$G$5:$G$605,DRE!$D720)</f>
        <v>0</v>
      </c>
      <c r="I720" s="47">
        <f>SUMIFS(Mai!$J$5:$J$605,Mai!$V$5:$V$605,"Despesa",Mai!$G$5:$G$605,DRE!$D720)</f>
        <v>0</v>
      </c>
      <c r="J720" s="47">
        <f>SUMIFS(Jun!$J$5:$J$605,Jun!$V$5:$V$605,"Despesa",Jun!$G$5:$G$605,DRE!$D720)</f>
        <v>0</v>
      </c>
      <c r="K720" s="47" t="e">
        <f>SUMIFS(#REF!,#REF!,"Despesa",#REF!,DRE!$D720)</f>
        <v>#REF!</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t="e">
        <f t="shared" si="33"/>
        <v>#REF!</v>
      </c>
    </row>
    <row r="721" spans="1:17" ht="27.75" customHeight="1" thickTop="1" thickBot="1" x14ac:dyDescent="0.3">
      <c r="A721" s="214"/>
      <c r="B721" s="61">
        <v>718</v>
      </c>
      <c r="C721" s="34">
        <f>'PC Despesas'!R99</f>
        <v>0</v>
      </c>
      <c r="D721" s="35" t="str">
        <f>IFERROR(VLOOKUP(C721,'PC Despesas'!$R$5:$S$103,2,FALSE),"")</f>
        <v/>
      </c>
      <c r="E721" s="47">
        <f>SUMIFS(Jan!$J$5:$J$586,Jan!$V$5:$V$586,"Despesa",Jan!$G$5:$G$586,DRE!$D721)</f>
        <v>0</v>
      </c>
      <c r="F721" s="47">
        <f>SUMIFS(Fev!$J$5:$J$605,Fev!$V$5:$V$605,"Despesa",Fev!$G$5:$G$605,DRE!$D721)</f>
        <v>0</v>
      </c>
      <c r="G721" s="47" t="e">
        <f>SUMIFS(#REF!,#REF!,"Despesa",#REF!,DRE!$D721)</f>
        <v>#REF!</v>
      </c>
      <c r="H721" s="47">
        <f>SUMIFS(Abr!$J$5:$J$605,Abr!$V$5:$V$605,"Despesa",Abr!$G$5:$G$605,DRE!$D721)</f>
        <v>0</v>
      </c>
      <c r="I721" s="47">
        <f>SUMIFS(Mai!$J$5:$J$605,Mai!$V$5:$V$605,"Despesa",Mai!$G$5:$G$605,DRE!$D721)</f>
        <v>0</v>
      </c>
      <c r="J721" s="47">
        <f>SUMIFS(Jun!$J$5:$J$605,Jun!$V$5:$V$605,"Despesa",Jun!$G$5:$G$605,DRE!$D721)</f>
        <v>0</v>
      </c>
      <c r="K721" s="47" t="e">
        <f>SUMIFS(#REF!,#REF!,"Despesa",#REF!,DRE!$D721)</f>
        <v>#REF!</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t="e">
        <f t="shared" si="33"/>
        <v>#REF!</v>
      </c>
    </row>
    <row r="722" spans="1:17" ht="27.75" customHeight="1" thickTop="1" thickBot="1" x14ac:dyDescent="0.3">
      <c r="A722" s="214"/>
      <c r="B722" s="61">
        <v>719</v>
      </c>
      <c r="C722" s="34">
        <f>'PC Despesas'!R100</f>
        <v>0</v>
      </c>
      <c r="D722" s="35" t="str">
        <f>IFERROR(VLOOKUP(C722,'PC Despesas'!$R$5:$S$103,2,FALSE),"")</f>
        <v/>
      </c>
      <c r="E722" s="47">
        <f>SUMIFS(Jan!$J$5:$J$586,Jan!$V$5:$V$586,"Despesa",Jan!$G$5:$G$586,DRE!$D722)</f>
        <v>0</v>
      </c>
      <c r="F722" s="47">
        <f>SUMIFS(Fev!$J$5:$J$605,Fev!$V$5:$V$605,"Despesa",Fev!$G$5:$G$605,DRE!$D722)</f>
        <v>0</v>
      </c>
      <c r="G722" s="47" t="e">
        <f>SUMIFS(#REF!,#REF!,"Despesa",#REF!,DRE!$D722)</f>
        <v>#REF!</v>
      </c>
      <c r="H722" s="47">
        <f>SUMIFS(Abr!$J$5:$J$605,Abr!$V$5:$V$605,"Despesa",Abr!$G$5:$G$605,DRE!$D722)</f>
        <v>0</v>
      </c>
      <c r="I722" s="47">
        <f>SUMIFS(Mai!$J$5:$J$605,Mai!$V$5:$V$605,"Despesa",Mai!$G$5:$G$605,DRE!$D722)</f>
        <v>0</v>
      </c>
      <c r="J722" s="47">
        <f>SUMIFS(Jun!$J$5:$J$605,Jun!$V$5:$V$605,"Despesa",Jun!$G$5:$G$605,DRE!$D722)</f>
        <v>0</v>
      </c>
      <c r="K722" s="47" t="e">
        <f>SUMIFS(#REF!,#REF!,"Despesa",#REF!,DRE!$D722)</f>
        <v>#REF!</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t="e">
        <f t="shared" si="33"/>
        <v>#REF!</v>
      </c>
    </row>
    <row r="723" spans="1:17" ht="27.75" customHeight="1" thickTop="1" thickBot="1" x14ac:dyDescent="0.3">
      <c r="A723" s="214"/>
      <c r="B723" s="61">
        <v>720</v>
      </c>
      <c r="C723" s="34">
        <f>'PC Despesas'!R101</f>
        <v>0</v>
      </c>
      <c r="D723" s="35" t="str">
        <f>IFERROR(VLOOKUP(C723,'PC Despesas'!$R$5:$S$103,2,FALSE),"")</f>
        <v/>
      </c>
      <c r="E723" s="47">
        <f>SUMIFS(Jan!$J$5:$J$586,Jan!$V$5:$V$586,"Despesa",Jan!$G$5:$G$586,DRE!$D723)</f>
        <v>0</v>
      </c>
      <c r="F723" s="47">
        <f>SUMIFS(Fev!$J$5:$J$605,Fev!$V$5:$V$605,"Despesa",Fev!$G$5:$G$605,DRE!$D723)</f>
        <v>0</v>
      </c>
      <c r="G723" s="47" t="e">
        <f>SUMIFS(#REF!,#REF!,"Despesa",#REF!,DRE!$D723)</f>
        <v>#REF!</v>
      </c>
      <c r="H723" s="47">
        <f>SUMIFS(Abr!$J$5:$J$605,Abr!$V$5:$V$605,"Despesa",Abr!$G$5:$G$605,DRE!$D723)</f>
        <v>0</v>
      </c>
      <c r="I723" s="47">
        <f>SUMIFS(Mai!$J$5:$J$605,Mai!$V$5:$V$605,"Despesa",Mai!$G$5:$G$605,DRE!$D723)</f>
        <v>0</v>
      </c>
      <c r="J723" s="47">
        <f>SUMIFS(Jun!$J$5:$J$605,Jun!$V$5:$V$605,"Despesa",Jun!$G$5:$G$605,DRE!$D723)</f>
        <v>0</v>
      </c>
      <c r="K723" s="47" t="e">
        <f>SUMIFS(#REF!,#REF!,"Despesa",#REF!,DRE!$D723)</f>
        <v>#REF!</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t="e">
        <f t="shared" si="33"/>
        <v>#REF!</v>
      </c>
    </row>
    <row r="724" spans="1:17" ht="27.75" customHeight="1" thickTop="1" thickBot="1" x14ac:dyDescent="0.3">
      <c r="A724" s="214"/>
      <c r="B724" s="61">
        <v>721</v>
      </c>
      <c r="C724" s="34">
        <f>'PC Despesas'!R102</f>
        <v>0</v>
      </c>
      <c r="D724" s="35" t="str">
        <f>IFERROR(VLOOKUP(C724,'PC Despesas'!$R$5:$S$103,2,FALSE),"")</f>
        <v/>
      </c>
      <c r="E724" s="47">
        <f>SUMIFS(Jan!$J$5:$J$586,Jan!$V$5:$V$586,"Despesa",Jan!$G$5:$G$586,DRE!$D724)</f>
        <v>0</v>
      </c>
      <c r="F724" s="47">
        <f>SUMIFS(Fev!$J$5:$J$605,Fev!$V$5:$V$605,"Despesa",Fev!$G$5:$G$605,DRE!$D724)</f>
        <v>0</v>
      </c>
      <c r="G724" s="47" t="e">
        <f>SUMIFS(#REF!,#REF!,"Despesa",#REF!,DRE!$D724)</f>
        <v>#REF!</v>
      </c>
      <c r="H724" s="47">
        <f>SUMIFS(Abr!$J$5:$J$605,Abr!$V$5:$V$605,"Despesa",Abr!$G$5:$G$605,DRE!$D724)</f>
        <v>0</v>
      </c>
      <c r="I724" s="47">
        <f>SUMIFS(Mai!$J$5:$J$605,Mai!$V$5:$V$605,"Despesa",Mai!$G$5:$G$605,DRE!$D724)</f>
        <v>0</v>
      </c>
      <c r="J724" s="47">
        <f>SUMIFS(Jun!$J$5:$J$605,Jun!$V$5:$V$605,"Despesa",Jun!$G$5:$G$605,DRE!$D724)</f>
        <v>0</v>
      </c>
      <c r="K724" s="47" t="e">
        <f>SUMIFS(#REF!,#REF!,"Despesa",#REF!,DRE!$D724)</f>
        <v>#REF!</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t="e">
        <f t="shared" si="33"/>
        <v>#REF!</v>
      </c>
    </row>
    <row r="725" spans="1:17" ht="27.75" customHeight="1" thickTop="1" thickBot="1" x14ac:dyDescent="0.3">
      <c r="A725" s="214"/>
      <c r="B725" s="61">
        <v>722</v>
      </c>
      <c r="C725" s="34">
        <f>'PC Despesas'!R103</f>
        <v>0</v>
      </c>
      <c r="D725" s="35" t="str">
        <f>IFERROR(VLOOKUP(C725,'PC Despesas'!$R$5:$S$103,2,FALSE),"")</f>
        <v/>
      </c>
      <c r="E725" s="47">
        <f>SUMIFS(Jan!$J$5:$J$586,Jan!$V$5:$V$586,"Despesa",Jan!$G$5:$G$586,DRE!$D725)</f>
        <v>0</v>
      </c>
      <c r="F725" s="47">
        <f>SUMIFS(Fev!$J$5:$J$605,Fev!$V$5:$V$605,"Despesa",Fev!$G$5:$G$605,DRE!$D725)</f>
        <v>0</v>
      </c>
      <c r="G725" s="47" t="e">
        <f>SUMIFS(#REF!,#REF!,"Despesa",#REF!,DRE!$D725)</f>
        <v>#REF!</v>
      </c>
      <c r="H725" s="47">
        <f>SUMIFS(Abr!$J$5:$J$605,Abr!$V$5:$V$605,"Despesa",Abr!$G$5:$G$605,DRE!$D725)</f>
        <v>0</v>
      </c>
      <c r="I725" s="47">
        <f>SUMIFS(Mai!$J$5:$J$605,Mai!$V$5:$V$605,"Despesa",Mai!$G$5:$G$605,DRE!$D725)</f>
        <v>0</v>
      </c>
      <c r="J725" s="47">
        <f>SUMIFS(Jun!$J$5:$J$605,Jun!$V$5:$V$605,"Despesa",Jun!$G$5:$G$605,DRE!$D725)</f>
        <v>0</v>
      </c>
      <c r="K725" s="47" t="e">
        <f>SUMIFS(#REF!,#REF!,"Despesa",#REF!,DRE!$D725)</f>
        <v>#REF!</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t="e">
        <f t="shared" si="33"/>
        <v>#REF!</v>
      </c>
    </row>
    <row r="726" spans="1:17" ht="12.75" customHeight="1" thickTop="1" thickBot="1" x14ac:dyDescent="0.3">
      <c r="A726" s="214"/>
      <c r="B726" s="61">
        <v>723</v>
      </c>
      <c r="E726" s="71"/>
      <c r="F726" s="71"/>
      <c r="G726" s="71"/>
      <c r="H726" s="71"/>
      <c r="I726" s="71"/>
      <c r="J726" s="71"/>
      <c r="K726" s="71"/>
      <c r="L726" s="71"/>
      <c r="M726" s="71"/>
      <c r="N726" s="71"/>
      <c r="O726" s="71"/>
      <c r="P726" s="71"/>
      <c r="Q726" s="71"/>
    </row>
    <row r="727" spans="1:17" ht="33.75" customHeight="1" thickTop="1" thickBot="1" x14ac:dyDescent="0.3">
      <c r="A727" s="214"/>
      <c r="B727" s="61">
        <v>724</v>
      </c>
      <c r="C727" s="288" t="s">
        <v>73</v>
      </c>
      <c r="D727" s="289"/>
      <c r="E727" s="175">
        <f>E729-E829</f>
        <v>0</v>
      </c>
      <c r="F727" s="175">
        <f t="shared" ref="F727:Q727" si="34">F729-F829</f>
        <v>0</v>
      </c>
      <c r="G727" s="175" t="e">
        <f t="shared" si="34"/>
        <v>#REF!</v>
      </c>
      <c r="H727" s="175">
        <f t="shared" si="34"/>
        <v>0</v>
      </c>
      <c r="I727" s="175">
        <f t="shared" si="34"/>
        <v>0</v>
      </c>
      <c r="J727" s="175">
        <f t="shared" si="34"/>
        <v>0</v>
      </c>
      <c r="K727" s="175" t="e">
        <f t="shared" si="34"/>
        <v>#REF!</v>
      </c>
      <c r="L727" s="175">
        <f t="shared" si="34"/>
        <v>0</v>
      </c>
      <c r="M727" s="175">
        <f t="shared" si="34"/>
        <v>0</v>
      </c>
      <c r="N727" s="175">
        <f t="shared" si="34"/>
        <v>0</v>
      </c>
      <c r="O727" s="175">
        <f t="shared" si="34"/>
        <v>0</v>
      </c>
      <c r="P727" s="175">
        <f t="shared" si="34"/>
        <v>0</v>
      </c>
      <c r="Q727" s="175" t="e">
        <f t="shared" si="34"/>
        <v>#REF!</v>
      </c>
    </row>
    <row r="728" spans="1:17" ht="12.75" customHeight="1" thickTop="1" thickBot="1" x14ac:dyDescent="0.3">
      <c r="A728" s="214"/>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14"/>
      <c r="B729" s="61">
        <v>726</v>
      </c>
      <c r="C729" s="179" t="str">
        <f>'PC Receitas'!K$4</f>
        <v>4.3</v>
      </c>
      <c r="D729" s="180" t="str">
        <f>VLOOKUP(C729,'PC Receitas'!$K$4:$L$19,2,FALSE)</f>
        <v>RECEITAS NÃO OPERACIONAIS</v>
      </c>
      <c r="E729" s="178">
        <f t="shared" ref="E729:Q729" si="35">SUM(E730:E828)</f>
        <v>0</v>
      </c>
      <c r="F729" s="178">
        <f t="shared" si="35"/>
        <v>0</v>
      </c>
      <c r="G729" s="178" t="e">
        <f t="shared" si="35"/>
        <v>#REF!</v>
      </c>
      <c r="H729" s="178">
        <f t="shared" si="35"/>
        <v>0</v>
      </c>
      <c r="I729" s="178">
        <f t="shared" si="35"/>
        <v>0</v>
      </c>
      <c r="J729" s="178">
        <f t="shared" si="35"/>
        <v>0</v>
      </c>
      <c r="K729" s="178" t="e">
        <f t="shared" si="35"/>
        <v>#REF!</v>
      </c>
      <c r="L729" s="178">
        <f t="shared" si="35"/>
        <v>0</v>
      </c>
      <c r="M729" s="178">
        <f t="shared" si="35"/>
        <v>0</v>
      </c>
      <c r="N729" s="178">
        <f t="shared" si="35"/>
        <v>0</v>
      </c>
      <c r="O729" s="178">
        <f t="shared" si="35"/>
        <v>0</v>
      </c>
      <c r="P729" s="178">
        <f t="shared" si="35"/>
        <v>0</v>
      </c>
      <c r="Q729" s="178" t="e">
        <f t="shared" si="35"/>
        <v>#REF!</v>
      </c>
    </row>
    <row r="730" spans="1:17" ht="27.75" customHeight="1" thickTop="1" thickBot="1" x14ac:dyDescent="0.3">
      <c r="A730" s="214"/>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t="e">
        <f>SUMIFS(#REF!,#REF!,"Receita",#REF!,DRE!$D730)</f>
        <v>#REF!</v>
      </c>
      <c r="H730" s="47">
        <f>SUMIFS(Abr!$J$5:$J$605,Abr!$V$5:$V$605,"Receita",Abr!$G$5:$G$605,DRE!$D730)</f>
        <v>0</v>
      </c>
      <c r="I730" s="47">
        <f>SUMIFS(Mai!$J$5:$J$605,Mai!$V$5:$V$605,"Receita",Mai!$G$5:$G$605,DRE!$D730)</f>
        <v>0</v>
      </c>
      <c r="J730" s="47">
        <f>SUMIFS(Jun!$J$5:$J$605,Jun!$V$5:$V$605,"Receita",Jun!$G$5:$G$605,DRE!$D730)</f>
        <v>0</v>
      </c>
      <c r="K730" s="47" t="e">
        <f>SUMIFS(#REF!,#REF!,"Receita",#REF!,DRE!$D730)</f>
        <v>#REF!</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t="e">
        <f>SUM(E730:P730)</f>
        <v>#REF!</v>
      </c>
    </row>
    <row r="731" spans="1:17" ht="28.5" customHeight="1" thickTop="1" thickBot="1" x14ac:dyDescent="0.3">
      <c r="A731" s="214"/>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t="e">
        <f>SUMIFS(#REF!,#REF!,"Receita",#REF!,DRE!$D731)</f>
        <v>#REF!</v>
      </c>
      <c r="H731" s="47">
        <f>SUMIFS(Abr!$J$5:$J$605,Abr!$V$5:$V$605,"Receita",Abr!$G$5:$G$605,DRE!$D731)</f>
        <v>0</v>
      </c>
      <c r="I731" s="47">
        <f>SUMIFS(Mai!$J$5:$J$605,Mai!$V$5:$V$605,"Receita",Mai!$G$5:$G$605,DRE!$D731)</f>
        <v>0</v>
      </c>
      <c r="J731" s="47">
        <f>SUMIFS(Jun!$J$5:$J$605,Jun!$V$5:$V$605,"Receita",Jun!$G$5:$G$605,DRE!$D731)</f>
        <v>0</v>
      </c>
      <c r="K731" s="47" t="e">
        <f>SUMIFS(#REF!,#REF!,"Receita",#REF!,DRE!$D731)</f>
        <v>#REF!</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t="e">
        <f t="shared" ref="Q731:Q794" si="36">SUM(E731:P731)</f>
        <v>#REF!</v>
      </c>
    </row>
    <row r="732" spans="1:17" ht="28.5" customHeight="1" thickTop="1" thickBot="1" x14ac:dyDescent="0.3">
      <c r="A732" s="214"/>
      <c r="B732" s="61">
        <v>729</v>
      </c>
      <c r="C732" s="34">
        <f>'PC Receitas'!K7</f>
        <v>0</v>
      </c>
      <c r="D732" s="35" t="str">
        <f>IFERROR(VLOOKUP(C732,'PC Receitas'!$K$4:$L$103,2,FALSE),"")</f>
        <v/>
      </c>
      <c r="E732" s="47">
        <f>SUMIFS(Jan!$J$5:$J$586,Jan!$V$5:$V$586,"Receita",Jan!$G$5:$G$586,DRE!$D732)</f>
        <v>0</v>
      </c>
      <c r="F732" s="47">
        <f>SUMIFS(Fev!$J$5:$J$605,Fev!$V$5:$V$605,"Receita",Fev!$G$5:$G$605,DRE!$D732)</f>
        <v>0</v>
      </c>
      <c r="G732" s="47" t="e">
        <f>SUMIFS(#REF!,#REF!,"Receita",#REF!,DRE!$D732)</f>
        <v>#REF!</v>
      </c>
      <c r="H732" s="47">
        <f>SUMIFS(Abr!$J$5:$J$605,Abr!$V$5:$V$605,"Receita",Abr!$G$5:$G$605,DRE!$D732)</f>
        <v>0</v>
      </c>
      <c r="I732" s="47">
        <f>SUMIFS(Mai!$J$5:$J$605,Mai!$V$5:$V$605,"Receita",Mai!$G$5:$G$605,DRE!$D732)</f>
        <v>0</v>
      </c>
      <c r="J732" s="47">
        <f>SUMIFS(Jun!$J$5:$J$605,Jun!$V$5:$V$605,"Receita",Jun!$G$5:$G$605,DRE!$D732)</f>
        <v>0</v>
      </c>
      <c r="K732" s="47" t="e">
        <f>SUMIFS(#REF!,#REF!,"Receita",#REF!,DRE!$D732)</f>
        <v>#REF!</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t="e">
        <f t="shared" si="36"/>
        <v>#REF!</v>
      </c>
    </row>
    <row r="733" spans="1:17" ht="28.5" customHeight="1" thickTop="1" thickBot="1" x14ac:dyDescent="0.3">
      <c r="A733" s="214"/>
      <c r="B733" s="61">
        <v>730</v>
      </c>
      <c r="C733" s="34">
        <f>'PC Receitas'!K8</f>
        <v>0</v>
      </c>
      <c r="D733" s="35" t="str">
        <f>IFERROR(VLOOKUP(C733,'PC Receitas'!$K$4:$L$103,2,FALSE),"")</f>
        <v/>
      </c>
      <c r="E733" s="47">
        <f>SUMIFS(Jan!$J$5:$J$586,Jan!$V$5:$V$586,"Receita",Jan!$G$5:$G$586,DRE!$D733)</f>
        <v>0</v>
      </c>
      <c r="F733" s="47">
        <f>SUMIFS(Fev!$J$5:$J$605,Fev!$V$5:$V$605,"Receita",Fev!$G$5:$G$605,DRE!$D733)</f>
        <v>0</v>
      </c>
      <c r="G733" s="47" t="e">
        <f>SUMIFS(#REF!,#REF!,"Receita",#REF!,DRE!$D733)</f>
        <v>#REF!</v>
      </c>
      <c r="H733" s="47">
        <f>SUMIFS(Abr!$J$5:$J$605,Abr!$V$5:$V$605,"Receita",Abr!$G$5:$G$605,DRE!$D733)</f>
        <v>0</v>
      </c>
      <c r="I733" s="47">
        <f>SUMIFS(Mai!$J$5:$J$605,Mai!$V$5:$V$605,"Receita",Mai!$G$5:$G$605,DRE!$D733)</f>
        <v>0</v>
      </c>
      <c r="J733" s="47">
        <f>SUMIFS(Jun!$J$5:$J$605,Jun!$V$5:$V$605,"Receita",Jun!$G$5:$G$605,DRE!$D733)</f>
        <v>0</v>
      </c>
      <c r="K733" s="47" t="e">
        <f>SUMIFS(#REF!,#REF!,"Receita",#REF!,DRE!$D733)</f>
        <v>#REF!</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t="e">
        <f t="shared" si="36"/>
        <v>#REF!</v>
      </c>
    </row>
    <row r="734" spans="1:17" ht="28.5" customHeight="1" thickTop="1" thickBot="1" x14ac:dyDescent="0.3">
      <c r="A734" s="214"/>
      <c r="B734" s="61">
        <v>731</v>
      </c>
      <c r="C734" s="34">
        <f>'PC Receitas'!K9</f>
        <v>0</v>
      </c>
      <c r="D734" s="35" t="str">
        <f>IFERROR(VLOOKUP(C734,'PC Receitas'!$K$4:$L$103,2,FALSE),"")</f>
        <v/>
      </c>
      <c r="E734" s="47">
        <f>SUMIFS(Jan!$J$5:$J$586,Jan!$V$5:$V$586,"Receita",Jan!$G$5:$G$586,DRE!$D734)</f>
        <v>0</v>
      </c>
      <c r="F734" s="47">
        <f>SUMIFS(Fev!$J$5:$J$605,Fev!$V$5:$V$605,"Receita",Fev!$G$5:$G$605,DRE!$D734)</f>
        <v>0</v>
      </c>
      <c r="G734" s="47" t="e">
        <f>SUMIFS(#REF!,#REF!,"Receita",#REF!,DRE!$D734)</f>
        <v>#REF!</v>
      </c>
      <c r="H734" s="47">
        <f>SUMIFS(Abr!$J$5:$J$605,Abr!$V$5:$V$605,"Receita",Abr!$G$5:$G$605,DRE!$D734)</f>
        <v>0</v>
      </c>
      <c r="I734" s="47">
        <f>SUMIFS(Mai!$J$5:$J$605,Mai!$V$5:$V$605,"Receita",Mai!$G$5:$G$605,DRE!$D734)</f>
        <v>0</v>
      </c>
      <c r="J734" s="47">
        <f>SUMIFS(Jun!$J$5:$J$605,Jun!$V$5:$V$605,"Receita",Jun!$G$5:$G$605,DRE!$D734)</f>
        <v>0</v>
      </c>
      <c r="K734" s="47" t="e">
        <f>SUMIFS(#REF!,#REF!,"Receita",#REF!,DRE!$D734)</f>
        <v>#REF!</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t="e">
        <f t="shared" si="36"/>
        <v>#REF!</v>
      </c>
    </row>
    <row r="735" spans="1:17" ht="28.5" customHeight="1" thickTop="1" thickBot="1" x14ac:dyDescent="0.3">
      <c r="A735" s="214"/>
      <c r="B735" s="61">
        <v>732</v>
      </c>
      <c r="C735" s="34">
        <f>'PC Receitas'!K10</f>
        <v>0</v>
      </c>
      <c r="D735" s="35" t="str">
        <f>IFERROR(VLOOKUP(C735,'PC Receitas'!$K$4:$L$103,2,FALSE),"")</f>
        <v/>
      </c>
      <c r="E735" s="47">
        <f>SUMIFS(Jan!$J$5:$J$586,Jan!$V$5:$V$586,"Receita",Jan!$G$5:$G$586,DRE!$D735)</f>
        <v>0</v>
      </c>
      <c r="F735" s="47">
        <f>SUMIFS(Fev!$J$5:$J$605,Fev!$V$5:$V$605,"Receita",Fev!$G$5:$G$605,DRE!$D735)</f>
        <v>0</v>
      </c>
      <c r="G735" s="47" t="e">
        <f>SUMIFS(#REF!,#REF!,"Receita",#REF!,DRE!$D735)</f>
        <v>#REF!</v>
      </c>
      <c r="H735" s="47">
        <f>SUMIFS(Abr!$J$5:$J$605,Abr!$V$5:$V$605,"Receita",Abr!$G$5:$G$605,DRE!$D735)</f>
        <v>0</v>
      </c>
      <c r="I735" s="47">
        <f>SUMIFS(Mai!$J$5:$J$605,Mai!$V$5:$V$605,"Receita",Mai!$G$5:$G$605,DRE!$D735)</f>
        <v>0</v>
      </c>
      <c r="J735" s="47">
        <f>SUMIFS(Jun!$J$5:$J$605,Jun!$V$5:$V$605,"Receita",Jun!$G$5:$G$605,DRE!$D735)</f>
        <v>0</v>
      </c>
      <c r="K735" s="47" t="e">
        <f>SUMIFS(#REF!,#REF!,"Receita",#REF!,DRE!$D735)</f>
        <v>#REF!</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t="e">
        <f t="shared" si="36"/>
        <v>#REF!</v>
      </c>
    </row>
    <row r="736" spans="1:17" ht="28.5" customHeight="1" thickTop="1" thickBot="1" x14ac:dyDescent="0.3">
      <c r="A736" s="214"/>
      <c r="B736" s="61">
        <v>733</v>
      </c>
      <c r="C736" s="34">
        <f>'PC Receitas'!K11</f>
        <v>0</v>
      </c>
      <c r="D736" s="35" t="str">
        <f>IFERROR(VLOOKUP(C736,'PC Receitas'!$K$4:$L$103,2,FALSE),"")</f>
        <v/>
      </c>
      <c r="E736" s="47">
        <f>SUMIFS(Jan!$J$5:$J$586,Jan!$V$5:$V$586,"Receita",Jan!$G$5:$G$586,DRE!$D736)</f>
        <v>0</v>
      </c>
      <c r="F736" s="47">
        <f>SUMIFS(Fev!$J$5:$J$605,Fev!$V$5:$V$605,"Receita",Fev!$G$5:$G$605,DRE!$D736)</f>
        <v>0</v>
      </c>
      <c r="G736" s="47" t="e">
        <f>SUMIFS(#REF!,#REF!,"Receita",#REF!,DRE!$D736)</f>
        <v>#REF!</v>
      </c>
      <c r="H736" s="47">
        <f>SUMIFS(Abr!$J$5:$J$605,Abr!$V$5:$V$605,"Receita",Abr!$G$5:$G$605,DRE!$D736)</f>
        <v>0</v>
      </c>
      <c r="I736" s="47">
        <f>SUMIFS(Mai!$J$5:$J$605,Mai!$V$5:$V$605,"Receita",Mai!$G$5:$G$605,DRE!$D736)</f>
        <v>0</v>
      </c>
      <c r="J736" s="47">
        <f>SUMIFS(Jun!$J$5:$J$605,Jun!$V$5:$V$605,"Receita",Jun!$G$5:$G$605,DRE!$D736)</f>
        <v>0</v>
      </c>
      <c r="K736" s="47" t="e">
        <f>SUMIFS(#REF!,#REF!,"Receita",#REF!,DRE!$D736)</f>
        <v>#REF!</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t="e">
        <f t="shared" si="36"/>
        <v>#REF!</v>
      </c>
    </row>
    <row r="737" spans="1:17" ht="28.5" customHeight="1" thickTop="1" thickBot="1" x14ac:dyDescent="0.3">
      <c r="A737" s="214"/>
      <c r="B737" s="61">
        <v>734</v>
      </c>
      <c r="C737" s="34">
        <f>'PC Receitas'!K12</f>
        <v>0</v>
      </c>
      <c r="D737" s="35" t="str">
        <f>IFERROR(VLOOKUP(C737,'PC Receitas'!$K$4:$L$103,2,FALSE),"")</f>
        <v/>
      </c>
      <c r="E737" s="47">
        <f>SUMIFS(Jan!$J$5:$J$586,Jan!$V$5:$V$586,"Receita",Jan!$G$5:$G$586,DRE!$D737)</f>
        <v>0</v>
      </c>
      <c r="F737" s="47">
        <f>SUMIFS(Fev!$J$5:$J$605,Fev!$V$5:$V$605,"Receita",Fev!$G$5:$G$605,DRE!$D737)</f>
        <v>0</v>
      </c>
      <c r="G737" s="47" t="e">
        <f>SUMIFS(#REF!,#REF!,"Receita",#REF!,DRE!$D737)</f>
        <v>#REF!</v>
      </c>
      <c r="H737" s="47">
        <f>SUMIFS(Abr!$J$5:$J$605,Abr!$V$5:$V$605,"Receita",Abr!$G$5:$G$605,DRE!$D737)</f>
        <v>0</v>
      </c>
      <c r="I737" s="47">
        <f>SUMIFS(Mai!$J$5:$J$605,Mai!$V$5:$V$605,"Receita",Mai!$G$5:$G$605,DRE!$D737)</f>
        <v>0</v>
      </c>
      <c r="J737" s="47">
        <f>SUMIFS(Jun!$J$5:$J$605,Jun!$V$5:$V$605,"Receita",Jun!$G$5:$G$605,DRE!$D737)</f>
        <v>0</v>
      </c>
      <c r="K737" s="47" t="e">
        <f>SUMIFS(#REF!,#REF!,"Receita",#REF!,DRE!$D737)</f>
        <v>#REF!</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t="e">
        <f t="shared" si="36"/>
        <v>#REF!</v>
      </c>
    </row>
    <row r="738" spans="1:17" ht="28.5" customHeight="1" thickTop="1" thickBot="1" x14ac:dyDescent="0.3">
      <c r="A738" s="214"/>
      <c r="B738" s="61">
        <v>735</v>
      </c>
      <c r="C738" s="34">
        <f>'PC Receitas'!K13</f>
        <v>0</v>
      </c>
      <c r="D738" s="35" t="str">
        <f>IFERROR(VLOOKUP(C738,'PC Receitas'!$K$4:$L$103,2,FALSE),"")</f>
        <v/>
      </c>
      <c r="E738" s="47">
        <f>SUMIFS(Jan!$J$5:$J$586,Jan!$V$5:$V$586,"Receita",Jan!$G$5:$G$586,DRE!$D738)</f>
        <v>0</v>
      </c>
      <c r="F738" s="47">
        <f>SUMIFS(Fev!$J$5:$J$605,Fev!$V$5:$V$605,"Receita",Fev!$G$5:$G$605,DRE!$D738)</f>
        <v>0</v>
      </c>
      <c r="G738" s="47" t="e">
        <f>SUMIFS(#REF!,#REF!,"Receita",#REF!,DRE!$D738)</f>
        <v>#REF!</v>
      </c>
      <c r="H738" s="47">
        <f>SUMIFS(Abr!$J$5:$J$605,Abr!$V$5:$V$605,"Receita",Abr!$G$5:$G$605,DRE!$D738)</f>
        <v>0</v>
      </c>
      <c r="I738" s="47">
        <f>SUMIFS(Mai!$J$5:$J$605,Mai!$V$5:$V$605,"Receita",Mai!$G$5:$G$605,DRE!$D738)</f>
        <v>0</v>
      </c>
      <c r="J738" s="47">
        <f>SUMIFS(Jun!$J$5:$J$605,Jun!$V$5:$V$605,"Receita",Jun!$G$5:$G$605,DRE!$D738)</f>
        <v>0</v>
      </c>
      <c r="K738" s="47" t="e">
        <f>SUMIFS(#REF!,#REF!,"Receita",#REF!,DRE!$D738)</f>
        <v>#REF!</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t="e">
        <f t="shared" si="36"/>
        <v>#REF!</v>
      </c>
    </row>
    <row r="739" spans="1:17" ht="28.5" customHeight="1" thickTop="1" thickBot="1" x14ac:dyDescent="0.3">
      <c r="A739" s="214"/>
      <c r="B739" s="61">
        <v>736</v>
      </c>
      <c r="C739" s="34">
        <f>'PC Receitas'!K14</f>
        <v>0</v>
      </c>
      <c r="D739" s="35" t="str">
        <f>IFERROR(VLOOKUP(C739,'PC Receitas'!$K$4:$L$103,2,FALSE),"")</f>
        <v/>
      </c>
      <c r="E739" s="47">
        <f>SUMIFS(Jan!$J$5:$J$586,Jan!$V$5:$V$586,"Receita",Jan!$G$5:$G$586,DRE!$D739)</f>
        <v>0</v>
      </c>
      <c r="F739" s="47">
        <f>SUMIFS(Fev!$J$5:$J$605,Fev!$V$5:$V$605,"Receita",Fev!$G$5:$G$605,DRE!$D739)</f>
        <v>0</v>
      </c>
      <c r="G739" s="47" t="e">
        <f>SUMIFS(#REF!,#REF!,"Receita",#REF!,DRE!$D739)</f>
        <v>#REF!</v>
      </c>
      <c r="H739" s="47">
        <f>SUMIFS(Abr!$J$5:$J$605,Abr!$V$5:$V$605,"Receita",Abr!$G$5:$G$605,DRE!$D739)</f>
        <v>0</v>
      </c>
      <c r="I739" s="47">
        <f>SUMIFS(Mai!$J$5:$J$605,Mai!$V$5:$V$605,"Receita",Mai!$G$5:$G$605,DRE!$D739)</f>
        <v>0</v>
      </c>
      <c r="J739" s="47">
        <f>SUMIFS(Jun!$J$5:$J$605,Jun!$V$5:$V$605,"Receita",Jun!$G$5:$G$605,DRE!$D739)</f>
        <v>0</v>
      </c>
      <c r="K739" s="47" t="e">
        <f>SUMIFS(#REF!,#REF!,"Receita",#REF!,DRE!$D739)</f>
        <v>#REF!</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t="e">
        <f t="shared" si="36"/>
        <v>#REF!</v>
      </c>
    </row>
    <row r="740" spans="1:17" ht="28.5" customHeight="1" thickTop="1" thickBot="1" x14ac:dyDescent="0.3">
      <c r="A740" s="214"/>
      <c r="B740" s="61">
        <v>737</v>
      </c>
      <c r="C740" s="34">
        <f>'PC Receitas'!K15</f>
        <v>0</v>
      </c>
      <c r="D740" s="35" t="str">
        <f>IFERROR(VLOOKUP(C740,'PC Receitas'!$K$4:$L$103,2,FALSE),"")</f>
        <v/>
      </c>
      <c r="E740" s="47">
        <f>SUMIFS(Jan!$J$5:$J$586,Jan!$V$5:$V$586,"Receita",Jan!$G$5:$G$586,DRE!$D740)</f>
        <v>0</v>
      </c>
      <c r="F740" s="47">
        <f>SUMIFS(Fev!$J$5:$J$605,Fev!$V$5:$V$605,"Receita",Fev!$G$5:$G$605,DRE!$D740)</f>
        <v>0</v>
      </c>
      <c r="G740" s="47" t="e">
        <f>SUMIFS(#REF!,#REF!,"Receita",#REF!,DRE!$D740)</f>
        <v>#REF!</v>
      </c>
      <c r="H740" s="47">
        <f>SUMIFS(Abr!$J$5:$J$605,Abr!$V$5:$V$605,"Receita",Abr!$G$5:$G$605,DRE!$D740)</f>
        <v>0</v>
      </c>
      <c r="I740" s="47">
        <f>SUMIFS(Mai!$J$5:$J$605,Mai!$V$5:$V$605,"Receita",Mai!$G$5:$G$605,DRE!$D740)</f>
        <v>0</v>
      </c>
      <c r="J740" s="47">
        <f>SUMIFS(Jun!$J$5:$J$605,Jun!$V$5:$V$605,"Receita",Jun!$G$5:$G$605,DRE!$D740)</f>
        <v>0</v>
      </c>
      <c r="K740" s="47" t="e">
        <f>SUMIFS(#REF!,#REF!,"Receita",#REF!,DRE!$D740)</f>
        <v>#REF!</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t="e">
        <f t="shared" si="36"/>
        <v>#REF!</v>
      </c>
    </row>
    <row r="741" spans="1:17" ht="28.5" customHeight="1" thickTop="1" thickBot="1" x14ac:dyDescent="0.3">
      <c r="A741" s="214"/>
      <c r="B741" s="61">
        <v>738</v>
      </c>
      <c r="C741" s="34">
        <f>'PC Receitas'!K16</f>
        <v>0</v>
      </c>
      <c r="D741" s="35" t="str">
        <f>IFERROR(VLOOKUP(C741,'PC Receitas'!$K$4:$L$103,2,FALSE),"")</f>
        <v/>
      </c>
      <c r="E741" s="47">
        <f>SUMIFS(Jan!$J$5:$J$586,Jan!$V$5:$V$586,"Receita",Jan!$G$5:$G$586,DRE!$D741)</f>
        <v>0</v>
      </c>
      <c r="F741" s="47">
        <f>SUMIFS(Fev!$J$5:$J$605,Fev!$V$5:$V$605,"Receita",Fev!$G$5:$G$605,DRE!$D741)</f>
        <v>0</v>
      </c>
      <c r="G741" s="47" t="e">
        <f>SUMIFS(#REF!,#REF!,"Receita",#REF!,DRE!$D741)</f>
        <v>#REF!</v>
      </c>
      <c r="H741" s="47">
        <f>SUMIFS(Abr!$J$5:$J$605,Abr!$V$5:$V$605,"Receita",Abr!$G$5:$G$605,DRE!$D741)</f>
        <v>0</v>
      </c>
      <c r="I741" s="47">
        <f>SUMIFS(Mai!$J$5:$J$605,Mai!$V$5:$V$605,"Receita",Mai!$G$5:$G$605,DRE!$D741)</f>
        <v>0</v>
      </c>
      <c r="J741" s="47">
        <f>SUMIFS(Jun!$J$5:$J$605,Jun!$V$5:$V$605,"Receita",Jun!$G$5:$G$605,DRE!$D741)</f>
        <v>0</v>
      </c>
      <c r="K741" s="47" t="e">
        <f>SUMIFS(#REF!,#REF!,"Receita",#REF!,DRE!$D741)</f>
        <v>#REF!</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t="e">
        <f t="shared" si="36"/>
        <v>#REF!</v>
      </c>
    </row>
    <row r="742" spans="1:17" ht="28.5" customHeight="1" thickTop="1" thickBot="1" x14ac:dyDescent="0.3">
      <c r="A742" s="214"/>
      <c r="B742" s="61">
        <v>739</v>
      </c>
      <c r="C742" s="34">
        <f>'PC Receitas'!K17</f>
        <v>0</v>
      </c>
      <c r="D742" s="35" t="str">
        <f>IFERROR(VLOOKUP(C742,'PC Receitas'!$K$4:$L$103,2,FALSE),"")</f>
        <v/>
      </c>
      <c r="E742" s="47">
        <f>SUMIFS(Jan!$J$5:$J$586,Jan!$V$5:$V$586,"Receita",Jan!$G$5:$G$586,DRE!$D742)</f>
        <v>0</v>
      </c>
      <c r="F742" s="47">
        <f>SUMIFS(Fev!$J$5:$J$605,Fev!$V$5:$V$605,"Receita",Fev!$G$5:$G$605,DRE!$D742)</f>
        <v>0</v>
      </c>
      <c r="G742" s="47" t="e">
        <f>SUMIFS(#REF!,#REF!,"Receita",#REF!,DRE!$D742)</f>
        <v>#REF!</v>
      </c>
      <c r="H742" s="47">
        <f>SUMIFS(Abr!$J$5:$J$605,Abr!$V$5:$V$605,"Receita",Abr!$G$5:$G$605,DRE!$D742)</f>
        <v>0</v>
      </c>
      <c r="I742" s="47">
        <f>SUMIFS(Mai!$J$5:$J$605,Mai!$V$5:$V$605,"Receita",Mai!$G$5:$G$605,DRE!$D742)</f>
        <v>0</v>
      </c>
      <c r="J742" s="47">
        <f>SUMIFS(Jun!$J$5:$J$605,Jun!$V$5:$V$605,"Receita",Jun!$G$5:$G$605,DRE!$D742)</f>
        <v>0</v>
      </c>
      <c r="K742" s="47" t="e">
        <f>SUMIFS(#REF!,#REF!,"Receita",#REF!,DRE!$D742)</f>
        <v>#REF!</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t="e">
        <f t="shared" si="36"/>
        <v>#REF!</v>
      </c>
    </row>
    <row r="743" spans="1:17" ht="28.5" customHeight="1" thickTop="1" thickBot="1" x14ac:dyDescent="0.3">
      <c r="A743" s="214"/>
      <c r="B743" s="61">
        <v>740</v>
      </c>
      <c r="C743" s="34">
        <f>'PC Receitas'!K18</f>
        <v>0</v>
      </c>
      <c r="D743" s="35" t="str">
        <f>IFERROR(VLOOKUP(C743,'PC Receitas'!$K$4:$L$103,2,FALSE),"")</f>
        <v/>
      </c>
      <c r="E743" s="47">
        <f>SUMIFS(Jan!$J$5:$J$586,Jan!$V$5:$V$586,"Receita",Jan!$G$5:$G$586,DRE!$D743)</f>
        <v>0</v>
      </c>
      <c r="F743" s="47">
        <f>SUMIFS(Fev!$J$5:$J$605,Fev!$V$5:$V$605,"Receita",Fev!$G$5:$G$605,DRE!$D743)</f>
        <v>0</v>
      </c>
      <c r="G743" s="47" t="e">
        <f>SUMIFS(#REF!,#REF!,"Receita",#REF!,DRE!$D743)</f>
        <v>#REF!</v>
      </c>
      <c r="H743" s="47">
        <f>SUMIFS(Abr!$J$5:$J$605,Abr!$V$5:$V$605,"Receita",Abr!$G$5:$G$605,DRE!$D743)</f>
        <v>0</v>
      </c>
      <c r="I743" s="47">
        <f>SUMIFS(Mai!$J$5:$J$605,Mai!$V$5:$V$605,"Receita",Mai!$G$5:$G$605,DRE!$D743)</f>
        <v>0</v>
      </c>
      <c r="J743" s="47">
        <f>SUMIFS(Jun!$J$5:$J$605,Jun!$V$5:$V$605,"Receita",Jun!$G$5:$G$605,DRE!$D743)</f>
        <v>0</v>
      </c>
      <c r="K743" s="47" t="e">
        <f>SUMIFS(#REF!,#REF!,"Receita",#REF!,DRE!$D743)</f>
        <v>#REF!</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t="e">
        <f t="shared" si="36"/>
        <v>#REF!</v>
      </c>
    </row>
    <row r="744" spans="1:17" ht="28.5" customHeight="1" thickTop="1" thickBot="1" x14ac:dyDescent="0.3">
      <c r="A744" s="214"/>
      <c r="B744" s="61">
        <v>741</v>
      </c>
      <c r="C744" s="34">
        <f>'PC Receitas'!K19</f>
        <v>0</v>
      </c>
      <c r="D744" s="35" t="str">
        <f>IFERROR(VLOOKUP(C744,'PC Receitas'!$K$4:$L$103,2,FALSE),"")</f>
        <v/>
      </c>
      <c r="E744" s="47">
        <f>SUMIFS(Jan!$J$5:$J$586,Jan!$V$5:$V$586,"Receita",Jan!$G$5:$G$586,DRE!$D744)</f>
        <v>0</v>
      </c>
      <c r="F744" s="47">
        <f>SUMIFS(Fev!$J$5:$J$605,Fev!$V$5:$V$605,"Receita",Fev!$G$5:$G$605,DRE!$D744)</f>
        <v>0</v>
      </c>
      <c r="G744" s="47" t="e">
        <f>SUMIFS(#REF!,#REF!,"Receita",#REF!,DRE!$D744)</f>
        <v>#REF!</v>
      </c>
      <c r="H744" s="47">
        <f>SUMIFS(Abr!$J$5:$J$605,Abr!$V$5:$V$605,"Receita",Abr!$G$5:$G$605,DRE!$D744)</f>
        <v>0</v>
      </c>
      <c r="I744" s="47">
        <f>SUMIFS(Mai!$J$5:$J$605,Mai!$V$5:$V$605,"Receita",Mai!$G$5:$G$605,DRE!$D744)</f>
        <v>0</v>
      </c>
      <c r="J744" s="47">
        <f>SUMIFS(Jun!$J$5:$J$605,Jun!$V$5:$V$605,"Receita",Jun!$G$5:$G$605,DRE!$D744)</f>
        <v>0</v>
      </c>
      <c r="K744" s="47" t="e">
        <f>SUMIFS(#REF!,#REF!,"Receita",#REF!,DRE!$D744)</f>
        <v>#REF!</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t="e">
        <f t="shared" si="36"/>
        <v>#REF!</v>
      </c>
    </row>
    <row r="745" spans="1:17" ht="28.5" customHeight="1" thickTop="1" thickBot="1" x14ac:dyDescent="0.3">
      <c r="A745" s="214"/>
      <c r="B745" s="61">
        <v>742</v>
      </c>
      <c r="C745" s="34">
        <f>'PC Receitas'!K20</f>
        <v>0</v>
      </c>
      <c r="D745" s="35" t="str">
        <f>IFERROR(VLOOKUP(C745,'PC Receitas'!$K$4:$L$103,2,FALSE),"")</f>
        <v/>
      </c>
      <c r="E745" s="47">
        <f>SUMIFS(Jan!$J$5:$J$586,Jan!$V$5:$V$586,"Receita",Jan!$G$5:$G$586,DRE!$D745)</f>
        <v>0</v>
      </c>
      <c r="F745" s="47">
        <f>SUMIFS(Fev!$J$5:$J$605,Fev!$V$5:$V$605,"Receita",Fev!$G$5:$G$605,DRE!$D745)</f>
        <v>0</v>
      </c>
      <c r="G745" s="47" t="e">
        <f>SUMIFS(#REF!,#REF!,"Receita",#REF!,DRE!$D745)</f>
        <v>#REF!</v>
      </c>
      <c r="H745" s="47">
        <f>SUMIFS(Abr!$J$5:$J$605,Abr!$V$5:$V$605,"Receita",Abr!$G$5:$G$605,DRE!$D745)</f>
        <v>0</v>
      </c>
      <c r="I745" s="47">
        <f>SUMIFS(Mai!$J$5:$J$605,Mai!$V$5:$V$605,"Receita",Mai!$G$5:$G$605,DRE!$D745)</f>
        <v>0</v>
      </c>
      <c r="J745" s="47">
        <f>SUMIFS(Jun!$J$5:$J$605,Jun!$V$5:$V$605,"Receita",Jun!$G$5:$G$605,DRE!$D745)</f>
        <v>0</v>
      </c>
      <c r="K745" s="47" t="e">
        <f>SUMIFS(#REF!,#REF!,"Receita",#REF!,DRE!$D745)</f>
        <v>#REF!</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t="e">
        <f t="shared" si="36"/>
        <v>#REF!</v>
      </c>
    </row>
    <row r="746" spans="1:17" ht="28.5" customHeight="1" thickTop="1" thickBot="1" x14ac:dyDescent="0.3">
      <c r="A746" s="214"/>
      <c r="B746" s="61">
        <v>743</v>
      </c>
      <c r="C746" s="34">
        <f>'PC Receitas'!K21</f>
        <v>0</v>
      </c>
      <c r="D746" s="35" t="str">
        <f>IFERROR(VLOOKUP(C746,'PC Receitas'!$K$4:$L$103,2,FALSE),"")</f>
        <v/>
      </c>
      <c r="E746" s="47">
        <f>SUMIFS(Jan!$J$5:$J$586,Jan!$V$5:$V$586,"Receita",Jan!$G$5:$G$586,DRE!$D746)</f>
        <v>0</v>
      </c>
      <c r="F746" s="47">
        <f>SUMIFS(Fev!$J$5:$J$605,Fev!$V$5:$V$605,"Receita",Fev!$G$5:$G$605,DRE!$D746)</f>
        <v>0</v>
      </c>
      <c r="G746" s="47" t="e">
        <f>SUMIFS(#REF!,#REF!,"Receita",#REF!,DRE!$D746)</f>
        <v>#REF!</v>
      </c>
      <c r="H746" s="47">
        <f>SUMIFS(Abr!$J$5:$J$605,Abr!$V$5:$V$605,"Receita",Abr!$G$5:$G$605,DRE!$D746)</f>
        <v>0</v>
      </c>
      <c r="I746" s="47">
        <f>SUMIFS(Mai!$J$5:$J$605,Mai!$V$5:$V$605,"Receita",Mai!$G$5:$G$605,DRE!$D746)</f>
        <v>0</v>
      </c>
      <c r="J746" s="47">
        <f>SUMIFS(Jun!$J$5:$J$605,Jun!$V$5:$V$605,"Receita",Jun!$G$5:$G$605,DRE!$D746)</f>
        <v>0</v>
      </c>
      <c r="K746" s="47" t="e">
        <f>SUMIFS(#REF!,#REF!,"Receita",#REF!,DRE!$D746)</f>
        <v>#REF!</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t="e">
        <f t="shared" si="36"/>
        <v>#REF!</v>
      </c>
    </row>
    <row r="747" spans="1:17" ht="28.5" customHeight="1" thickTop="1" thickBot="1" x14ac:dyDescent="0.3">
      <c r="A747" s="214"/>
      <c r="B747" s="61">
        <v>744</v>
      </c>
      <c r="C747" s="34">
        <f>'PC Receitas'!K22</f>
        <v>0</v>
      </c>
      <c r="D747" s="35" t="str">
        <f>IFERROR(VLOOKUP(C747,'PC Receitas'!$K$4:$L$103,2,FALSE),"")</f>
        <v/>
      </c>
      <c r="E747" s="47">
        <f>SUMIFS(Jan!$J$5:$J$586,Jan!$V$5:$V$586,"Receita",Jan!$G$5:$G$586,DRE!$D747)</f>
        <v>0</v>
      </c>
      <c r="F747" s="47">
        <f>SUMIFS(Fev!$J$5:$J$605,Fev!$V$5:$V$605,"Receita",Fev!$G$5:$G$605,DRE!$D747)</f>
        <v>0</v>
      </c>
      <c r="G747" s="47" t="e">
        <f>SUMIFS(#REF!,#REF!,"Receita",#REF!,DRE!$D747)</f>
        <v>#REF!</v>
      </c>
      <c r="H747" s="47">
        <f>SUMIFS(Abr!$J$5:$J$605,Abr!$V$5:$V$605,"Receita",Abr!$G$5:$G$605,DRE!$D747)</f>
        <v>0</v>
      </c>
      <c r="I747" s="47">
        <f>SUMIFS(Mai!$J$5:$J$605,Mai!$V$5:$V$605,"Receita",Mai!$G$5:$G$605,DRE!$D747)</f>
        <v>0</v>
      </c>
      <c r="J747" s="47">
        <f>SUMIFS(Jun!$J$5:$J$605,Jun!$V$5:$V$605,"Receita",Jun!$G$5:$G$605,DRE!$D747)</f>
        <v>0</v>
      </c>
      <c r="K747" s="47" t="e">
        <f>SUMIFS(#REF!,#REF!,"Receita",#REF!,DRE!$D747)</f>
        <v>#REF!</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t="e">
        <f t="shared" si="36"/>
        <v>#REF!</v>
      </c>
    </row>
    <row r="748" spans="1:17" ht="28.5" customHeight="1" thickTop="1" thickBot="1" x14ac:dyDescent="0.3">
      <c r="A748" s="214"/>
      <c r="B748" s="61">
        <v>745</v>
      </c>
      <c r="C748" s="34">
        <f>'PC Receitas'!K23</f>
        <v>0</v>
      </c>
      <c r="D748" s="35" t="str">
        <f>IFERROR(VLOOKUP(C748,'PC Receitas'!$K$4:$L$103,2,FALSE),"")</f>
        <v/>
      </c>
      <c r="E748" s="47">
        <f>SUMIFS(Jan!$J$5:$J$586,Jan!$V$5:$V$586,"Receita",Jan!$G$5:$G$586,DRE!$D748)</f>
        <v>0</v>
      </c>
      <c r="F748" s="47">
        <f>SUMIFS(Fev!$J$5:$J$605,Fev!$V$5:$V$605,"Receita",Fev!$G$5:$G$605,DRE!$D748)</f>
        <v>0</v>
      </c>
      <c r="G748" s="47" t="e">
        <f>SUMIFS(#REF!,#REF!,"Receita",#REF!,DRE!$D748)</f>
        <v>#REF!</v>
      </c>
      <c r="H748" s="47">
        <f>SUMIFS(Abr!$J$5:$J$605,Abr!$V$5:$V$605,"Receita",Abr!$G$5:$G$605,DRE!$D748)</f>
        <v>0</v>
      </c>
      <c r="I748" s="47">
        <f>SUMIFS(Mai!$J$5:$J$605,Mai!$V$5:$V$605,"Receita",Mai!$G$5:$G$605,DRE!$D748)</f>
        <v>0</v>
      </c>
      <c r="J748" s="47">
        <f>SUMIFS(Jun!$J$5:$J$605,Jun!$V$5:$V$605,"Receita",Jun!$G$5:$G$605,DRE!$D748)</f>
        <v>0</v>
      </c>
      <c r="K748" s="47" t="e">
        <f>SUMIFS(#REF!,#REF!,"Receita",#REF!,DRE!$D748)</f>
        <v>#REF!</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t="e">
        <f t="shared" si="36"/>
        <v>#REF!</v>
      </c>
    </row>
    <row r="749" spans="1:17" ht="28.5" customHeight="1" thickTop="1" thickBot="1" x14ac:dyDescent="0.3">
      <c r="A749" s="214"/>
      <c r="B749" s="61">
        <v>746</v>
      </c>
      <c r="C749" s="34">
        <f>'PC Receitas'!K24</f>
        <v>0</v>
      </c>
      <c r="D749" s="35" t="str">
        <f>IFERROR(VLOOKUP(C749,'PC Receitas'!$K$4:$L$103,2,FALSE),"")</f>
        <v/>
      </c>
      <c r="E749" s="47">
        <f>SUMIFS(Jan!$J$5:$J$586,Jan!$V$5:$V$586,"Receita",Jan!$G$5:$G$586,DRE!$D749)</f>
        <v>0</v>
      </c>
      <c r="F749" s="47">
        <f>SUMIFS(Fev!$J$5:$J$605,Fev!$V$5:$V$605,"Receita",Fev!$G$5:$G$605,DRE!$D749)</f>
        <v>0</v>
      </c>
      <c r="G749" s="47" t="e">
        <f>SUMIFS(#REF!,#REF!,"Receita",#REF!,DRE!$D749)</f>
        <v>#REF!</v>
      </c>
      <c r="H749" s="47">
        <f>SUMIFS(Abr!$J$5:$J$605,Abr!$V$5:$V$605,"Receita",Abr!$G$5:$G$605,DRE!$D749)</f>
        <v>0</v>
      </c>
      <c r="I749" s="47">
        <f>SUMIFS(Mai!$J$5:$J$605,Mai!$V$5:$V$605,"Receita",Mai!$G$5:$G$605,DRE!$D749)</f>
        <v>0</v>
      </c>
      <c r="J749" s="47">
        <f>SUMIFS(Jun!$J$5:$J$605,Jun!$V$5:$V$605,"Receita",Jun!$G$5:$G$605,DRE!$D749)</f>
        <v>0</v>
      </c>
      <c r="K749" s="47" t="e">
        <f>SUMIFS(#REF!,#REF!,"Receita",#REF!,DRE!$D749)</f>
        <v>#REF!</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t="e">
        <f t="shared" si="36"/>
        <v>#REF!</v>
      </c>
    </row>
    <row r="750" spans="1:17" ht="28.5" customHeight="1" thickTop="1" thickBot="1" x14ac:dyDescent="0.3">
      <c r="A750" s="214"/>
      <c r="B750" s="61">
        <v>747</v>
      </c>
      <c r="C750" s="34">
        <f>'PC Receitas'!K25</f>
        <v>0</v>
      </c>
      <c r="D750" s="35" t="str">
        <f>IFERROR(VLOOKUP(C750,'PC Receitas'!$K$4:$L$103,2,FALSE),"")</f>
        <v/>
      </c>
      <c r="E750" s="47">
        <f>SUMIFS(Jan!$J$5:$J$586,Jan!$V$5:$V$586,"Receita",Jan!$G$5:$G$586,DRE!$D750)</f>
        <v>0</v>
      </c>
      <c r="F750" s="47">
        <f>SUMIFS(Fev!$J$5:$J$605,Fev!$V$5:$V$605,"Receita",Fev!$G$5:$G$605,DRE!$D750)</f>
        <v>0</v>
      </c>
      <c r="G750" s="47" t="e">
        <f>SUMIFS(#REF!,#REF!,"Receita",#REF!,DRE!$D750)</f>
        <v>#REF!</v>
      </c>
      <c r="H750" s="47">
        <f>SUMIFS(Abr!$J$5:$J$605,Abr!$V$5:$V$605,"Receita",Abr!$G$5:$G$605,DRE!$D750)</f>
        <v>0</v>
      </c>
      <c r="I750" s="47">
        <f>SUMIFS(Mai!$J$5:$J$605,Mai!$V$5:$V$605,"Receita",Mai!$G$5:$G$605,DRE!$D750)</f>
        <v>0</v>
      </c>
      <c r="J750" s="47">
        <f>SUMIFS(Jun!$J$5:$J$605,Jun!$V$5:$V$605,"Receita",Jun!$G$5:$G$605,DRE!$D750)</f>
        <v>0</v>
      </c>
      <c r="K750" s="47" t="e">
        <f>SUMIFS(#REF!,#REF!,"Receita",#REF!,DRE!$D750)</f>
        <v>#REF!</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t="e">
        <f t="shared" si="36"/>
        <v>#REF!</v>
      </c>
    </row>
    <row r="751" spans="1:17" ht="28.5" customHeight="1" thickTop="1" thickBot="1" x14ac:dyDescent="0.3">
      <c r="A751" s="214"/>
      <c r="B751" s="61">
        <v>748</v>
      </c>
      <c r="C751" s="34">
        <f>'PC Receitas'!K26</f>
        <v>0</v>
      </c>
      <c r="D751" s="35" t="str">
        <f>IFERROR(VLOOKUP(C751,'PC Receitas'!$K$4:$L$103,2,FALSE),"")</f>
        <v/>
      </c>
      <c r="E751" s="47">
        <f>SUMIFS(Jan!$J$5:$J$586,Jan!$V$5:$V$586,"Receita",Jan!$G$5:$G$586,DRE!$D751)</f>
        <v>0</v>
      </c>
      <c r="F751" s="47">
        <f>SUMIFS(Fev!$J$5:$J$605,Fev!$V$5:$V$605,"Receita",Fev!$G$5:$G$605,DRE!$D751)</f>
        <v>0</v>
      </c>
      <c r="G751" s="47" t="e">
        <f>SUMIFS(#REF!,#REF!,"Receita",#REF!,DRE!$D751)</f>
        <v>#REF!</v>
      </c>
      <c r="H751" s="47">
        <f>SUMIFS(Abr!$J$5:$J$605,Abr!$V$5:$V$605,"Receita",Abr!$G$5:$G$605,DRE!$D751)</f>
        <v>0</v>
      </c>
      <c r="I751" s="47">
        <f>SUMIFS(Mai!$J$5:$J$605,Mai!$V$5:$V$605,"Receita",Mai!$G$5:$G$605,DRE!$D751)</f>
        <v>0</v>
      </c>
      <c r="J751" s="47">
        <f>SUMIFS(Jun!$J$5:$J$605,Jun!$V$5:$V$605,"Receita",Jun!$G$5:$G$605,DRE!$D751)</f>
        <v>0</v>
      </c>
      <c r="K751" s="47" t="e">
        <f>SUMIFS(#REF!,#REF!,"Receita",#REF!,DRE!$D751)</f>
        <v>#REF!</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t="e">
        <f t="shared" si="36"/>
        <v>#REF!</v>
      </c>
    </row>
    <row r="752" spans="1:17" ht="28.5" customHeight="1" thickTop="1" thickBot="1" x14ac:dyDescent="0.3">
      <c r="A752" s="214"/>
      <c r="B752" s="61">
        <v>749</v>
      </c>
      <c r="C752" s="34">
        <f>'PC Receitas'!K27</f>
        <v>0</v>
      </c>
      <c r="D752" s="35" t="str">
        <f>IFERROR(VLOOKUP(C752,'PC Receitas'!$K$4:$L$103,2,FALSE),"")</f>
        <v/>
      </c>
      <c r="E752" s="47">
        <f>SUMIFS(Jan!$J$5:$J$586,Jan!$V$5:$V$586,"Receita",Jan!$G$5:$G$586,DRE!$D752)</f>
        <v>0</v>
      </c>
      <c r="F752" s="47">
        <f>SUMIFS(Fev!$J$5:$J$605,Fev!$V$5:$V$605,"Receita",Fev!$G$5:$G$605,DRE!$D752)</f>
        <v>0</v>
      </c>
      <c r="G752" s="47" t="e">
        <f>SUMIFS(#REF!,#REF!,"Receita",#REF!,DRE!$D752)</f>
        <v>#REF!</v>
      </c>
      <c r="H752" s="47">
        <f>SUMIFS(Abr!$J$5:$J$605,Abr!$V$5:$V$605,"Receita",Abr!$G$5:$G$605,DRE!$D752)</f>
        <v>0</v>
      </c>
      <c r="I752" s="47">
        <f>SUMIFS(Mai!$J$5:$J$605,Mai!$V$5:$V$605,"Receita",Mai!$G$5:$G$605,DRE!$D752)</f>
        <v>0</v>
      </c>
      <c r="J752" s="47">
        <f>SUMIFS(Jun!$J$5:$J$605,Jun!$V$5:$V$605,"Receita",Jun!$G$5:$G$605,DRE!$D752)</f>
        <v>0</v>
      </c>
      <c r="K752" s="47" t="e">
        <f>SUMIFS(#REF!,#REF!,"Receita",#REF!,DRE!$D752)</f>
        <v>#REF!</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t="e">
        <f t="shared" si="36"/>
        <v>#REF!</v>
      </c>
    </row>
    <row r="753" spans="1:17" ht="28.5" customHeight="1" thickTop="1" thickBot="1" x14ac:dyDescent="0.3">
      <c r="A753" s="214"/>
      <c r="B753" s="61">
        <v>750</v>
      </c>
      <c r="C753" s="34">
        <f>'PC Receitas'!K28</f>
        <v>0</v>
      </c>
      <c r="D753" s="35" t="str">
        <f>IFERROR(VLOOKUP(C753,'PC Receitas'!$K$4:$L$103,2,FALSE),"")</f>
        <v/>
      </c>
      <c r="E753" s="47">
        <f>SUMIFS(Jan!$J$5:$J$586,Jan!$V$5:$V$586,"Receita",Jan!$G$5:$G$586,DRE!$D753)</f>
        <v>0</v>
      </c>
      <c r="F753" s="47">
        <f>SUMIFS(Fev!$J$5:$J$605,Fev!$V$5:$V$605,"Receita",Fev!$G$5:$G$605,DRE!$D753)</f>
        <v>0</v>
      </c>
      <c r="G753" s="47" t="e">
        <f>SUMIFS(#REF!,#REF!,"Receita",#REF!,DRE!$D753)</f>
        <v>#REF!</v>
      </c>
      <c r="H753" s="47">
        <f>SUMIFS(Abr!$J$5:$J$605,Abr!$V$5:$V$605,"Receita",Abr!$G$5:$G$605,DRE!$D753)</f>
        <v>0</v>
      </c>
      <c r="I753" s="47">
        <f>SUMIFS(Mai!$J$5:$J$605,Mai!$V$5:$V$605,"Receita",Mai!$G$5:$G$605,DRE!$D753)</f>
        <v>0</v>
      </c>
      <c r="J753" s="47">
        <f>SUMIFS(Jun!$J$5:$J$605,Jun!$V$5:$V$605,"Receita",Jun!$G$5:$G$605,DRE!$D753)</f>
        <v>0</v>
      </c>
      <c r="K753" s="47" t="e">
        <f>SUMIFS(#REF!,#REF!,"Receita",#REF!,DRE!$D753)</f>
        <v>#REF!</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t="e">
        <f t="shared" si="36"/>
        <v>#REF!</v>
      </c>
    </row>
    <row r="754" spans="1:17" ht="28.5" customHeight="1" thickTop="1" thickBot="1" x14ac:dyDescent="0.3">
      <c r="A754" s="214"/>
      <c r="B754" s="61">
        <v>751</v>
      </c>
      <c r="C754" s="34">
        <f>'PC Receitas'!K29</f>
        <v>0</v>
      </c>
      <c r="D754" s="35" t="str">
        <f>IFERROR(VLOOKUP(C754,'PC Receitas'!$K$4:$L$103,2,FALSE),"")</f>
        <v/>
      </c>
      <c r="E754" s="47">
        <f>SUMIFS(Jan!$J$5:$J$586,Jan!$V$5:$V$586,"Receita",Jan!$G$5:$G$586,DRE!$D754)</f>
        <v>0</v>
      </c>
      <c r="F754" s="47">
        <f>SUMIFS(Fev!$J$5:$J$605,Fev!$V$5:$V$605,"Receita",Fev!$G$5:$G$605,DRE!$D754)</f>
        <v>0</v>
      </c>
      <c r="G754" s="47" t="e">
        <f>SUMIFS(#REF!,#REF!,"Receita",#REF!,DRE!$D754)</f>
        <v>#REF!</v>
      </c>
      <c r="H754" s="47">
        <f>SUMIFS(Abr!$J$5:$J$605,Abr!$V$5:$V$605,"Receita",Abr!$G$5:$G$605,DRE!$D754)</f>
        <v>0</v>
      </c>
      <c r="I754" s="47">
        <f>SUMIFS(Mai!$J$5:$J$605,Mai!$V$5:$V$605,"Receita",Mai!$G$5:$G$605,DRE!$D754)</f>
        <v>0</v>
      </c>
      <c r="J754" s="47">
        <f>SUMIFS(Jun!$J$5:$J$605,Jun!$V$5:$V$605,"Receita",Jun!$G$5:$G$605,DRE!$D754)</f>
        <v>0</v>
      </c>
      <c r="K754" s="47" t="e">
        <f>SUMIFS(#REF!,#REF!,"Receita",#REF!,DRE!$D754)</f>
        <v>#REF!</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t="e">
        <f t="shared" si="36"/>
        <v>#REF!</v>
      </c>
    </row>
    <row r="755" spans="1:17" ht="28.5" customHeight="1" thickTop="1" thickBot="1" x14ac:dyDescent="0.3">
      <c r="A755" s="214"/>
      <c r="B755" s="61">
        <v>752</v>
      </c>
      <c r="C755" s="34">
        <f>'PC Receitas'!K30</f>
        <v>0</v>
      </c>
      <c r="D755" s="35" t="str">
        <f>IFERROR(VLOOKUP(C755,'PC Receitas'!$K$4:$L$103,2,FALSE),"")</f>
        <v/>
      </c>
      <c r="E755" s="47">
        <f>SUMIFS(Jan!$J$5:$J$586,Jan!$V$5:$V$586,"Receita",Jan!$G$5:$G$586,DRE!$D755)</f>
        <v>0</v>
      </c>
      <c r="F755" s="47">
        <f>SUMIFS(Fev!$J$5:$J$605,Fev!$V$5:$V$605,"Receita",Fev!$G$5:$G$605,DRE!$D755)</f>
        <v>0</v>
      </c>
      <c r="G755" s="47" t="e">
        <f>SUMIFS(#REF!,#REF!,"Receita",#REF!,DRE!$D755)</f>
        <v>#REF!</v>
      </c>
      <c r="H755" s="47">
        <f>SUMIFS(Abr!$J$5:$J$605,Abr!$V$5:$V$605,"Receita",Abr!$G$5:$G$605,DRE!$D755)</f>
        <v>0</v>
      </c>
      <c r="I755" s="47">
        <f>SUMIFS(Mai!$J$5:$J$605,Mai!$V$5:$V$605,"Receita",Mai!$G$5:$G$605,DRE!$D755)</f>
        <v>0</v>
      </c>
      <c r="J755" s="47">
        <f>SUMIFS(Jun!$J$5:$J$605,Jun!$V$5:$V$605,"Receita",Jun!$G$5:$G$605,DRE!$D755)</f>
        <v>0</v>
      </c>
      <c r="K755" s="47" t="e">
        <f>SUMIFS(#REF!,#REF!,"Receita",#REF!,DRE!$D755)</f>
        <v>#REF!</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t="e">
        <f t="shared" si="36"/>
        <v>#REF!</v>
      </c>
    </row>
    <row r="756" spans="1:17" ht="28.5" customHeight="1" thickTop="1" thickBot="1" x14ac:dyDescent="0.3">
      <c r="A756" s="214"/>
      <c r="B756" s="61">
        <v>753</v>
      </c>
      <c r="C756" s="34">
        <f>'PC Receitas'!K31</f>
        <v>0</v>
      </c>
      <c r="D756" s="35" t="str">
        <f>IFERROR(VLOOKUP(C756,'PC Receitas'!$K$4:$L$103,2,FALSE),"")</f>
        <v/>
      </c>
      <c r="E756" s="47">
        <f>SUMIFS(Jan!$J$5:$J$586,Jan!$V$5:$V$586,"Receita",Jan!$G$5:$G$586,DRE!$D756)</f>
        <v>0</v>
      </c>
      <c r="F756" s="47">
        <f>SUMIFS(Fev!$J$5:$J$605,Fev!$V$5:$V$605,"Receita",Fev!$G$5:$G$605,DRE!$D756)</f>
        <v>0</v>
      </c>
      <c r="G756" s="47" t="e">
        <f>SUMIFS(#REF!,#REF!,"Receita",#REF!,DRE!$D756)</f>
        <v>#REF!</v>
      </c>
      <c r="H756" s="47">
        <f>SUMIFS(Abr!$J$5:$J$605,Abr!$V$5:$V$605,"Receita",Abr!$G$5:$G$605,DRE!$D756)</f>
        <v>0</v>
      </c>
      <c r="I756" s="47">
        <f>SUMIFS(Mai!$J$5:$J$605,Mai!$V$5:$V$605,"Receita",Mai!$G$5:$G$605,DRE!$D756)</f>
        <v>0</v>
      </c>
      <c r="J756" s="47">
        <f>SUMIFS(Jun!$J$5:$J$605,Jun!$V$5:$V$605,"Receita",Jun!$G$5:$G$605,DRE!$D756)</f>
        <v>0</v>
      </c>
      <c r="K756" s="47" t="e">
        <f>SUMIFS(#REF!,#REF!,"Receita",#REF!,DRE!$D756)</f>
        <v>#REF!</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t="e">
        <f t="shared" si="36"/>
        <v>#REF!</v>
      </c>
    </row>
    <row r="757" spans="1:17" ht="28.5" customHeight="1" thickTop="1" thickBot="1" x14ac:dyDescent="0.3">
      <c r="A757" s="214"/>
      <c r="B757" s="61">
        <v>754</v>
      </c>
      <c r="C757" s="34">
        <f>'PC Receitas'!K32</f>
        <v>0</v>
      </c>
      <c r="D757" s="35" t="str">
        <f>IFERROR(VLOOKUP(C757,'PC Receitas'!$K$4:$L$103,2,FALSE),"")</f>
        <v/>
      </c>
      <c r="E757" s="47">
        <f>SUMIFS(Jan!$J$5:$J$586,Jan!$V$5:$V$586,"Receita",Jan!$G$5:$G$586,DRE!$D757)</f>
        <v>0</v>
      </c>
      <c r="F757" s="47">
        <f>SUMIFS(Fev!$J$5:$J$605,Fev!$V$5:$V$605,"Receita",Fev!$G$5:$G$605,DRE!$D757)</f>
        <v>0</v>
      </c>
      <c r="G757" s="47" t="e">
        <f>SUMIFS(#REF!,#REF!,"Receita",#REF!,DRE!$D757)</f>
        <v>#REF!</v>
      </c>
      <c r="H757" s="47">
        <f>SUMIFS(Abr!$J$5:$J$605,Abr!$V$5:$V$605,"Receita",Abr!$G$5:$G$605,DRE!$D757)</f>
        <v>0</v>
      </c>
      <c r="I757" s="47">
        <f>SUMIFS(Mai!$J$5:$J$605,Mai!$V$5:$V$605,"Receita",Mai!$G$5:$G$605,DRE!$D757)</f>
        <v>0</v>
      </c>
      <c r="J757" s="47">
        <f>SUMIFS(Jun!$J$5:$J$605,Jun!$V$5:$V$605,"Receita",Jun!$G$5:$G$605,DRE!$D757)</f>
        <v>0</v>
      </c>
      <c r="K757" s="47" t="e">
        <f>SUMIFS(#REF!,#REF!,"Receita",#REF!,DRE!$D757)</f>
        <v>#REF!</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t="e">
        <f t="shared" si="36"/>
        <v>#REF!</v>
      </c>
    </row>
    <row r="758" spans="1:17" ht="28.5" customHeight="1" thickTop="1" thickBot="1" x14ac:dyDescent="0.3">
      <c r="A758" s="214"/>
      <c r="B758" s="61">
        <v>755</v>
      </c>
      <c r="C758" s="34">
        <f>'PC Receitas'!K33</f>
        <v>0</v>
      </c>
      <c r="D758" s="35" t="str">
        <f>IFERROR(VLOOKUP(C758,'PC Receitas'!$K$4:$L$103,2,FALSE),"")</f>
        <v/>
      </c>
      <c r="E758" s="47">
        <f>SUMIFS(Jan!$J$5:$J$586,Jan!$V$5:$V$586,"Receita",Jan!$G$5:$G$586,DRE!$D758)</f>
        <v>0</v>
      </c>
      <c r="F758" s="47">
        <f>SUMIFS(Fev!$J$5:$J$605,Fev!$V$5:$V$605,"Receita",Fev!$G$5:$G$605,DRE!$D758)</f>
        <v>0</v>
      </c>
      <c r="G758" s="47" t="e">
        <f>SUMIFS(#REF!,#REF!,"Receita",#REF!,DRE!$D758)</f>
        <v>#REF!</v>
      </c>
      <c r="H758" s="47">
        <f>SUMIFS(Abr!$J$5:$J$605,Abr!$V$5:$V$605,"Receita",Abr!$G$5:$G$605,DRE!$D758)</f>
        <v>0</v>
      </c>
      <c r="I758" s="47">
        <f>SUMIFS(Mai!$J$5:$J$605,Mai!$V$5:$V$605,"Receita",Mai!$G$5:$G$605,DRE!$D758)</f>
        <v>0</v>
      </c>
      <c r="J758" s="47">
        <f>SUMIFS(Jun!$J$5:$J$605,Jun!$V$5:$V$605,"Receita",Jun!$G$5:$G$605,DRE!$D758)</f>
        <v>0</v>
      </c>
      <c r="K758" s="47" t="e">
        <f>SUMIFS(#REF!,#REF!,"Receita",#REF!,DRE!$D758)</f>
        <v>#REF!</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t="e">
        <f t="shared" si="36"/>
        <v>#REF!</v>
      </c>
    </row>
    <row r="759" spans="1:17" ht="28.5" customHeight="1" thickTop="1" thickBot="1" x14ac:dyDescent="0.3">
      <c r="A759" s="214"/>
      <c r="B759" s="61">
        <v>756</v>
      </c>
      <c r="C759" s="34">
        <f>'PC Receitas'!K34</f>
        <v>0</v>
      </c>
      <c r="D759" s="35" t="str">
        <f>IFERROR(VLOOKUP(C759,'PC Receitas'!$K$4:$L$103,2,FALSE),"")</f>
        <v/>
      </c>
      <c r="E759" s="47">
        <f>SUMIFS(Jan!$J$5:$J$586,Jan!$V$5:$V$586,"Receita",Jan!$G$5:$G$586,DRE!$D759)</f>
        <v>0</v>
      </c>
      <c r="F759" s="47">
        <f>SUMIFS(Fev!$J$5:$J$605,Fev!$V$5:$V$605,"Receita",Fev!$G$5:$G$605,DRE!$D759)</f>
        <v>0</v>
      </c>
      <c r="G759" s="47" t="e">
        <f>SUMIFS(#REF!,#REF!,"Receita",#REF!,DRE!$D759)</f>
        <v>#REF!</v>
      </c>
      <c r="H759" s="47">
        <f>SUMIFS(Abr!$J$5:$J$605,Abr!$V$5:$V$605,"Receita",Abr!$G$5:$G$605,DRE!$D759)</f>
        <v>0</v>
      </c>
      <c r="I759" s="47">
        <f>SUMIFS(Mai!$J$5:$J$605,Mai!$V$5:$V$605,"Receita",Mai!$G$5:$G$605,DRE!$D759)</f>
        <v>0</v>
      </c>
      <c r="J759" s="47">
        <f>SUMIFS(Jun!$J$5:$J$605,Jun!$V$5:$V$605,"Receita",Jun!$G$5:$G$605,DRE!$D759)</f>
        <v>0</v>
      </c>
      <c r="K759" s="47" t="e">
        <f>SUMIFS(#REF!,#REF!,"Receita",#REF!,DRE!$D759)</f>
        <v>#REF!</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t="e">
        <f t="shared" si="36"/>
        <v>#REF!</v>
      </c>
    </row>
    <row r="760" spans="1:17" ht="28.5" customHeight="1" thickTop="1" thickBot="1" x14ac:dyDescent="0.3">
      <c r="A760" s="214"/>
      <c r="B760" s="61">
        <v>757</v>
      </c>
      <c r="C760" s="34">
        <f>'PC Receitas'!K35</f>
        <v>0</v>
      </c>
      <c r="D760" s="35" t="str">
        <f>IFERROR(VLOOKUP(C760,'PC Receitas'!$K$4:$L$103,2,FALSE),"")</f>
        <v/>
      </c>
      <c r="E760" s="47">
        <f>SUMIFS(Jan!$J$5:$J$586,Jan!$V$5:$V$586,"Receita",Jan!$G$5:$G$586,DRE!$D760)</f>
        <v>0</v>
      </c>
      <c r="F760" s="47">
        <f>SUMIFS(Fev!$J$5:$J$605,Fev!$V$5:$V$605,"Receita",Fev!$G$5:$G$605,DRE!$D760)</f>
        <v>0</v>
      </c>
      <c r="G760" s="47" t="e">
        <f>SUMIFS(#REF!,#REF!,"Receita",#REF!,DRE!$D760)</f>
        <v>#REF!</v>
      </c>
      <c r="H760" s="47">
        <f>SUMIFS(Abr!$J$5:$J$605,Abr!$V$5:$V$605,"Receita",Abr!$G$5:$G$605,DRE!$D760)</f>
        <v>0</v>
      </c>
      <c r="I760" s="47">
        <f>SUMIFS(Mai!$J$5:$J$605,Mai!$V$5:$V$605,"Receita",Mai!$G$5:$G$605,DRE!$D760)</f>
        <v>0</v>
      </c>
      <c r="J760" s="47">
        <f>SUMIFS(Jun!$J$5:$J$605,Jun!$V$5:$V$605,"Receita",Jun!$G$5:$G$605,DRE!$D760)</f>
        <v>0</v>
      </c>
      <c r="K760" s="47" t="e">
        <f>SUMIFS(#REF!,#REF!,"Receita",#REF!,DRE!$D760)</f>
        <v>#REF!</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t="e">
        <f t="shared" si="36"/>
        <v>#REF!</v>
      </c>
    </row>
    <row r="761" spans="1:17" ht="28.5" customHeight="1" thickTop="1" thickBot="1" x14ac:dyDescent="0.3">
      <c r="A761" s="214"/>
      <c r="B761" s="61">
        <v>758</v>
      </c>
      <c r="C761" s="34">
        <f>'PC Receitas'!K36</f>
        <v>0</v>
      </c>
      <c r="D761" s="35" t="str">
        <f>IFERROR(VLOOKUP(C761,'PC Receitas'!$K$4:$L$103,2,FALSE),"")</f>
        <v/>
      </c>
      <c r="E761" s="47">
        <f>SUMIFS(Jan!$J$5:$J$586,Jan!$V$5:$V$586,"Receita",Jan!$G$5:$G$586,DRE!$D761)</f>
        <v>0</v>
      </c>
      <c r="F761" s="47">
        <f>SUMIFS(Fev!$J$5:$J$605,Fev!$V$5:$V$605,"Receita",Fev!$G$5:$G$605,DRE!$D761)</f>
        <v>0</v>
      </c>
      <c r="G761" s="47" t="e">
        <f>SUMIFS(#REF!,#REF!,"Receita",#REF!,DRE!$D761)</f>
        <v>#REF!</v>
      </c>
      <c r="H761" s="47">
        <f>SUMIFS(Abr!$J$5:$J$605,Abr!$V$5:$V$605,"Receita",Abr!$G$5:$G$605,DRE!$D761)</f>
        <v>0</v>
      </c>
      <c r="I761" s="47">
        <f>SUMIFS(Mai!$J$5:$J$605,Mai!$V$5:$V$605,"Receita",Mai!$G$5:$G$605,DRE!$D761)</f>
        <v>0</v>
      </c>
      <c r="J761" s="47">
        <f>SUMIFS(Jun!$J$5:$J$605,Jun!$V$5:$V$605,"Receita",Jun!$G$5:$G$605,DRE!$D761)</f>
        <v>0</v>
      </c>
      <c r="K761" s="47" t="e">
        <f>SUMIFS(#REF!,#REF!,"Receita",#REF!,DRE!$D761)</f>
        <v>#REF!</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t="e">
        <f t="shared" si="36"/>
        <v>#REF!</v>
      </c>
    </row>
    <row r="762" spans="1:17" ht="28.5" customHeight="1" thickTop="1" thickBot="1" x14ac:dyDescent="0.3">
      <c r="A762" s="214"/>
      <c r="B762" s="61">
        <v>759</v>
      </c>
      <c r="C762" s="34">
        <f>'PC Receitas'!K37</f>
        <v>0</v>
      </c>
      <c r="D762" s="35" t="str">
        <f>IFERROR(VLOOKUP(C762,'PC Receitas'!$K$4:$L$103,2,FALSE),"")</f>
        <v/>
      </c>
      <c r="E762" s="47">
        <f>SUMIFS(Jan!$J$5:$J$586,Jan!$V$5:$V$586,"Receita",Jan!$G$5:$G$586,DRE!$D762)</f>
        <v>0</v>
      </c>
      <c r="F762" s="47">
        <f>SUMIFS(Fev!$J$5:$J$605,Fev!$V$5:$V$605,"Receita",Fev!$G$5:$G$605,DRE!$D762)</f>
        <v>0</v>
      </c>
      <c r="G762" s="47" t="e">
        <f>SUMIFS(#REF!,#REF!,"Receita",#REF!,DRE!$D762)</f>
        <v>#REF!</v>
      </c>
      <c r="H762" s="47">
        <f>SUMIFS(Abr!$J$5:$J$605,Abr!$V$5:$V$605,"Receita",Abr!$G$5:$G$605,DRE!$D762)</f>
        <v>0</v>
      </c>
      <c r="I762" s="47">
        <f>SUMIFS(Mai!$J$5:$J$605,Mai!$V$5:$V$605,"Receita",Mai!$G$5:$G$605,DRE!$D762)</f>
        <v>0</v>
      </c>
      <c r="J762" s="47">
        <f>SUMIFS(Jun!$J$5:$J$605,Jun!$V$5:$V$605,"Receita",Jun!$G$5:$G$605,DRE!$D762)</f>
        <v>0</v>
      </c>
      <c r="K762" s="47" t="e">
        <f>SUMIFS(#REF!,#REF!,"Receita",#REF!,DRE!$D762)</f>
        <v>#REF!</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t="e">
        <f t="shared" si="36"/>
        <v>#REF!</v>
      </c>
    </row>
    <row r="763" spans="1:17" ht="28.5" customHeight="1" thickTop="1" thickBot="1" x14ac:dyDescent="0.3">
      <c r="A763" s="214"/>
      <c r="B763" s="61">
        <v>760</v>
      </c>
      <c r="C763" s="34">
        <f>'PC Receitas'!K38</f>
        <v>0</v>
      </c>
      <c r="D763" s="35" t="str">
        <f>IFERROR(VLOOKUP(C763,'PC Receitas'!$K$4:$L$103,2,FALSE),"")</f>
        <v/>
      </c>
      <c r="E763" s="47">
        <f>SUMIFS(Jan!$J$5:$J$586,Jan!$V$5:$V$586,"Receita",Jan!$G$5:$G$586,DRE!$D763)</f>
        <v>0</v>
      </c>
      <c r="F763" s="47">
        <f>SUMIFS(Fev!$J$5:$J$605,Fev!$V$5:$V$605,"Receita",Fev!$G$5:$G$605,DRE!$D763)</f>
        <v>0</v>
      </c>
      <c r="G763" s="47" t="e">
        <f>SUMIFS(#REF!,#REF!,"Receita",#REF!,DRE!$D763)</f>
        <v>#REF!</v>
      </c>
      <c r="H763" s="47">
        <f>SUMIFS(Abr!$J$5:$J$605,Abr!$V$5:$V$605,"Receita",Abr!$G$5:$G$605,DRE!$D763)</f>
        <v>0</v>
      </c>
      <c r="I763" s="47">
        <f>SUMIFS(Mai!$J$5:$J$605,Mai!$V$5:$V$605,"Receita",Mai!$G$5:$G$605,DRE!$D763)</f>
        <v>0</v>
      </c>
      <c r="J763" s="47">
        <f>SUMIFS(Jun!$J$5:$J$605,Jun!$V$5:$V$605,"Receita",Jun!$G$5:$G$605,DRE!$D763)</f>
        <v>0</v>
      </c>
      <c r="K763" s="47" t="e">
        <f>SUMIFS(#REF!,#REF!,"Receita",#REF!,DRE!$D763)</f>
        <v>#REF!</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t="e">
        <f t="shared" si="36"/>
        <v>#REF!</v>
      </c>
    </row>
    <row r="764" spans="1:17" ht="28.5" customHeight="1" thickTop="1" thickBot="1" x14ac:dyDescent="0.3">
      <c r="A764" s="214"/>
      <c r="B764" s="61">
        <v>761</v>
      </c>
      <c r="C764" s="34">
        <f>'PC Receitas'!K39</f>
        <v>0</v>
      </c>
      <c r="D764" s="35" t="str">
        <f>IFERROR(VLOOKUP(C764,'PC Receitas'!$K$4:$L$103,2,FALSE),"")</f>
        <v/>
      </c>
      <c r="E764" s="47">
        <f>SUMIFS(Jan!$J$5:$J$586,Jan!$V$5:$V$586,"Receita",Jan!$G$5:$G$586,DRE!$D764)</f>
        <v>0</v>
      </c>
      <c r="F764" s="47">
        <f>SUMIFS(Fev!$J$5:$J$605,Fev!$V$5:$V$605,"Receita",Fev!$G$5:$G$605,DRE!$D764)</f>
        <v>0</v>
      </c>
      <c r="G764" s="47" t="e">
        <f>SUMIFS(#REF!,#REF!,"Receita",#REF!,DRE!$D764)</f>
        <v>#REF!</v>
      </c>
      <c r="H764" s="47">
        <f>SUMIFS(Abr!$J$5:$J$605,Abr!$V$5:$V$605,"Receita",Abr!$G$5:$G$605,DRE!$D764)</f>
        <v>0</v>
      </c>
      <c r="I764" s="47">
        <f>SUMIFS(Mai!$J$5:$J$605,Mai!$V$5:$V$605,"Receita",Mai!$G$5:$G$605,DRE!$D764)</f>
        <v>0</v>
      </c>
      <c r="J764" s="47">
        <f>SUMIFS(Jun!$J$5:$J$605,Jun!$V$5:$V$605,"Receita",Jun!$G$5:$G$605,DRE!$D764)</f>
        <v>0</v>
      </c>
      <c r="K764" s="47" t="e">
        <f>SUMIFS(#REF!,#REF!,"Receita",#REF!,DRE!$D764)</f>
        <v>#REF!</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t="e">
        <f t="shared" si="36"/>
        <v>#REF!</v>
      </c>
    </row>
    <row r="765" spans="1:17" ht="28.5" customHeight="1" thickTop="1" thickBot="1" x14ac:dyDescent="0.3">
      <c r="A765" s="214"/>
      <c r="B765" s="61">
        <v>762</v>
      </c>
      <c r="C765" s="34">
        <f>'PC Receitas'!K40</f>
        <v>0</v>
      </c>
      <c r="D765" s="35" t="str">
        <f>IFERROR(VLOOKUP(C765,'PC Receitas'!$K$4:$L$103,2,FALSE),"")</f>
        <v/>
      </c>
      <c r="E765" s="47">
        <f>SUMIFS(Jan!$J$5:$J$586,Jan!$V$5:$V$586,"Receita",Jan!$G$5:$G$586,DRE!$D765)</f>
        <v>0</v>
      </c>
      <c r="F765" s="47">
        <f>SUMIFS(Fev!$J$5:$J$605,Fev!$V$5:$V$605,"Receita",Fev!$G$5:$G$605,DRE!$D765)</f>
        <v>0</v>
      </c>
      <c r="G765" s="47" t="e">
        <f>SUMIFS(#REF!,#REF!,"Receita",#REF!,DRE!$D765)</f>
        <v>#REF!</v>
      </c>
      <c r="H765" s="47">
        <f>SUMIFS(Abr!$J$5:$J$605,Abr!$V$5:$V$605,"Receita",Abr!$G$5:$G$605,DRE!$D765)</f>
        <v>0</v>
      </c>
      <c r="I765" s="47">
        <f>SUMIFS(Mai!$J$5:$J$605,Mai!$V$5:$V$605,"Receita",Mai!$G$5:$G$605,DRE!$D765)</f>
        <v>0</v>
      </c>
      <c r="J765" s="47">
        <f>SUMIFS(Jun!$J$5:$J$605,Jun!$V$5:$V$605,"Receita",Jun!$G$5:$G$605,DRE!$D765)</f>
        <v>0</v>
      </c>
      <c r="K765" s="47" t="e">
        <f>SUMIFS(#REF!,#REF!,"Receita",#REF!,DRE!$D765)</f>
        <v>#REF!</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t="e">
        <f t="shared" si="36"/>
        <v>#REF!</v>
      </c>
    </row>
    <row r="766" spans="1:17" ht="28.5" customHeight="1" thickTop="1" thickBot="1" x14ac:dyDescent="0.3">
      <c r="A766" s="214"/>
      <c r="B766" s="61">
        <v>763</v>
      </c>
      <c r="C766" s="34">
        <f>'PC Receitas'!K41</f>
        <v>0</v>
      </c>
      <c r="D766" s="35" t="str">
        <f>IFERROR(VLOOKUP(C766,'PC Receitas'!$K$4:$L$103,2,FALSE),"")</f>
        <v/>
      </c>
      <c r="E766" s="47">
        <f>SUMIFS(Jan!$J$5:$J$586,Jan!$V$5:$V$586,"Receita",Jan!$G$5:$G$586,DRE!$D766)</f>
        <v>0</v>
      </c>
      <c r="F766" s="47">
        <f>SUMIFS(Fev!$J$5:$J$605,Fev!$V$5:$V$605,"Receita",Fev!$G$5:$G$605,DRE!$D766)</f>
        <v>0</v>
      </c>
      <c r="G766" s="47" t="e">
        <f>SUMIFS(#REF!,#REF!,"Receita",#REF!,DRE!$D766)</f>
        <v>#REF!</v>
      </c>
      <c r="H766" s="47">
        <f>SUMIFS(Abr!$J$5:$J$605,Abr!$V$5:$V$605,"Receita",Abr!$G$5:$G$605,DRE!$D766)</f>
        <v>0</v>
      </c>
      <c r="I766" s="47">
        <f>SUMIFS(Mai!$J$5:$J$605,Mai!$V$5:$V$605,"Receita",Mai!$G$5:$G$605,DRE!$D766)</f>
        <v>0</v>
      </c>
      <c r="J766" s="47">
        <f>SUMIFS(Jun!$J$5:$J$605,Jun!$V$5:$V$605,"Receita",Jun!$G$5:$G$605,DRE!$D766)</f>
        <v>0</v>
      </c>
      <c r="K766" s="47" t="e">
        <f>SUMIFS(#REF!,#REF!,"Receita",#REF!,DRE!$D766)</f>
        <v>#REF!</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t="e">
        <f t="shared" si="36"/>
        <v>#REF!</v>
      </c>
    </row>
    <row r="767" spans="1:17" ht="28.5" customHeight="1" thickTop="1" thickBot="1" x14ac:dyDescent="0.3">
      <c r="A767" s="214"/>
      <c r="B767" s="61">
        <v>764</v>
      </c>
      <c r="C767" s="34">
        <f>'PC Receitas'!K42</f>
        <v>0</v>
      </c>
      <c r="D767" s="35" t="str">
        <f>IFERROR(VLOOKUP(C767,'PC Receitas'!$K$4:$L$103,2,FALSE),"")</f>
        <v/>
      </c>
      <c r="E767" s="47">
        <f>SUMIFS(Jan!$J$5:$J$586,Jan!$V$5:$V$586,"Receita",Jan!$G$5:$G$586,DRE!$D767)</f>
        <v>0</v>
      </c>
      <c r="F767" s="47">
        <f>SUMIFS(Fev!$J$5:$J$605,Fev!$V$5:$V$605,"Receita",Fev!$G$5:$G$605,DRE!$D767)</f>
        <v>0</v>
      </c>
      <c r="G767" s="47" t="e">
        <f>SUMIFS(#REF!,#REF!,"Receita",#REF!,DRE!$D767)</f>
        <v>#REF!</v>
      </c>
      <c r="H767" s="47">
        <f>SUMIFS(Abr!$J$5:$J$605,Abr!$V$5:$V$605,"Receita",Abr!$G$5:$G$605,DRE!$D767)</f>
        <v>0</v>
      </c>
      <c r="I767" s="47">
        <f>SUMIFS(Mai!$J$5:$J$605,Mai!$V$5:$V$605,"Receita",Mai!$G$5:$G$605,DRE!$D767)</f>
        <v>0</v>
      </c>
      <c r="J767" s="47">
        <f>SUMIFS(Jun!$J$5:$J$605,Jun!$V$5:$V$605,"Receita",Jun!$G$5:$G$605,DRE!$D767)</f>
        <v>0</v>
      </c>
      <c r="K767" s="47" t="e">
        <f>SUMIFS(#REF!,#REF!,"Receita",#REF!,DRE!$D767)</f>
        <v>#REF!</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t="e">
        <f t="shared" si="36"/>
        <v>#REF!</v>
      </c>
    </row>
    <row r="768" spans="1:17" ht="28.5" customHeight="1" thickTop="1" thickBot="1" x14ac:dyDescent="0.3">
      <c r="A768" s="214"/>
      <c r="B768" s="61">
        <v>765</v>
      </c>
      <c r="C768" s="34">
        <f>'PC Receitas'!K43</f>
        <v>0</v>
      </c>
      <c r="D768" s="35" t="str">
        <f>IFERROR(VLOOKUP(C768,'PC Receitas'!$K$4:$L$103,2,FALSE),"")</f>
        <v/>
      </c>
      <c r="E768" s="47">
        <f>SUMIFS(Jan!$J$5:$J$586,Jan!$V$5:$V$586,"Receita",Jan!$G$5:$G$586,DRE!$D768)</f>
        <v>0</v>
      </c>
      <c r="F768" s="47">
        <f>SUMIFS(Fev!$J$5:$J$605,Fev!$V$5:$V$605,"Receita",Fev!$G$5:$G$605,DRE!$D768)</f>
        <v>0</v>
      </c>
      <c r="G768" s="47" t="e">
        <f>SUMIFS(#REF!,#REF!,"Receita",#REF!,DRE!$D768)</f>
        <v>#REF!</v>
      </c>
      <c r="H768" s="47">
        <f>SUMIFS(Abr!$J$5:$J$605,Abr!$V$5:$V$605,"Receita",Abr!$G$5:$G$605,DRE!$D768)</f>
        <v>0</v>
      </c>
      <c r="I768" s="47">
        <f>SUMIFS(Mai!$J$5:$J$605,Mai!$V$5:$V$605,"Receita",Mai!$G$5:$G$605,DRE!$D768)</f>
        <v>0</v>
      </c>
      <c r="J768" s="47">
        <f>SUMIFS(Jun!$J$5:$J$605,Jun!$V$5:$V$605,"Receita",Jun!$G$5:$G$605,DRE!$D768)</f>
        <v>0</v>
      </c>
      <c r="K768" s="47" t="e">
        <f>SUMIFS(#REF!,#REF!,"Receita",#REF!,DRE!$D768)</f>
        <v>#REF!</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t="e">
        <f t="shared" si="36"/>
        <v>#REF!</v>
      </c>
    </row>
    <row r="769" spans="1:17" ht="28.5" customHeight="1" thickTop="1" thickBot="1" x14ac:dyDescent="0.3">
      <c r="A769" s="214"/>
      <c r="B769" s="61">
        <v>766</v>
      </c>
      <c r="C769" s="34">
        <f>'PC Receitas'!K44</f>
        <v>0</v>
      </c>
      <c r="D769" s="35" t="str">
        <f>IFERROR(VLOOKUP(C769,'PC Receitas'!$K$4:$L$103,2,FALSE),"")</f>
        <v/>
      </c>
      <c r="E769" s="47">
        <f>SUMIFS(Jan!$J$5:$J$586,Jan!$V$5:$V$586,"Receita",Jan!$G$5:$G$586,DRE!$D769)</f>
        <v>0</v>
      </c>
      <c r="F769" s="47">
        <f>SUMIFS(Fev!$J$5:$J$605,Fev!$V$5:$V$605,"Receita",Fev!$G$5:$G$605,DRE!$D769)</f>
        <v>0</v>
      </c>
      <c r="G769" s="47" t="e">
        <f>SUMIFS(#REF!,#REF!,"Receita",#REF!,DRE!$D769)</f>
        <v>#REF!</v>
      </c>
      <c r="H769" s="47">
        <f>SUMIFS(Abr!$J$5:$J$605,Abr!$V$5:$V$605,"Receita",Abr!$G$5:$G$605,DRE!$D769)</f>
        <v>0</v>
      </c>
      <c r="I769" s="47">
        <f>SUMIFS(Mai!$J$5:$J$605,Mai!$V$5:$V$605,"Receita",Mai!$G$5:$G$605,DRE!$D769)</f>
        <v>0</v>
      </c>
      <c r="J769" s="47">
        <f>SUMIFS(Jun!$J$5:$J$605,Jun!$V$5:$V$605,"Receita",Jun!$G$5:$G$605,DRE!$D769)</f>
        <v>0</v>
      </c>
      <c r="K769" s="47" t="e">
        <f>SUMIFS(#REF!,#REF!,"Receita",#REF!,DRE!$D769)</f>
        <v>#REF!</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t="e">
        <f t="shared" si="36"/>
        <v>#REF!</v>
      </c>
    </row>
    <row r="770" spans="1:17" ht="28.5" customHeight="1" thickTop="1" thickBot="1" x14ac:dyDescent="0.3">
      <c r="A770" s="214"/>
      <c r="B770" s="61">
        <v>767</v>
      </c>
      <c r="C770" s="34">
        <f>'PC Receitas'!K45</f>
        <v>0</v>
      </c>
      <c r="D770" s="35" t="str">
        <f>IFERROR(VLOOKUP(C770,'PC Receitas'!$K$4:$L$103,2,FALSE),"")</f>
        <v/>
      </c>
      <c r="E770" s="47">
        <f>SUMIFS(Jan!$J$5:$J$586,Jan!$V$5:$V$586,"Receita",Jan!$G$5:$G$586,DRE!$D770)</f>
        <v>0</v>
      </c>
      <c r="F770" s="47">
        <f>SUMIFS(Fev!$J$5:$J$605,Fev!$V$5:$V$605,"Receita",Fev!$G$5:$G$605,DRE!$D770)</f>
        <v>0</v>
      </c>
      <c r="G770" s="47" t="e">
        <f>SUMIFS(#REF!,#REF!,"Receita",#REF!,DRE!$D770)</f>
        <v>#REF!</v>
      </c>
      <c r="H770" s="47">
        <f>SUMIFS(Abr!$J$5:$J$605,Abr!$V$5:$V$605,"Receita",Abr!$G$5:$G$605,DRE!$D770)</f>
        <v>0</v>
      </c>
      <c r="I770" s="47">
        <f>SUMIFS(Mai!$J$5:$J$605,Mai!$V$5:$V$605,"Receita",Mai!$G$5:$G$605,DRE!$D770)</f>
        <v>0</v>
      </c>
      <c r="J770" s="47">
        <f>SUMIFS(Jun!$J$5:$J$605,Jun!$V$5:$V$605,"Receita",Jun!$G$5:$G$605,DRE!$D770)</f>
        <v>0</v>
      </c>
      <c r="K770" s="47" t="e">
        <f>SUMIFS(#REF!,#REF!,"Receita",#REF!,DRE!$D770)</f>
        <v>#REF!</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t="e">
        <f t="shared" si="36"/>
        <v>#REF!</v>
      </c>
    </row>
    <row r="771" spans="1:17" ht="28.5" customHeight="1" thickTop="1" thickBot="1" x14ac:dyDescent="0.3">
      <c r="A771" s="214"/>
      <c r="B771" s="61">
        <v>768</v>
      </c>
      <c r="C771" s="34">
        <f>'PC Receitas'!K46</f>
        <v>0</v>
      </c>
      <c r="D771" s="35" t="str">
        <f>IFERROR(VLOOKUP(C771,'PC Receitas'!$K$4:$L$103,2,FALSE),"")</f>
        <v/>
      </c>
      <c r="E771" s="47">
        <f>SUMIFS(Jan!$J$5:$J$586,Jan!$V$5:$V$586,"Receita",Jan!$G$5:$G$586,DRE!$D771)</f>
        <v>0</v>
      </c>
      <c r="F771" s="47">
        <f>SUMIFS(Fev!$J$5:$J$605,Fev!$V$5:$V$605,"Receita",Fev!$G$5:$G$605,DRE!$D771)</f>
        <v>0</v>
      </c>
      <c r="G771" s="47" t="e">
        <f>SUMIFS(#REF!,#REF!,"Receita",#REF!,DRE!$D771)</f>
        <v>#REF!</v>
      </c>
      <c r="H771" s="47">
        <f>SUMIFS(Abr!$J$5:$J$605,Abr!$V$5:$V$605,"Receita",Abr!$G$5:$G$605,DRE!$D771)</f>
        <v>0</v>
      </c>
      <c r="I771" s="47">
        <f>SUMIFS(Mai!$J$5:$J$605,Mai!$V$5:$V$605,"Receita",Mai!$G$5:$G$605,DRE!$D771)</f>
        <v>0</v>
      </c>
      <c r="J771" s="47">
        <f>SUMIFS(Jun!$J$5:$J$605,Jun!$V$5:$V$605,"Receita",Jun!$G$5:$G$605,DRE!$D771)</f>
        <v>0</v>
      </c>
      <c r="K771" s="47" t="e">
        <f>SUMIFS(#REF!,#REF!,"Receita",#REF!,DRE!$D771)</f>
        <v>#REF!</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t="e">
        <f t="shared" si="36"/>
        <v>#REF!</v>
      </c>
    </row>
    <row r="772" spans="1:17" ht="28.5" customHeight="1" thickTop="1" thickBot="1" x14ac:dyDescent="0.3">
      <c r="A772" s="214"/>
      <c r="B772" s="61">
        <v>769</v>
      </c>
      <c r="C772" s="34">
        <f>'PC Receitas'!K47</f>
        <v>0</v>
      </c>
      <c r="D772" s="35" t="str">
        <f>IFERROR(VLOOKUP(C772,'PC Receitas'!$K$4:$L$103,2,FALSE),"")</f>
        <v/>
      </c>
      <c r="E772" s="47">
        <f>SUMIFS(Jan!$J$5:$J$586,Jan!$V$5:$V$586,"Receita",Jan!$G$5:$G$586,DRE!$D772)</f>
        <v>0</v>
      </c>
      <c r="F772" s="47">
        <f>SUMIFS(Fev!$J$5:$J$605,Fev!$V$5:$V$605,"Receita",Fev!$G$5:$G$605,DRE!$D772)</f>
        <v>0</v>
      </c>
      <c r="G772" s="47" t="e">
        <f>SUMIFS(#REF!,#REF!,"Receita",#REF!,DRE!$D772)</f>
        <v>#REF!</v>
      </c>
      <c r="H772" s="47">
        <f>SUMIFS(Abr!$J$5:$J$605,Abr!$V$5:$V$605,"Receita",Abr!$G$5:$G$605,DRE!$D772)</f>
        <v>0</v>
      </c>
      <c r="I772" s="47">
        <f>SUMIFS(Mai!$J$5:$J$605,Mai!$V$5:$V$605,"Receita",Mai!$G$5:$G$605,DRE!$D772)</f>
        <v>0</v>
      </c>
      <c r="J772" s="47">
        <f>SUMIFS(Jun!$J$5:$J$605,Jun!$V$5:$V$605,"Receita",Jun!$G$5:$G$605,DRE!$D772)</f>
        <v>0</v>
      </c>
      <c r="K772" s="47" t="e">
        <f>SUMIFS(#REF!,#REF!,"Receita",#REF!,DRE!$D772)</f>
        <v>#REF!</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t="e">
        <f t="shared" si="36"/>
        <v>#REF!</v>
      </c>
    </row>
    <row r="773" spans="1:17" ht="28.5" customHeight="1" thickTop="1" thickBot="1" x14ac:dyDescent="0.3">
      <c r="A773" s="214"/>
      <c r="B773" s="61">
        <v>770</v>
      </c>
      <c r="C773" s="34">
        <f>'PC Receitas'!K48</f>
        <v>0</v>
      </c>
      <c r="D773" s="35" t="str">
        <f>IFERROR(VLOOKUP(C773,'PC Receitas'!$K$4:$L$103,2,FALSE),"")</f>
        <v/>
      </c>
      <c r="E773" s="47">
        <f>SUMIFS(Jan!$J$5:$J$586,Jan!$V$5:$V$586,"Receita",Jan!$G$5:$G$586,DRE!$D773)</f>
        <v>0</v>
      </c>
      <c r="F773" s="47">
        <f>SUMIFS(Fev!$J$5:$J$605,Fev!$V$5:$V$605,"Receita",Fev!$G$5:$G$605,DRE!$D773)</f>
        <v>0</v>
      </c>
      <c r="G773" s="47" t="e">
        <f>SUMIFS(#REF!,#REF!,"Receita",#REF!,DRE!$D773)</f>
        <v>#REF!</v>
      </c>
      <c r="H773" s="47">
        <f>SUMIFS(Abr!$J$5:$J$605,Abr!$V$5:$V$605,"Receita",Abr!$G$5:$G$605,DRE!$D773)</f>
        <v>0</v>
      </c>
      <c r="I773" s="47">
        <f>SUMIFS(Mai!$J$5:$J$605,Mai!$V$5:$V$605,"Receita",Mai!$G$5:$G$605,DRE!$D773)</f>
        <v>0</v>
      </c>
      <c r="J773" s="47">
        <f>SUMIFS(Jun!$J$5:$J$605,Jun!$V$5:$V$605,"Receita",Jun!$G$5:$G$605,DRE!$D773)</f>
        <v>0</v>
      </c>
      <c r="K773" s="47" t="e">
        <f>SUMIFS(#REF!,#REF!,"Receita",#REF!,DRE!$D773)</f>
        <v>#REF!</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t="e">
        <f t="shared" si="36"/>
        <v>#REF!</v>
      </c>
    </row>
    <row r="774" spans="1:17" ht="28.5" customHeight="1" thickTop="1" thickBot="1" x14ac:dyDescent="0.3">
      <c r="A774" s="214"/>
      <c r="B774" s="61">
        <v>771</v>
      </c>
      <c r="C774" s="34">
        <f>'PC Receitas'!K49</f>
        <v>0</v>
      </c>
      <c r="D774" s="35" t="str">
        <f>IFERROR(VLOOKUP(C774,'PC Receitas'!$K$4:$L$103,2,FALSE),"")</f>
        <v/>
      </c>
      <c r="E774" s="47">
        <f>SUMIFS(Jan!$J$5:$J$586,Jan!$V$5:$V$586,"Receita",Jan!$G$5:$G$586,DRE!$D774)</f>
        <v>0</v>
      </c>
      <c r="F774" s="47">
        <f>SUMIFS(Fev!$J$5:$J$605,Fev!$V$5:$V$605,"Receita",Fev!$G$5:$G$605,DRE!$D774)</f>
        <v>0</v>
      </c>
      <c r="G774" s="47" t="e">
        <f>SUMIFS(#REF!,#REF!,"Receita",#REF!,DRE!$D774)</f>
        <v>#REF!</v>
      </c>
      <c r="H774" s="47">
        <f>SUMIFS(Abr!$J$5:$J$605,Abr!$V$5:$V$605,"Receita",Abr!$G$5:$G$605,DRE!$D774)</f>
        <v>0</v>
      </c>
      <c r="I774" s="47">
        <f>SUMIFS(Mai!$J$5:$J$605,Mai!$V$5:$V$605,"Receita",Mai!$G$5:$G$605,DRE!$D774)</f>
        <v>0</v>
      </c>
      <c r="J774" s="47">
        <f>SUMIFS(Jun!$J$5:$J$605,Jun!$V$5:$V$605,"Receita",Jun!$G$5:$G$605,DRE!$D774)</f>
        <v>0</v>
      </c>
      <c r="K774" s="47" t="e">
        <f>SUMIFS(#REF!,#REF!,"Receita",#REF!,DRE!$D774)</f>
        <v>#REF!</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t="e">
        <f t="shared" si="36"/>
        <v>#REF!</v>
      </c>
    </row>
    <row r="775" spans="1:17" ht="28.5" customHeight="1" thickTop="1" thickBot="1" x14ac:dyDescent="0.3">
      <c r="A775" s="214"/>
      <c r="B775" s="61">
        <v>772</v>
      </c>
      <c r="C775" s="34">
        <f>'PC Receitas'!K50</f>
        <v>0</v>
      </c>
      <c r="D775" s="35" t="str">
        <f>IFERROR(VLOOKUP(C775,'PC Receitas'!$K$4:$L$103,2,FALSE),"")</f>
        <v/>
      </c>
      <c r="E775" s="47">
        <f>SUMIFS(Jan!$J$5:$J$586,Jan!$V$5:$V$586,"Receita",Jan!$G$5:$G$586,DRE!$D775)</f>
        <v>0</v>
      </c>
      <c r="F775" s="47">
        <f>SUMIFS(Fev!$J$5:$J$605,Fev!$V$5:$V$605,"Receita",Fev!$G$5:$G$605,DRE!$D775)</f>
        <v>0</v>
      </c>
      <c r="G775" s="47" t="e">
        <f>SUMIFS(#REF!,#REF!,"Receita",#REF!,DRE!$D775)</f>
        <v>#REF!</v>
      </c>
      <c r="H775" s="47">
        <f>SUMIFS(Abr!$J$5:$J$605,Abr!$V$5:$V$605,"Receita",Abr!$G$5:$G$605,DRE!$D775)</f>
        <v>0</v>
      </c>
      <c r="I775" s="47">
        <f>SUMIFS(Mai!$J$5:$J$605,Mai!$V$5:$V$605,"Receita",Mai!$G$5:$G$605,DRE!$D775)</f>
        <v>0</v>
      </c>
      <c r="J775" s="47">
        <f>SUMIFS(Jun!$J$5:$J$605,Jun!$V$5:$V$605,"Receita",Jun!$G$5:$G$605,DRE!$D775)</f>
        <v>0</v>
      </c>
      <c r="K775" s="47" t="e">
        <f>SUMIFS(#REF!,#REF!,"Receita",#REF!,DRE!$D775)</f>
        <v>#REF!</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t="e">
        <f t="shared" si="36"/>
        <v>#REF!</v>
      </c>
    </row>
    <row r="776" spans="1:17" ht="28.5" customHeight="1" thickTop="1" thickBot="1" x14ac:dyDescent="0.3">
      <c r="A776" s="214"/>
      <c r="B776" s="61">
        <v>773</v>
      </c>
      <c r="C776" s="34">
        <f>'PC Receitas'!K51</f>
        <v>0</v>
      </c>
      <c r="D776" s="35" t="str">
        <f>IFERROR(VLOOKUP(C776,'PC Receitas'!$K$4:$L$103,2,FALSE),"")</f>
        <v/>
      </c>
      <c r="E776" s="47">
        <f>SUMIFS(Jan!$J$5:$J$586,Jan!$V$5:$V$586,"Receita",Jan!$G$5:$G$586,DRE!$D776)</f>
        <v>0</v>
      </c>
      <c r="F776" s="47">
        <f>SUMIFS(Fev!$J$5:$J$605,Fev!$V$5:$V$605,"Receita",Fev!$G$5:$G$605,DRE!$D776)</f>
        <v>0</v>
      </c>
      <c r="G776" s="47" t="e">
        <f>SUMIFS(#REF!,#REF!,"Receita",#REF!,DRE!$D776)</f>
        <v>#REF!</v>
      </c>
      <c r="H776" s="47">
        <f>SUMIFS(Abr!$J$5:$J$605,Abr!$V$5:$V$605,"Receita",Abr!$G$5:$G$605,DRE!$D776)</f>
        <v>0</v>
      </c>
      <c r="I776" s="47">
        <f>SUMIFS(Mai!$J$5:$J$605,Mai!$V$5:$V$605,"Receita",Mai!$G$5:$G$605,DRE!$D776)</f>
        <v>0</v>
      </c>
      <c r="J776" s="47">
        <f>SUMIFS(Jun!$J$5:$J$605,Jun!$V$5:$V$605,"Receita",Jun!$G$5:$G$605,DRE!$D776)</f>
        <v>0</v>
      </c>
      <c r="K776" s="47" t="e">
        <f>SUMIFS(#REF!,#REF!,"Receita",#REF!,DRE!$D776)</f>
        <v>#REF!</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t="e">
        <f t="shared" si="36"/>
        <v>#REF!</v>
      </c>
    </row>
    <row r="777" spans="1:17" ht="28.5" customHeight="1" thickTop="1" thickBot="1" x14ac:dyDescent="0.3">
      <c r="A777" s="214"/>
      <c r="B777" s="61">
        <v>774</v>
      </c>
      <c r="C777" s="34">
        <f>'PC Receitas'!K52</f>
        <v>0</v>
      </c>
      <c r="D777" s="35" t="str">
        <f>IFERROR(VLOOKUP(C777,'PC Receitas'!$K$4:$L$103,2,FALSE),"")</f>
        <v/>
      </c>
      <c r="E777" s="47">
        <f>SUMIFS(Jan!$J$5:$J$586,Jan!$V$5:$V$586,"Receita",Jan!$G$5:$G$586,DRE!$D777)</f>
        <v>0</v>
      </c>
      <c r="F777" s="47">
        <f>SUMIFS(Fev!$J$5:$J$605,Fev!$V$5:$V$605,"Receita",Fev!$G$5:$G$605,DRE!$D777)</f>
        <v>0</v>
      </c>
      <c r="G777" s="47" t="e">
        <f>SUMIFS(#REF!,#REF!,"Receita",#REF!,DRE!$D777)</f>
        <v>#REF!</v>
      </c>
      <c r="H777" s="47">
        <f>SUMIFS(Abr!$J$5:$J$605,Abr!$V$5:$V$605,"Receita",Abr!$G$5:$G$605,DRE!$D777)</f>
        <v>0</v>
      </c>
      <c r="I777" s="47">
        <f>SUMIFS(Mai!$J$5:$J$605,Mai!$V$5:$V$605,"Receita",Mai!$G$5:$G$605,DRE!$D777)</f>
        <v>0</v>
      </c>
      <c r="J777" s="47">
        <f>SUMIFS(Jun!$J$5:$J$605,Jun!$V$5:$V$605,"Receita",Jun!$G$5:$G$605,DRE!$D777)</f>
        <v>0</v>
      </c>
      <c r="K777" s="47" t="e">
        <f>SUMIFS(#REF!,#REF!,"Receita",#REF!,DRE!$D777)</f>
        <v>#REF!</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t="e">
        <f t="shared" si="36"/>
        <v>#REF!</v>
      </c>
    </row>
    <row r="778" spans="1:17" ht="28.5" customHeight="1" thickTop="1" thickBot="1" x14ac:dyDescent="0.3">
      <c r="A778" s="214"/>
      <c r="B778" s="61">
        <v>775</v>
      </c>
      <c r="C778" s="34">
        <f>'PC Receitas'!K53</f>
        <v>0</v>
      </c>
      <c r="D778" s="35" t="str">
        <f>IFERROR(VLOOKUP(C778,'PC Receitas'!$K$4:$L$103,2,FALSE),"")</f>
        <v/>
      </c>
      <c r="E778" s="47">
        <f>SUMIFS(Jan!$J$5:$J$586,Jan!$V$5:$V$586,"Receita",Jan!$G$5:$G$586,DRE!$D778)</f>
        <v>0</v>
      </c>
      <c r="F778" s="47">
        <f>SUMIFS(Fev!$J$5:$J$605,Fev!$V$5:$V$605,"Receita",Fev!$G$5:$G$605,DRE!$D778)</f>
        <v>0</v>
      </c>
      <c r="G778" s="47" t="e">
        <f>SUMIFS(#REF!,#REF!,"Receita",#REF!,DRE!$D778)</f>
        <v>#REF!</v>
      </c>
      <c r="H778" s="47">
        <f>SUMIFS(Abr!$J$5:$J$605,Abr!$V$5:$V$605,"Receita",Abr!$G$5:$G$605,DRE!$D778)</f>
        <v>0</v>
      </c>
      <c r="I778" s="47">
        <f>SUMIFS(Mai!$J$5:$J$605,Mai!$V$5:$V$605,"Receita",Mai!$G$5:$G$605,DRE!$D778)</f>
        <v>0</v>
      </c>
      <c r="J778" s="47">
        <f>SUMIFS(Jun!$J$5:$J$605,Jun!$V$5:$V$605,"Receita",Jun!$G$5:$G$605,DRE!$D778)</f>
        <v>0</v>
      </c>
      <c r="K778" s="47" t="e">
        <f>SUMIFS(#REF!,#REF!,"Receita",#REF!,DRE!$D778)</f>
        <v>#REF!</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t="e">
        <f t="shared" si="36"/>
        <v>#REF!</v>
      </c>
    </row>
    <row r="779" spans="1:17" ht="28.5" customHeight="1" thickTop="1" thickBot="1" x14ac:dyDescent="0.3">
      <c r="A779" s="214"/>
      <c r="B779" s="61">
        <v>776</v>
      </c>
      <c r="C779" s="34">
        <f>'PC Receitas'!K54</f>
        <v>0</v>
      </c>
      <c r="D779" s="35" t="str">
        <f>IFERROR(VLOOKUP(C779,'PC Receitas'!$K$4:$L$103,2,FALSE),"")</f>
        <v/>
      </c>
      <c r="E779" s="47">
        <f>SUMIFS(Jan!$J$5:$J$586,Jan!$V$5:$V$586,"Receita",Jan!$G$5:$G$586,DRE!$D779)</f>
        <v>0</v>
      </c>
      <c r="F779" s="47">
        <f>SUMIFS(Fev!$J$5:$J$605,Fev!$V$5:$V$605,"Receita",Fev!$G$5:$G$605,DRE!$D779)</f>
        <v>0</v>
      </c>
      <c r="G779" s="47" t="e">
        <f>SUMIFS(#REF!,#REF!,"Receita",#REF!,DRE!$D779)</f>
        <v>#REF!</v>
      </c>
      <c r="H779" s="47">
        <f>SUMIFS(Abr!$J$5:$J$605,Abr!$V$5:$V$605,"Receita",Abr!$G$5:$G$605,DRE!$D779)</f>
        <v>0</v>
      </c>
      <c r="I779" s="47">
        <f>SUMIFS(Mai!$J$5:$J$605,Mai!$V$5:$V$605,"Receita",Mai!$G$5:$G$605,DRE!$D779)</f>
        <v>0</v>
      </c>
      <c r="J779" s="47">
        <f>SUMIFS(Jun!$J$5:$J$605,Jun!$V$5:$V$605,"Receita",Jun!$G$5:$G$605,DRE!$D779)</f>
        <v>0</v>
      </c>
      <c r="K779" s="47" t="e">
        <f>SUMIFS(#REF!,#REF!,"Receita",#REF!,DRE!$D779)</f>
        <v>#REF!</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t="e">
        <f t="shared" si="36"/>
        <v>#REF!</v>
      </c>
    </row>
    <row r="780" spans="1:17" ht="28.5" customHeight="1" thickTop="1" thickBot="1" x14ac:dyDescent="0.3">
      <c r="A780" s="214"/>
      <c r="B780" s="61">
        <v>777</v>
      </c>
      <c r="C780" s="34">
        <f>'PC Receitas'!K55</f>
        <v>0</v>
      </c>
      <c r="D780" s="35" t="str">
        <f>IFERROR(VLOOKUP(C780,'PC Receitas'!$K$4:$L$103,2,FALSE),"")</f>
        <v/>
      </c>
      <c r="E780" s="47">
        <f>SUMIFS(Jan!$J$5:$J$586,Jan!$V$5:$V$586,"Receita",Jan!$G$5:$G$586,DRE!$D780)</f>
        <v>0</v>
      </c>
      <c r="F780" s="47">
        <f>SUMIFS(Fev!$J$5:$J$605,Fev!$V$5:$V$605,"Receita",Fev!$G$5:$G$605,DRE!$D780)</f>
        <v>0</v>
      </c>
      <c r="G780" s="47" t="e">
        <f>SUMIFS(#REF!,#REF!,"Receita",#REF!,DRE!$D780)</f>
        <v>#REF!</v>
      </c>
      <c r="H780" s="47">
        <f>SUMIFS(Abr!$J$5:$J$605,Abr!$V$5:$V$605,"Receita",Abr!$G$5:$G$605,DRE!$D780)</f>
        <v>0</v>
      </c>
      <c r="I780" s="47">
        <f>SUMIFS(Mai!$J$5:$J$605,Mai!$V$5:$V$605,"Receita",Mai!$G$5:$G$605,DRE!$D780)</f>
        <v>0</v>
      </c>
      <c r="J780" s="47">
        <f>SUMIFS(Jun!$J$5:$J$605,Jun!$V$5:$V$605,"Receita",Jun!$G$5:$G$605,DRE!$D780)</f>
        <v>0</v>
      </c>
      <c r="K780" s="47" t="e">
        <f>SUMIFS(#REF!,#REF!,"Receita",#REF!,DRE!$D780)</f>
        <v>#REF!</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t="e">
        <f t="shared" si="36"/>
        <v>#REF!</v>
      </c>
    </row>
    <row r="781" spans="1:17" ht="28.5" customHeight="1" thickTop="1" thickBot="1" x14ac:dyDescent="0.3">
      <c r="A781" s="214"/>
      <c r="B781" s="61">
        <v>778</v>
      </c>
      <c r="C781" s="34">
        <f>'PC Receitas'!K56</f>
        <v>0</v>
      </c>
      <c r="D781" s="35" t="str">
        <f>IFERROR(VLOOKUP(C781,'PC Receitas'!$K$4:$L$103,2,FALSE),"")</f>
        <v/>
      </c>
      <c r="E781" s="47">
        <f>SUMIFS(Jan!$J$5:$J$586,Jan!$V$5:$V$586,"Receita",Jan!$G$5:$G$586,DRE!$D781)</f>
        <v>0</v>
      </c>
      <c r="F781" s="47">
        <f>SUMIFS(Fev!$J$5:$J$605,Fev!$V$5:$V$605,"Receita",Fev!$G$5:$G$605,DRE!$D781)</f>
        <v>0</v>
      </c>
      <c r="G781" s="47" t="e">
        <f>SUMIFS(#REF!,#REF!,"Receita",#REF!,DRE!$D781)</f>
        <v>#REF!</v>
      </c>
      <c r="H781" s="47">
        <f>SUMIFS(Abr!$J$5:$J$605,Abr!$V$5:$V$605,"Receita",Abr!$G$5:$G$605,DRE!$D781)</f>
        <v>0</v>
      </c>
      <c r="I781" s="47">
        <f>SUMIFS(Mai!$J$5:$J$605,Mai!$V$5:$V$605,"Receita",Mai!$G$5:$G$605,DRE!$D781)</f>
        <v>0</v>
      </c>
      <c r="J781" s="47">
        <f>SUMIFS(Jun!$J$5:$J$605,Jun!$V$5:$V$605,"Receita",Jun!$G$5:$G$605,DRE!$D781)</f>
        <v>0</v>
      </c>
      <c r="K781" s="47" t="e">
        <f>SUMIFS(#REF!,#REF!,"Receita",#REF!,DRE!$D781)</f>
        <v>#REF!</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t="e">
        <f t="shared" si="36"/>
        <v>#REF!</v>
      </c>
    </row>
    <row r="782" spans="1:17" ht="28.5" customHeight="1" thickTop="1" thickBot="1" x14ac:dyDescent="0.3">
      <c r="A782" s="214"/>
      <c r="B782" s="61">
        <v>779</v>
      </c>
      <c r="C782" s="34">
        <f>'PC Receitas'!K57</f>
        <v>0</v>
      </c>
      <c r="D782" s="35" t="str">
        <f>IFERROR(VLOOKUP(C782,'PC Receitas'!$K$4:$L$103,2,FALSE),"")</f>
        <v/>
      </c>
      <c r="E782" s="47">
        <f>SUMIFS(Jan!$J$5:$J$586,Jan!$V$5:$V$586,"Receita",Jan!$G$5:$G$586,DRE!$D782)</f>
        <v>0</v>
      </c>
      <c r="F782" s="47">
        <f>SUMIFS(Fev!$J$5:$J$605,Fev!$V$5:$V$605,"Receita",Fev!$G$5:$G$605,DRE!$D782)</f>
        <v>0</v>
      </c>
      <c r="G782" s="47" t="e">
        <f>SUMIFS(#REF!,#REF!,"Receita",#REF!,DRE!$D782)</f>
        <v>#REF!</v>
      </c>
      <c r="H782" s="47">
        <f>SUMIFS(Abr!$J$5:$J$605,Abr!$V$5:$V$605,"Receita",Abr!$G$5:$G$605,DRE!$D782)</f>
        <v>0</v>
      </c>
      <c r="I782" s="47">
        <f>SUMIFS(Mai!$J$5:$J$605,Mai!$V$5:$V$605,"Receita",Mai!$G$5:$G$605,DRE!$D782)</f>
        <v>0</v>
      </c>
      <c r="J782" s="47">
        <f>SUMIFS(Jun!$J$5:$J$605,Jun!$V$5:$V$605,"Receita",Jun!$G$5:$G$605,DRE!$D782)</f>
        <v>0</v>
      </c>
      <c r="K782" s="47" t="e">
        <f>SUMIFS(#REF!,#REF!,"Receita",#REF!,DRE!$D782)</f>
        <v>#REF!</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t="e">
        <f t="shared" si="36"/>
        <v>#REF!</v>
      </c>
    </row>
    <row r="783" spans="1:17" ht="28.5" customHeight="1" thickTop="1" thickBot="1" x14ac:dyDescent="0.3">
      <c r="A783" s="214"/>
      <c r="B783" s="61">
        <v>780</v>
      </c>
      <c r="C783" s="34">
        <f>'PC Receitas'!K58</f>
        <v>0</v>
      </c>
      <c r="D783" s="35" t="str">
        <f>IFERROR(VLOOKUP(C783,'PC Receitas'!$K$4:$L$103,2,FALSE),"")</f>
        <v/>
      </c>
      <c r="E783" s="47">
        <f>SUMIFS(Jan!$J$5:$J$586,Jan!$V$5:$V$586,"Receita",Jan!$G$5:$G$586,DRE!$D783)</f>
        <v>0</v>
      </c>
      <c r="F783" s="47">
        <f>SUMIFS(Fev!$J$5:$J$605,Fev!$V$5:$V$605,"Receita",Fev!$G$5:$G$605,DRE!$D783)</f>
        <v>0</v>
      </c>
      <c r="G783" s="47" t="e">
        <f>SUMIFS(#REF!,#REF!,"Receita",#REF!,DRE!$D783)</f>
        <v>#REF!</v>
      </c>
      <c r="H783" s="47">
        <f>SUMIFS(Abr!$J$5:$J$605,Abr!$V$5:$V$605,"Receita",Abr!$G$5:$G$605,DRE!$D783)</f>
        <v>0</v>
      </c>
      <c r="I783" s="47">
        <f>SUMIFS(Mai!$J$5:$J$605,Mai!$V$5:$V$605,"Receita",Mai!$G$5:$G$605,DRE!$D783)</f>
        <v>0</v>
      </c>
      <c r="J783" s="47">
        <f>SUMIFS(Jun!$J$5:$J$605,Jun!$V$5:$V$605,"Receita",Jun!$G$5:$G$605,DRE!$D783)</f>
        <v>0</v>
      </c>
      <c r="K783" s="47" t="e">
        <f>SUMIFS(#REF!,#REF!,"Receita",#REF!,DRE!$D783)</f>
        <v>#REF!</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t="e">
        <f t="shared" si="36"/>
        <v>#REF!</v>
      </c>
    </row>
    <row r="784" spans="1:17" ht="28.5" customHeight="1" thickTop="1" thickBot="1" x14ac:dyDescent="0.3">
      <c r="A784" s="214"/>
      <c r="B784" s="61">
        <v>781</v>
      </c>
      <c r="C784" s="34">
        <f>'PC Receitas'!K59</f>
        <v>0</v>
      </c>
      <c r="D784" s="35" t="str">
        <f>IFERROR(VLOOKUP(C784,'PC Receitas'!$K$4:$L$103,2,FALSE),"")</f>
        <v/>
      </c>
      <c r="E784" s="47">
        <f>SUMIFS(Jan!$J$5:$J$586,Jan!$V$5:$V$586,"Receita",Jan!$G$5:$G$586,DRE!$D784)</f>
        <v>0</v>
      </c>
      <c r="F784" s="47">
        <f>SUMIFS(Fev!$J$5:$J$605,Fev!$V$5:$V$605,"Receita",Fev!$G$5:$G$605,DRE!$D784)</f>
        <v>0</v>
      </c>
      <c r="G784" s="47" t="e">
        <f>SUMIFS(#REF!,#REF!,"Receita",#REF!,DRE!$D784)</f>
        <v>#REF!</v>
      </c>
      <c r="H784" s="47">
        <f>SUMIFS(Abr!$J$5:$J$605,Abr!$V$5:$V$605,"Receita",Abr!$G$5:$G$605,DRE!$D784)</f>
        <v>0</v>
      </c>
      <c r="I784" s="47">
        <f>SUMIFS(Mai!$J$5:$J$605,Mai!$V$5:$V$605,"Receita",Mai!$G$5:$G$605,DRE!$D784)</f>
        <v>0</v>
      </c>
      <c r="J784" s="47">
        <f>SUMIFS(Jun!$J$5:$J$605,Jun!$V$5:$V$605,"Receita",Jun!$G$5:$G$605,DRE!$D784)</f>
        <v>0</v>
      </c>
      <c r="K784" s="47" t="e">
        <f>SUMIFS(#REF!,#REF!,"Receita",#REF!,DRE!$D784)</f>
        <v>#REF!</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t="e">
        <f t="shared" si="36"/>
        <v>#REF!</v>
      </c>
    </row>
    <row r="785" spans="1:17" ht="28.5" customHeight="1" thickTop="1" thickBot="1" x14ac:dyDescent="0.3">
      <c r="A785" s="214"/>
      <c r="B785" s="61">
        <v>782</v>
      </c>
      <c r="C785" s="34">
        <f>'PC Receitas'!K60</f>
        <v>0</v>
      </c>
      <c r="D785" s="35" t="str">
        <f>IFERROR(VLOOKUP(C785,'PC Receitas'!$K$4:$L$103,2,FALSE),"")</f>
        <v/>
      </c>
      <c r="E785" s="47">
        <f>SUMIFS(Jan!$J$5:$J$586,Jan!$V$5:$V$586,"Receita",Jan!$G$5:$G$586,DRE!$D785)</f>
        <v>0</v>
      </c>
      <c r="F785" s="47">
        <f>SUMIFS(Fev!$J$5:$J$605,Fev!$V$5:$V$605,"Receita",Fev!$G$5:$G$605,DRE!$D785)</f>
        <v>0</v>
      </c>
      <c r="G785" s="47" t="e">
        <f>SUMIFS(#REF!,#REF!,"Receita",#REF!,DRE!$D785)</f>
        <v>#REF!</v>
      </c>
      <c r="H785" s="47">
        <f>SUMIFS(Abr!$J$5:$J$605,Abr!$V$5:$V$605,"Receita",Abr!$G$5:$G$605,DRE!$D785)</f>
        <v>0</v>
      </c>
      <c r="I785" s="47">
        <f>SUMIFS(Mai!$J$5:$J$605,Mai!$V$5:$V$605,"Receita",Mai!$G$5:$G$605,DRE!$D785)</f>
        <v>0</v>
      </c>
      <c r="J785" s="47">
        <f>SUMIFS(Jun!$J$5:$J$605,Jun!$V$5:$V$605,"Receita",Jun!$G$5:$G$605,DRE!$D785)</f>
        <v>0</v>
      </c>
      <c r="K785" s="47" t="e">
        <f>SUMIFS(#REF!,#REF!,"Receita",#REF!,DRE!$D785)</f>
        <v>#REF!</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t="e">
        <f t="shared" si="36"/>
        <v>#REF!</v>
      </c>
    </row>
    <row r="786" spans="1:17" ht="28.5" customHeight="1" thickTop="1" thickBot="1" x14ac:dyDescent="0.3">
      <c r="A786" s="214"/>
      <c r="B786" s="61">
        <v>783</v>
      </c>
      <c r="C786" s="34">
        <f>'PC Receitas'!K61</f>
        <v>0</v>
      </c>
      <c r="D786" s="35" t="str">
        <f>IFERROR(VLOOKUP(C786,'PC Receitas'!$K$4:$L$103,2,FALSE),"")</f>
        <v/>
      </c>
      <c r="E786" s="47">
        <f>SUMIFS(Jan!$J$5:$J$586,Jan!$V$5:$V$586,"Receita",Jan!$G$5:$G$586,DRE!$D786)</f>
        <v>0</v>
      </c>
      <c r="F786" s="47">
        <f>SUMIFS(Fev!$J$5:$J$605,Fev!$V$5:$V$605,"Receita",Fev!$G$5:$G$605,DRE!$D786)</f>
        <v>0</v>
      </c>
      <c r="G786" s="47" t="e">
        <f>SUMIFS(#REF!,#REF!,"Receita",#REF!,DRE!$D786)</f>
        <v>#REF!</v>
      </c>
      <c r="H786" s="47">
        <f>SUMIFS(Abr!$J$5:$J$605,Abr!$V$5:$V$605,"Receita",Abr!$G$5:$G$605,DRE!$D786)</f>
        <v>0</v>
      </c>
      <c r="I786" s="47">
        <f>SUMIFS(Mai!$J$5:$J$605,Mai!$V$5:$V$605,"Receita",Mai!$G$5:$G$605,DRE!$D786)</f>
        <v>0</v>
      </c>
      <c r="J786" s="47">
        <f>SUMIFS(Jun!$J$5:$J$605,Jun!$V$5:$V$605,"Receita",Jun!$G$5:$G$605,DRE!$D786)</f>
        <v>0</v>
      </c>
      <c r="K786" s="47" t="e">
        <f>SUMIFS(#REF!,#REF!,"Receita",#REF!,DRE!$D786)</f>
        <v>#REF!</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t="e">
        <f t="shared" si="36"/>
        <v>#REF!</v>
      </c>
    </row>
    <row r="787" spans="1:17" ht="28.5" customHeight="1" thickTop="1" thickBot="1" x14ac:dyDescent="0.3">
      <c r="A787" s="214"/>
      <c r="B787" s="61">
        <v>784</v>
      </c>
      <c r="C787" s="34">
        <f>'PC Receitas'!K62</f>
        <v>0</v>
      </c>
      <c r="D787" s="35" t="str">
        <f>IFERROR(VLOOKUP(C787,'PC Receitas'!$K$4:$L$103,2,FALSE),"")</f>
        <v/>
      </c>
      <c r="E787" s="47">
        <f>SUMIFS(Jan!$J$5:$J$586,Jan!$V$5:$V$586,"Receita",Jan!$G$5:$G$586,DRE!$D787)</f>
        <v>0</v>
      </c>
      <c r="F787" s="47">
        <f>SUMIFS(Fev!$J$5:$J$605,Fev!$V$5:$V$605,"Receita",Fev!$G$5:$G$605,DRE!$D787)</f>
        <v>0</v>
      </c>
      <c r="G787" s="47" t="e">
        <f>SUMIFS(#REF!,#REF!,"Receita",#REF!,DRE!$D787)</f>
        <v>#REF!</v>
      </c>
      <c r="H787" s="47">
        <f>SUMIFS(Abr!$J$5:$J$605,Abr!$V$5:$V$605,"Receita",Abr!$G$5:$G$605,DRE!$D787)</f>
        <v>0</v>
      </c>
      <c r="I787" s="47">
        <f>SUMIFS(Mai!$J$5:$J$605,Mai!$V$5:$V$605,"Receita",Mai!$G$5:$G$605,DRE!$D787)</f>
        <v>0</v>
      </c>
      <c r="J787" s="47">
        <f>SUMIFS(Jun!$J$5:$J$605,Jun!$V$5:$V$605,"Receita",Jun!$G$5:$G$605,DRE!$D787)</f>
        <v>0</v>
      </c>
      <c r="K787" s="47" t="e">
        <f>SUMIFS(#REF!,#REF!,"Receita",#REF!,DRE!$D787)</f>
        <v>#REF!</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t="e">
        <f t="shared" si="36"/>
        <v>#REF!</v>
      </c>
    </row>
    <row r="788" spans="1:17" ht="28.5" customHeight="1" thickTop="1" thickBot="1" x14ac:dyDescent="0.3">
      <c r="A788" s="214"/>
      <c r="B788" s="61">
        <v>785</v>
      </c>
      <c r="C788" s="34">
        <f>'PC Receitas'!K63</f>
        <v>0</v>
      </c>
      <c r="D788" s="35" t="str">
        <f>IFERROR(VLOOKUP(C788,'PC Receitas'!$K$4:$L$103,2,FALSE),"")</f>
        <v/>
      </c>
      <c r="E788" s="47">
        <f>SUMIFS(Jan!$J$5:$J$586,Jan!$V$5:$V$586,"Receita",Jan!$G$5:$G$586,DRE!$D788)</f>
        <v>0</v>
      </c>
      <c r="F788" s="47">
        <f>SUMIFS(Fev!$J$5:$J$605,Fev!$V$5:$V$605,"Receita",Fev!$G$5:$G$605,DRE!$D788)</f>
        <v>0</v>
      </c>
      <c r="G788" s="47" t="e">
        <f>SUMIFS(#REF!,#REF!,"Receita",#REF!,DRE!$D788)</f>
        <v>#REF!</v>
      </c>
      <c r="H788" s="47">
        <f>SUMIFS(Abr!$J$5:$J$605,Abr!$V$5:$V$605,"Receita",Abr!$G$5:$G$605,DRE!$D788)</f>
        <v>0</v>
      </c>
      <c r="I788" s="47">
        <f>SUMIFS(Mai!$J$5:$J$605,Mai!$V$5:$V$605,"Receita",Mai!$G$5:$G$605,DRE!$D788)</f>
        <v>0</v>
      </c>
      <c r="J788" s="47">
        <f>SUMIFS(Jun!$J$5:$J$605,Jun!$V$5:$V$605,"Receita",Jun!$G$5:$G$605,DRE!$D788)</f>
        <v>0</v>
      </c>
      <c r="K788" s="47" t="e">
        <f>SUMIFS(#REF!,#REF!,"Receita",#REF!,DRE!$D788)</f>
        <v>#REF!</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t="e">
        <f t="shared" si="36"/>
        <v>#REF!</v>
      </c>
    </row>
    <row r="789" spans="1:17" ht="28.5" customHeight="1" thickTop="1" thickBot="1" x14ac:dyDescent="0.3">
      <c r="A789" s="214"/>
      <c r="B789" s="61">
        <v>786</v>
      </c>
      <c r="C789" s="34">
        <f>'PC Receitas'!K64</f>
        <v>0</v>
      </c>
      <c r="D789" s="35" t="str">
        <f>IFERROR(VLOOKUP(C789,'PC Receitas'!$K$4:$L$103,2,FALSE),"")</f>
        <v/>
      </c>
      <c r="E789" s="47">
        <f>SUMIFS(Jan!$J$5:$J$586,Jan!$V$5:$V$586,"Receita",Jan!$G$5:$G$586,DRE!$D789)</f>
        <v>0</v>
      </c>
      <c r="F789" s="47">
        <f>SUMIFS(Fev!$J$5:$J$605,Fev!$V$5:$V$605,"Receita",Fev!$G$5:$G$605,DRE!$D789)</f>
        <v>0</v>
      </c>
      <c r="G789" s="47" t="e">
        <f>SUMIFS(#REF!,#REF!,"Receita",#REF!,DRE!$D789)</f>
        <v>#REF!</v>
      </c>
      <c r="H789" s="47">
        <f>SUMIFS(Abr!$J$5:$J$605,Abr!$V$5:$V$605,"Receita",Abr!$G$5:$G$605,DRE!$D789)</f>
        <v>0</v>
      </c>
      <c r="I789" s="47">
        <f>SUMIFS(Mai!$J$5:$J$605,Mai!$V$5:$V$605,"Receita",Mai!$G$5:$G$605,DRE!$D789)</f>
        <v>0</v>
      </c>
      <c r="J789" s="47">
        <f>SUMIFS(Jun!$J$5:$J$605,Jun!$V$5:$V$605,"Receita",Jun!$G$5:$G$605,DRE!$D789)</f>
        <v>0</v>
      </c>
      <c r="K789" s="47" t="e">
        <f>SUMIFS(#REF!,#REF!,"Receita",#REF!,DRE!$D789)</f>
        <v>#REF!</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t="e">
        <f t="shared" si="36"/>
        <v>#REF!</v>
      </c>
    </row>
    <row r="790" spans="1:17" ht="28.5" customHeight="1" thickTop="1" thickBot="1" x14ac:dyDescent="0.3">
      <c r="A790" s="214"/>
      <c r="B790" s="61">
        <v>787</v>
      </c>
      <c r="C790" s="34">
        <f>'PC Receitas'!K65</f>
        <v>0</v>
      </c>
      <c r="D790" s="35" t="str">
        <f>IFERROR(VLOOKUP(C790,'PC Receitas'!$K$4:$L$103,2,FALSE),"")</f>
        <v/>
      </c>
      <c r="E790" s="47">
        <f>SUMIFS(Jan!$J$5:$J$586,Jan!$V$5:$V$586,"Receita",Jan!$G$5:$G$586,DRE!$D790)</f>
        <v>0</v>
      </c>
      <c r="F790" s="47">
        <f>SUMIFS(Fev!$J$5:$J$605,Fev!$V$5:$V$605,"Receita",Fev!$G$5:$G$605,DRE!$D790)</f>
        <v>0</v>
      </c>
      <c r="G790" s="47" t="e">
        <f>SUMIFS(#REF!,#REF!,"Receita",#REF!,DRE!$D790)</f>
        <v>#REF!</v>
      </c>
      <c r="H790" s="47">
        <f>SUMIFS(Abr!$J$5:$J$605,Abr!$V$5:$V$605,"Receita",Abr!$G$5:$G$605,DRE!$D790)</f>
        <v>0</v>
      </c>
      <c r="I790" s="47">
        <f>SUMIFS(Mai!$J$5:$J$605,Mai!$V$5:$V$605,"Receita",Mai!$G$5:$G$605,DRE!$D790)</f>
        <v>0</v>
      </c>
      <c r="J790" s="47">
        <f>SUMIFS(Jun!$J$5:$J$605,Jun!$V$5:$V$605,"Receita",Jun!$G$5:$G$605,DRE!$D790)</f>
        <v>0</v>
      </c>
      <c r="K790" s="47" t="e">
        <f>SUMIFS(#REF!,#REF!,"Receita",#REF!,DRE!$D790)</f>
        <v>#REF!</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t="e">
        <f t="shared" si="36"/>
        <v>#REF!</v>
      </c>
    </row>
    <row r="791" spans="1:17" ht="28.5" customHeight="1" thickTop="1" thickBot="1" x14ac:dyDescent="0.3">
      <c r="A791" s="214"/>
      <c r="B791" s="61">
        <v>788</v>
      </c>
      <c r="C791" s="34">
        <f>'PC Receitas'!K66</f>
        <v>0</v>
      </c>
      <c r="D791" s="35" t="str">
        <f>IFERROR(VLOOKUP(C791,'PC Receitas'!$K$4:$L$103,2,FALSE),"")</f>
        <v/>
      </c>
      <c r="E791" s="47">
        <f>SUMIFS(Jan!$J$5:$J$586,Jan!$V$5:$V$586,"Receita",Jan!$G$5:$G$586,DRE!$D791)</f>
        <v>0</v>
      </c>
      <c r="F791" s="47">
        <f>SUMIFS(Fev!$J$5:$J$605,Fev!$V$5:$V$605,"Receita",Fev!$G$5:$G$605,DRE!$D791)</f>
        <v>0</v>
      </c>
      <c r="G791" s="47" t="e">
        <f>SUMIFS(#REF!,#REF!,"Receita",#REF!,DRE!$D791)</f>
        <v>#REF!</v>
      </c>
      <c r="H791" s="47">
        <f>SUMIFS(Abr!$J$5:$J$605,Abr!$V$5:$V$605,"Receita",Abr!$G$5:$G$605,DRE!$D791)</f>
        <v>0</v>
      </c>
      <c r="I791" s="47">
        <f>SUMIFS(Mai!$J$5:$J$605,Mai!$V$5:$V$605,"Receita",Mai!$G$5:$G$605,DRE!$D791)</f>
        <v>0</v>
      </c>
      <c r="J791" s="47">
        <f>SUMIFS(Jun!$J$5:$J$605,Jun!$V$5:$V$605,"Receita",Jun!$G$5:$G$605,DRE!$D791)</f>
        <v>0</v>
      </c>
      <c r="K791" s="47" t="e">
        <f>SUMIFS(#REF!,#REF!,"Receita",#REF!,DRE!$D791)</f>
        <v>#REF!</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t="e">
        <f t="shared" si="36"/>
        <v>#REF!</v>
      </c>
    </row>
    <row r="792" spans="1:17" ht="28.5" customHeight="1" thickTop="1" thickBot="1" x14ac:dyDescent="0.3">
      <c r="A792" s="214"/>
      <c r="B792" s="61">
        <v>789</v>
      </c>
      <c r="C792" s="34">
        <f>'PC Receitas'!K67</f>
        <v>0</v>
      </c>
      <c r="D792" s="35" t="str">
        <f>IFERROR(VLOOKUP(C792,'PC Receitas'!$K$4:$L$103,2,FALSE),"")</f>
        <v/>
      </c>
      <c r="E792" s="47">
        <f>SUMIFS(Jan!$J$5:$J$586,Jan!$V$5:$V$586,"Receita",Jan!$G$5:$G$586,DRE!$D792)</f>
        <v>0</v>
      </c>
      <c r="F792" s="47">
        <f>SUMIFS(Fev!$J$5:$J$605,Fev!$V$5:$V$605,"Receita",Fev!$G$5:$G$605,DRE!$D792)</f>
        <v>0</v>
      </c>
      <c r="G792" s="47" t="e">
        <f>SUMIFS(#REF!,#REF!,"Receita",#REF!,DRE!$D792)</f>
        <v>#REF!</v>
      </c>
      <c r="H792" s="47">
        <f>SUMIFS(Abr!$J$5:$J$605,Abr!$V$5:$V$605,"Receita",Abr!$G$5:$G$605,DRE!$D792)</f>
        <v>0</v>
      </c>
      <c r="I792" s="47">
        <f>SUMIFS(Mai!$J$5:$J$605,Mai!$V$5:$V$605,"Receita",Mai!$G$5:$G$605,DRE!$D792)</f>
        <v>0</v>
      </c>
      <c r="J792" s="47">
        <f>SUMIFS(Jun!$J$5:$J$605,Jun!$V$5:$V$605,"Receita",Jun!$G$5:$G$605,DRE!$D792)</f>
        <v>0</v>
      </c>
      <c r="K792" s="47" t="e">
        <f>SUMIFS(#REF!,#REF!,"Receita",#REF!,DRE!$D792)</f>
        <v>#REF!</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t="e">
        <f t="shared" si="36"/>
        <v>#REF!</v>
      </c>
    </row>
    <row r="793" spans="1:17" ht="28.5" customHeight="1" thickTop="1" thickBot="1" x14ac:dyDescent="0.3">
      <c r="A793" s="214"/>
      <c r="B793" s="61">
        <v>790</v>
      </c>
      <c r="C793" s="34">
        <f>'PC Receitas'!K68</f>
        <v>0</v>
      </c>
      <c r="D793" s="35" t="str">
        <f>IFERROR(VLOOKUP(C793,'PC Receitas'!$K$4:$L$103,2,FALSE),"")</f>
        <v/>
      </c>
      <c r="E793" s="47">
        <f>SUMIFS(Jan!$J$5:$J$586,Jan!$V$5:$V$586,"Receita",Jan!$G$5:$G$586,DRE!$D793)</f>
        <v>0</v>
      </c>
      <c r="F793" s="47">
        <f>SUMIFS(Fev!$J$5:$J$605,Fev!$V$5:$V$605,"Receita",Fev!$G$5:$G$605,DRE!$D793)</f>
        <v>0</v>
      </c>
      <c r="G793" s="47" t="e">
        <f>SUMIFS(#REF!,#REF!,"Receita",#REF!,DRE!$D793)</f>
        <v>#REF!</v>
      </c>
      <c r="H793" s="47">
        <f>SUMIFS(Abr!$J$5:$J$605,Abr!$V$5:$V$605,"Receita",Abr!$G$5:$G$605,DRE!$D793)</f>
        <v>0</v>
      </c>
      <c r="I793" s="47">
        <f>SUMIFS(Mai!$J$5:$J$605,Mai!$V$5:$V$605,"Receita",Mai!$G$5:$G$605,DRE!$D793)</f>
        <v>0</v>
      </c>
      <c r="J793" s="47">
        <f>SUMIFS(Jun!$J$5:$J$605,Jun!$V$5:$V$605,"Receita",Jun!$G$5:$G$605,DRE!$D793)</f>
        <v>0</v>
      </c>
      <c r="K793" s="47" t="e">
        <f>SUMIFS(#REF!,#REF!,"Receita",#REF!,DRE!$D793)</f>
        <v>#REF!</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t="e">
        <f t="shared" si="36"/>
        <v>#REF!</v>
      </c>
    </row>
    <row r="794" spans="1:17" ht="28.5" customHeight="1" thickTop="1" thickBot="1" x14ac:dyDescent="0.3">
      <c r="A794" s="214"/>
      <c r="B794" s="61">
        <v>791</v>
      </c>
      <c r="C794" s="34">
        <f>'PC Receitas'!K69</f>
        <v>0</v>
      </c>
      <c r="D794" s="35" t="str">
        <f>IFERROR(VLOOKUP(C794,'PC Receitas'!$K$4:$L$103,2,FALSE),"")</f>
        <v/>
      </c>
      <c r="E794" s="47">
        <f>SUMIFS(Jan!$J$5:$J$586,Jan!$V$5:$V$586,"Receita",Jan!$G$5:$G$586,DRE!$D794)</f>
        <v>0</v>
      </c>
      <c r="F794" s="47">
        <f>SUMIFS(Fev!$J$5:$J$605,Fev!$V$5:$V$605,"Receita",Fev!$G$5:$G$605,DRE!$D794)</f>
        <v>0</v>
      </c>
      <c r="G794" s="47" t="e">
        <f>SUMIFS(#REF!,#REF!,"Receita",#REF!,DRE!$D794)</f>
        <v>#REF!</v>
      </c>
      <c r="H794" s="47">
        <f>SUMIFS(Abr!$J$5:$J$605,Abr!$V$5:$V$605,"Receita",Abr!$G$5:$G$605,DRE!$D794)</f>
        <v>0</v>
      </c>
      <c r="I794" s="47">
        <f>SUMIFS(Mai!$J$5:$J$605,Mai!$V$5:$V$605,"Receita",Mai!$G$5:$G$605,DRE!$D794)</f>
        <v>0</v>
      </c>
      <c r="J794" s="47">
        <f>SUMIFS(Jun!$J$5:$J$605,Jun!$V$5:$V$605,"Receita",Jun!$G$5:$G$605,DRE!$D794)</f>
        <v>0</v>
      </c>
      <c r="K794" s="47" t="e">
        <f>SUMIFS(#REF!,#REF!,"Receita",#REF!,DRE!$D794)</f>
        <v>#REF!</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t="e">
        <f t="shared" si="36"/>
        <v>#REF!</v>
      </c>
    </row>
    <row r="795" spans="1:17" ht="28.5" customHeight="1" thickTop="1" thickBot="1" x14ac:dyDescent="0.3">
      <c r="A795" s="214"/>
      <c r="B795" s="61">
        <v>792</v>
      </c>
      <c r="C795" s="34">
        <f>'PC Receitas'!K70</f>
        <v>0</v>
      </c>
      <c r="D795" s="35" t="str">
        <f>IFERROR(VLOOKUP(C795,'PC Receitas'!$K$4:$L$103,2,FALSE),"")</f>
        <v/>
      </c>
      <c r="E795" s="47">
        <f>SUMIFS(Jan!$J$5:$J$586,Jan!$V$5:$V$586,"Receita",Jan!$G$5:$G$586,DRE!$D795)</f>
        <v>0</v>
      </c>
      <c r="F795" s="47">
        <f>SUMIFS(Fev!$J$5:$J$605,Fev!$V$5:$V$605,"Receita",Fev!$G$5:$G$605,DRE!$D795)</f>
        <v>0</v>
      </c>
      <c r="G795" s="47" t="e">
        <f>SUMIFS(#REF!,#REF!,"Receita",#REF!,DRE!$D795)</f>
        <v>#REF!</v>
      </c>
      <c r="H795" s="47">
        <f>SUMIFS(Abr!$J$5:$J$605,Abr!$V$5:$V$605,"Receita",Abr!$G$5:$G$605,DRE!$D795)</f>
        <v>0</v>
      </c>
      <c r="I795" s="47">
        <f>SUMIFS(Mai!$J$5:$J$605,Mai!$V$5:$V$605,"Receita",Mai!$G$5:$G$605,DRE!$D795)</f>
        <v>0</v>
      </c>
      <c r="J795" s="47">
        <f>SUMIFS(Jun!$J$5:$J$605,Jun!$V$5:$V$605,"Receita",Jun!$G$5:$G$605,DRE!$D795)</f>
        <v>0</v>
      </c>
      <c r="K795" s="47" t="e">
        <f>SUMIFS(#REF!,#REF!,"Receita",#REF!,DRE!$D795)</f>
        <v>#REF!</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t="e">
        <f t="shared" ref="Q795:Q827" si="37">SUM(E795:P795)</f>
        <v>#REF!</v>
      </c>
    </row>
    <row r="796" spans="1:17" ht="28.5" customHeight="1" thickTop="1" thickBot="1" x14ac:dyDescent="0.3">
      <c r="A796" s="214"/>
      <c r="B796" s="61">
        <v>793</v>
      </c>
      <c r="C796" s="34">
        <f>'PC Receitas'!K71</f>
        <v>0</v>
      </c>
      <c r="D796" s="35" t="str">
        <f>IFERROR(VLOOKUP(C796,'PC Receitas'!$K$4:$L$103,2,FALSE),"")</f>
        <v/>
      </c>
      <c r="E796" s="47">
        <f>SUMIFS(Jan!$J$5:$J$586,Jan!$V$5:$V$586,"Receita",Jan!$G$5:$G$586,DRE!$D796)</f>
        <v>0</v>
      </c>
      <c r="F796" s="47">
        <f>SUMIFS(Fev!$J$5:$J$605,Fev!$V$5:$V$605,"Receita",Fev!$G$5:$G$605,DRE!$D796)</f>
        <v>0</v>
      </c>
      <c r="G796" s="47" t="e">
        <f>SUMIFS(#REF!,#REF!,"Receita",#REF!,DRE!$D796)</f>
        <v>#REF!</v>
      </c>
      <c r="H796" s="47">
        <f>SUMIFS(Abr!$J$5:$J$605,Abr!$V$5:$V$605,"Receita",Abr!$G$5:$G$605,DRE!$D796)</f>
        <v>0</v>
      </c>
      <c r="I796" s="47">
        <f>SUMIFS(Mai!$J$5:$J$605,Mai!$V$5:$V$605,"Receita",Mai!$G$5:$G$605,DRE!$D796)</f>
        <v>0</v>
      </c>
      <c r="J796" s="47">
        <f>SUMIFS(Jun!$J$5:$J$605,Jun!$V$5:$V$605,"Receita",Jun!$G$5:$G$605,DRE!$D796)</f>
        <v>0</v>
      </c>
      <c r="K796" s="47" t="e">
        <f>SUMIFS(#REF!,#REF!,"Receita",#REF!,DRE!$D796)</f>
        <v>#REF!</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t="e">
        <f t="shared" si="37"/>
        <v>#REF!</v>
      </c>
    </row>
    <row r="797" spans="1:17" ht="28.5" customHeight="1" thickTop="1" thickBot="1" x14ac:dyDescent="0.3">
      <c r="A797" s="214"/>
      <c r="B797" s="61">
        <v>794</v>
      </c>
      <c r="C797" s="34">
        <f>'PC Receitas'!K72</f>
        <v>0</v>
      </c>
      <c r="D797" s="35" t="str">
        <f>IFERROR(VLOOKUP(C797,'PC Receitas'!$K$4:$L$103,2,FALSE),"")</f>
        <v/>
      </c>
      <c r="E797" s="47">
        <f>SUMIFS(Jan!$J$5:$J$586,Jan!$V$5:$V$586,"Receita",Jan!$G$5:$G$586,DRE!$D797)</f>
        <v>0</v>
      </c>
      <c r="F797" s="47">
        <f>SUMIFS(Fev!$J$5:$J$605,Fev!$V$5:$V$605,"Receita",Fev!$G$5:$G$605,DRE!$D797)</f>
        <v>0</v>
      </c>
      <c r="G797" s="47" t="e">
        <f>SUMIFS(#REF!,#REF!,"Receita",#REF!,DRE!$D797)</f>
        <v>#REF!</v>
      </c>
      <c r="H797" s="47">
        <f>SUMIFS(Abr!$J$5:$J$605,Abr!$V$5:$V$605,"Receita",Abr!$G$5:$G$605,DRE!$D797)</f>
        <v>0</v>
      </c>
      <c r="I797" s="47">
        <f>SUMIFS(Mai!$J$5:$J$605,Mai!$V$5:$V$605,"Receita",Mai!$G$5:$G$605,DRE!$D797)</f>
        <v>0</v>
      </c>
      <c r="J797" s="47">
        <f>SUMIFS(Jun!$J$5:$J$605,Jun!$V$5:$V$605,"Receita",Jun!$G$5:$G$605,DRE!$D797)</f>
        <v>0</v>
      </c>
      <c r="K797" s="47" t="e">
        <f>SUMIFS(#REF!,#REF!,"Receita",#REF!,DRE!$D797)</f>
        <v>#REF!</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t="e">
        <f t="shared" si="37"/>
        <v>#REF!</v>
      </c>
    </row>
    <row r="798" spans="1:17" ht="28.5" customHeight="1" thickTop="1" thickBot="1" x14ac:dyDescent="0.3">
      <c r="A798" s="214"/>
      <c r="B798" s="61">
        <v>795</v>
      </c>
      <c r="C798" s="34">
        <f>'PC Receitas'!K73</f>
        <v>0</v>
      </c>
      <c r="D798" s="35" t="str">
        <f>IFERROR(VLOOKUP(C798,'PC Receitas'!$K$4:$L$103,2,FALSE),"")</f>
        <v/>
      </c>
      <c r="E798" s="47">
        <f>SUMIFS(Jan!$J$5:$J$586,Jan!$V$5:$V$586,"Receita",Jan!$G$5:$G$586,DRE!$D798)</f>
        <v>0</v>
      </c>
      <c r="F798" s="47">
        <f>SUMIFS(Fev!$J$5:$J$605,Fev!$V$5:$V$605,"Receita",Fev!$G$5:$G$605,DRE!$D798)</f>
        <v>0</v>
      </c>
      <c r="G798" s="47" t="e">
        <f>SUMIFS(#REF!,#REF!,"Receita",#REF!,DRE!$D798)</f>
        <v>#REF!</v>
      </c>
      <c r="H798" s="47">
        <f>SUMIFS(Abr!$J$5:$J$605,Abr!$V$5:$V$605,"Receita",Abr!$G$5:$G$605,DRE!$D798)</f>
        <v>0</v>
      </c>
      <c r="I798" s="47">
        <f>SUMIFS(Mai!$J$5:$J$605,Mai!$V$5:$V$605,"Receita",Mai!$G$5:$G$605,DRE!$D798)</f>
        <v>0</v>
      </c>
      <c r="J798" s="47">
        <f>SUMIFS(Jun!$J$5:$J$605,Jun!$V$5:$V$605,"Receita",Jun!$G$5:$G$605,DRE!$D798)</f>
        <v>0</v>
      </c>
      <c r="K798" s="47" t="e">
        <f>SUMIFS(#REF!,#REF!,"Receita",#REF!,DRE!$D798)</f>
        <v>#REF!</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t="e">
        <f t="shared" si="37"/>
        <v>#REF!</v>
      </c>
    </row>
    <row r="799" spans="1:17" ht="28.5" customHeight="1" thickTop="1" thickBot="1" x14ac:dyDescent="0.3">
      <c r="A799" s="214"/>
      <c r="B799" s="61">
        <v>796</v>
      </c>
      <c r="C799" s="34">
        <f>'PC Receitas'!K74</f>
        <v>0</v>
      </c>
      <c r="D799" s="35" t="str">
        <f>IFERROR(VLOOKUP(C799,'PC Receitas'!$K$4:$L$103,2,FALSE),"")</f>
        <v/>
      </c>
      <c r="E799" s="47">
        <f>SUMIFS(Jan!$J$5:$J$586,Jan!$V$5:$V$586,"Receita",Jan!$G$5:$G$586,DRE!$D799)</f>
        <v>0</v>
      </c>
      <c r="F799" s="47">
        <f>SUMIFS(Fev!$J$5:$J$605,Fev!$V$5:$V$605,"Receita",Fev!$G$5:$G$605,DRE!$D799)</f>
        <v>0</v>
      </c>
      <c r="G799" s="47" t="e">
        <f>SUMIFS(#REF!,#REF!,"Receita",#REF!,DRE!$D799)</f>
        <v>#REF!</v>
      </c>
      <c r="H799" s="47">
        <f>SUMIFS(Abr!$J$5:$J$605,Abr!$V$5:$V$605,"Receita",Abr!$G$5:$G$605,DRE!$D799)</f>
        <v>0</v>
      </c>
      <c r="I799" s="47">
        <f>SUMIFS(Mai!$J$5:$J$605,Mai!$V$5:$V$605,"Receita",Mai!$G$5:$G$605,DRE!$D799)</f>
        <v>0</v>
      </c>
      <c r="J799" s="47">
        <f>SUMIFS(Jun!$J$5:$J$605,Jun!$V$5:$V$605,"Receita",Jun!$G$5:$G$605,DRE!$D799)</f>
        <v>0</v>
      </c>
      <c r="K799" s="47" t="e">
        <f>SUMIFS(#REF!,#REF!,"Receita",#REF!,DRE!$D799)</f>
        <v>#REF!</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t="e">
        <f t="shared" si="37"/>
        <v>#REF!</v>
      </c>
    </row>
    <row r="800" spans="1:17" ht="28.5" customHeight="1" thickTop="1" thickBot="1" x14ac:dyDescent="0.3">
      <c r="A800" s="214"/>
      <c r="B800" s="61">
        <v>797</v>
      </c>
      <c r="C800" s="34">
        <f>'PC Receitas'!K75</f>
        <v>0</v>
      </c>
      <c r="D800" s="35" t="str">
        <f>IFERROR(VLOOKUP(C800,'PC Receitas'!$K$4:$L$103,2,FALSE),"")</f>
        <v/>
      </c>
      <c r="E800" s="47">
        <f>SUMIFS(Jan!$J$5:$J$586,Jan!$V$5:$V$586,"Receita",Jan!$G$5:$G$586,DRE!$D800)</f>
        <v>0</v>
      </c>
      <c r="F800" s="47">
        <f>SUMIFS(Fev!$J$5:$J$605,Fev!$V$5:$V$605,"Receita",Fev!$G$5:$G$605,DRE!$D800)</f>
        <v>0</v>
      </c>
      <c r="G800" s="47" t="e">
        <f>SUMIFS(#REF!,#REF!,"Receita",#REF!,DRE!$D800)</f>
        <v>#REF!</v>
      </c>
      <c r="H800" s="47">
        <f>SUMIFS(Abr!$J$5:$J$605,Abr!$V$5:$V$605,"Receita",Abr!$G$5:$G$605,DRE!$D800)</f>
        <v>0</v>
      </c>
      <c r="I800" s="47">
        <f>SUMIFS(Mai!$J$5:$J$605,Mai!$V$5:$V$605,"Receita",Mai!$G$5:$G$605,DRE!$D800)</f>
        <v>0</v>
      </c>
      <c r="J800" s="47">
        <f>SUMIFS(Jun!$J$5:$J$605,Jun!$V$5:$V$605,"Receita",Jun!$G$5:$G$605,DRE!$D800)</f>
        <v>0</v>
      </c>
      <c r="K800" s="47" t="e">
        <f>SUMIFS(#REF!,#REF!,"Receita",#REF!,DRE!$D800)</f>
        <v>#REF!</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t="e">
        <f t="shared" si="37"/>
        <v>#REF!</v>
      </c>
    </row>
    <row r="801" spans="1:17" ht="28.5" customHeight="1" thickTop="1" thickBot="1" x14ac:dyDescent="0.3">
      <c r="A801" s="214"/>
      <c r="B801" s="61">
        <v>798</v>
      </c>
      <c r="C801" s="34">
        <f>'PC Receitas'!K76</f>
        <v>0</v>
      </c>
      <c r="D801" s="35" t="str">
        <f>IFERROR(VLOOKUP(C801,'PC Receitas'!$K$4:$L$103,2,FALSE),"")</f>
        <v/>
      </c>
      <c r="E801" s="47">
        <f>SUMIFS(Jan!$J$5:$J$586,Jan!$V$5:$V$586,"Receita",Jan!$G$5:$G$586,DRE!$D801)</f>
        <v>0</v>
      </c>
      <c r="F801" s="47">
        <f>SUMIFS(Fev!$J$5:$J$605,Fev!$V$5:$V$605,"Receita",Fev!$G$5:$G$605,DRE!$D801)</f>
        <v>0</v>
      </c>
      <c r="G801" s="47" t="e">
        <f>SUMIFS(#REF!,#REF!,"Receita",#REF!,DRE!$D801)</f>
        <v>#REF!</v>
      </c>
      <c r="H801" s="47">
        <f>SUMIFS(Abr!$J$5:$J$605,Abr!$V$5:$V$605,"Receita",Abr!$G$5:$G$605,DRE!$D801)</f>
        <v>0</v>
      </c>
      <c r="I801" s="47">
        <f>SUMIFS(Mai!$J$5:$J$605,Mai!$V$5:$V$605,"Receita",Mai!$G$5:$G$605,DRE!$D801)</f>
        <v>0</v>
      </c>
      <c r="J801" s="47">
        <f>SUMIFS(Jun!$J$5:$J$605,Jun!$V$5:$V$605,"Receita",Jun!$G$5:$G$605,DRE!$D801)</f>
        <v>0</v>
      </c>
      <c r="K801" s="47" t="e">
        <f>SUMIFS(#REF!,#REF!,"Receita",#REF!,DRE!$D801)</f>
        <v>#REF!</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t="e">
        <f t="shared" si="37"/>
        <v>#REF!</v>
      </c>
    </row>
    <row r="802" spans="1:17" ht="28.5" customHeight="1" thickTop="1" thickBot="1" x14ac:dyDescent="0.3">
      <c r="A802" s="214"/>
      <c r="B802" s="61">
        <v>799</v>
      </c>
      <c r="C802" s="34">
        <f>'PC Receitas'!K77</f>
        <v>0</v>
      </c>
      <c r="D802" s="35" t="str">
        <f>IFERROR(VLOOKUP(C802,'PC Receitas'!$K$4:$L$103,2,FALSE),"")</f>
        <v/>
      </c>
      <c r="E802" s="47">
        <f>SUMIFS(Jan!$J$5:$J$586,Jan!$V$5:$V$586,"Receita",Jan!$G$5:$G$586,DRE!$D802)</f>
        <v>0</v>
      </c>
      <c r="F802" s="47">
        <f>SUMIFS(Fev!$J$5:$J$605,Fev!$V$5:$V$605,"Receita",Fev!$G$5:$G$605,DRE!$D802)</f>
        <v>0</v>
      </c>
      <c r="G802" s="47" t="e">
        <f>SUMIFS(#REF!,#REF!,"Receita",#REF!,DRE!$D802)</f>
        <v>#REF!</v>
      </c>
      <c r="H802" s="47">
        <f>SUMIFS(Abr!$J$5:$J$605,Abr!$V$5:$V$605,"Receita",Abr!$G$5:$G$605,DRE!$D802)</f>
        <v>0</v>
      </c>
      <c r="I802" s="47">
        <f>SUMIFS(Mai!$J$5:$J$605,Mai!$V$5:$V$605,"Receita",Mai!$G$5:$G$605,DRE!$D802)</f>
        <v>0</v>
      </c>
      <c r="J802" s="47">
        <f>SUMIFS(Jun!$J$5:$J$605,Jun!$V$5:$V$605,"Receita",Jun!$G$5:$G$605,DRE!$D802)</f>
        <v>0</v>
      </c>
      <c r="K802" s="47" t="e">
        <f>SUMIFS(#REF!,#REF!,"Receita",#REF!,DRE!$D802)</f>
        <v>#REF!</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t="e">
        <f t="shared" si="37"/>
        <v>#REF!</v>
      </c>
    </row>
    <row r="803" spans="1:17" ht="28.5" customHeight="1" thickTop="1" thickBot="1" x14ac:dyDescent="0.3">
      <c r="A803" s="214"/>
      <c r="B803" s="61">
        <v>800</v>
      </c>
      <c r="C803" s="34">
        <f>'PC Receitas'!K78</f>
        <v>0</v>
      </c>
      <c r="D803" s="35" t="str">
        <f>IFERROR(VLOOKUP(C803,'PC Receitas'!$K$4:$L$103,2,FALSE),"")</f>
        <v/>
      </c>
      <c r="E803" s="47">
        <f>SUMIFS(Jan!$J$5:$J$586,Jan!$V$5:$V$586,"Receita",Jan!$G$5:$G$586,DRE!$D803)</f>
        <v>0</v>
      </c>
      <c r="F803" s="47">
        <f>SUMIFS(Fev!$J$5:$J$605,Fev!$V$5:$V$605,"Receita",Fev!$G$5:$G$605,DRE!$D803)</f>
        <v>0</v>
      </c>
      <c r="G803" s="47" t="e">
        <f>SUMIFS(#REF!,#REF!,"Receita",#REF!,DRE!$D803)</f>
        <v>#REF!</v>
      </c>
      <c r="H803" s="47">
        <f>SUMIFS(Abr!$J$5:$J$605,Abr!$V$5:$V$605,"Receita",Abr!$G$5:$G$605,DRE!$D803)</f>
        <v>0</v>
      </c>
      <c r="I803" s="47">
        <f>SUMIFS(Mai!$J$5:$J$605,Mai!$V$5:$V$605,"Receita",Mai!$G$5:$G$605,DRE!$D803)</f>
        <v>0</v>
      </c>
      <c r="J803" s="47">
        <f>SUMIFS(Jun!$J$5:$J$605,Jun!$V$5:$V$605,"Receita",Jun!$G$5:$G$605,DRE!$D803)</f>
        <v>0</v>
      </c>
      <c r="K803" s="47" t="e">
        <f>SUMIFS(#REF!,#REF!,"Receita",#REF!,DRE!$D803)</f>
        <v>#REF!</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t="e">
        <f t="shared" si="37"/>
        <v>#REF!</v>
      </c>
    </row>
    <row r="804" spans="1:17" ht="28.5" customHeight="1" thickTop="1" thickBot="1" x14ac:dyDescent="0.3">
      <c r="A804" s="214"/>
      <c r="B804" s="61">
        <v>801</v>
      </c>
      <c r="C804" s="34">
        <f>'PC Receitas'!K79</f>
        <v>0</v>
      </c>
      <c r="D804" s="35" t="str">
        <f>IFERROR(VLOOKUP(C804,'PC Receitas'!$K$4:$L$103,2,FALSE),"")</f>
        <v/>
      </c>
      <c r="E804" s="47">
        <f>SUMIFS(Jan!$J$5:$J$586,Jan!$V$5:$V$586,"Receita",Jan!$G$5:$G$586,DRE!$D804)</f>
        <v>0</v>
      </c>
      <c r="F804" s="47">
        <f>SUMIFS(Fev!$J$5:$J$605,Fev!$V$5:$V$605,"Receita",Fev!$G$5:$G$605,DRE!$D804)</f>
        <v>0</v>
      </c>
      <c r="G804" s="47" t="e">
        <f>SUMIFS(#REF!,#REF!,"Receita",#REF!,DRE!$D804)</f>
        <v>#REF!</v>
      </c>
      <c r="H804" s="47">
        <f>SUMIFS(Abr!$J$5:$J$605,Abr!$V$5:$V$605,"Receita",Abr!$G$5:$G$605,DRE!$D804)</f>
        <v>0</v>
      </c>
      <c r="I804" s="47">
        <f>SUMIFS(Mai!$J$5:$J$605,Mai!$V$5:$V$605,"Receita",Mai!$G$5:$G$605,DRE!$D804)</f>
        <v>0</v>
      </c>
      <c r="J804" s="47">
        <f>SUMIFS(Jun!$J$5:$J$605,Jun!$V$5:$V$605,"Receita",Jun!$G$5:$G$605,DRE!$D804)</f>
        <v>0</v>
      </c>
      <c r="K804" s="47" t="e">
        <f>SUMIFS(#REF!,#REF!,"Receita",#REF!,DRE!$D804)</f>
        <v>#REF!</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t="e">
        <f t="shared" si="37"/>
        <v>#REF!</v>
      </c>
    </row>
    <row r="805" spans="1:17" ht="28.5" customHeight="1" thickTop="1" thickBot="1" x14ac:dyDescent="0.3">
      <c r="A805" s="214"/>
      <c r="B805" s="61">
        <v>802</v>
      </c>
      <c r="C805" s="34">
        <f>'PC Receitas'!K80</f>
        <v>0</v>
      </c>
      <c r="D805" s="35" t="str">
        <f>IFERROR(VLOOKUP(C805,'PC Receitas'!$K$4:$L$103,2,FALSE),"")</f>
        <v/>
      </c>
      <c r="E805" s="47">
        <f>SUMIFS(Jan!$J$5:$J$586,Jan!$V$5:$V$586,"Receita",Jan!$G$5:$G$586,DRE!$D805)</f>
        <v>0</v>
      </c>
      <c r="F805" s="47">
        <f>SUMIFS(Fev!$J$5:$J$605,Fev!$V$5:$V$605,"Receita",Fev!$G$5:$G$605,DRE!$D805)</f>
        <v>0</v>
      </c>
      <c r="G805" s="47" t="e">
        <f>SUMIFS(#REF!,#REF!,"Receita",#REF!,DRE!$D805)</f>
        <v>#REF!</v>
      </c>
      <c r="H805" s="47">
        <f>SUMIFS(Abr!$J$5:$J$605,Abr!$V$5:$V$605,"Receita",Abr!$G$5:$G$605,DRE!$D805)</f>
        <v>0</v>
      </c>
      <c r="I805" s="47">
        <f>SUMIFS(Mai!$J$5:$J$605,Mai!$V$5:$V$605,"Receita",Mai!$G$5:$G$605,DRE!$D805)</f>
        <v>0</v>
      </c>
      <c r="J805" s="47">
        <f>SUMIFS(Jun!$J$5:$J$605,Jun!$V$5:$V$605,"Receita",Jun!$G$5:$G$605,DRE!$D805)</f>
        <v>0</v>
      </c>
      <c r="K805" s="47" t="e">
        <f>SUMIFS(#REF!,#REF!,"Receita",#REF!,DRE!$D805)</f>
        <v>#REF!</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t="e">
        <f t="shared" si="37"/>
        <v>#REF!</v>
      </c>
    </row>
    <row r="806" spans="1:17" ht="28.5" customHeight="1" thickTop="1" thickBot="1" x14ac:dyDescent="0.3">
      <c r="A806" s="214"/>
      <c r="B806" s="61">
        <v>803</v>
      </c>
      <c r="C806" s="34">
        <f>'PC Receitas'!K81</f>
        <v>0</v>
      </c>
      <c r="D806" s="35" t="str">
        <f>IFERROR(VLOOKUP(C806,'PC Receitas'!$K$4:$L$103,2,FALSE),"")</f>
        <v/>
      </c>
      <c r="E806" s="47">
        <f>SUMIFS(Jan!$J$5:$J$586,Jan!$V$5:$V$586,"Receita",Jan!$G$5:$G$586,DRE!$D806)</f>
        <v>0</v>
      </c>
      <c r="F806" s="47">
        <f>SUMIFS(Fev!$J$5:$J$605,Fev!$V$5:$V$605,"Receita",Fev!$G$5:$G$605,DRE!$D806)</f>
        <v>0</v>
      </c>
      <c r="G806" s="47" t="e">
        <f>SUMIFS(#REF!,#REF!,"Receita",#REF!,DRE!$D806)</f>
        <v>#REF!</v>
      </c>
      <c r="H806" s="47">
        <f>SUMIFS(Abr!$J$5:$J$605,Abr!$V$5:$V$605,"Receita",Abr!$G$5:$G$605,DRE!$D806)</f>
        <v>0</v>
      </c>
      <c r="I806" s="47">
        <f>SUMIFS(Mai!$J$5:$J$605,Mai!$V$5:$V$605,"Receita",Mai!$G$5:$G$605,DRE!$D806)</f>
        <v>0</v>
      </c>
      <c r="J806" s="47">
        <f>SUMIFS(Jun!$J$5:$J$605,Jun!$V$5:$V$605,"Receita",Jun!$G$5:$G$605,DRE!$D806)</f>
        <v>0</v>
      </c>
      <c r="K806" s="47" t="e">
        <f>SUMIFS(#REF!,#REF!,"Receita",#REF!,DRE!$D806)</f>
        <v>#REF!</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t="e">
        <f t="shared" si="37"/>
        <v>#REF!</v>
      </c>
    </row>
    <row r="807" spans="1:17" ht="28.5" customHeight="1" thickTop="1" thickBot="1" x14ac:dyDescent="0.3">
      <c r="A807" s="214"/>
      <c r="B807" s="61">
        <v>804</v>
      </c>
      <c r="C807" s="34">
        <f>'PC Receitas'!K82</f>
        <v>0</v>
      </c>
      <c r="D807" s="35" t="str">
        <f>IFERROR(VLOOKUP(C807,'PC Receitas'!$K$4:$L$103,2,FALSE),"")</f>
        <v/>
      </c>
      <c r="E807" s="47">
        <f>SUMIFS(Jan!$J$5:$J$586,Jan!$V$5:$V$586,"Receita",Jan!$G$5:$G$586,DRE!$D807)</f>
        <v>0</v>
      </c>
      <c r="F807" s="47">
        <f>SUMIFS(Fev!$J$5:$J$605,Fev!$V$5:$V$605,"Receita",Fev!$G$5:$G$605,DRE!$D807)</f>
        <v>0</v>
      </c>
      <c r="G807" s="47" t="e">
        <f>SUMIFS(#REF!,#REF!,"Receita",#REF!,DRE!$D807)</f>
        <v>#REF!</v>
      </c>
      <c r="H807" s="47">
        <f>SUMIFS(Abr!$J$5:$J$605,Abr!$V$5:$V$605,"Receita",Abr!$G$5:$G$605,DRE!$D807)</f>
        <v>0</v>
      </c>
      <c r="I807" s="47">
        <f>SUMIFS(Mai!$J$5:$J$605,Mai!$V$5:$V$605,"Receita",Mai!$G$5:$G$605,DRE!$D807)</f>
        <v>0</v>
      </c>
      <c r="J807" s="47">
        <f>SUMIFS(Jun!$J$5:$J$605,Jun!$V$5:$V$605,"Receita",Jun!$G$5:$G$605,DRE!$D807)</f>
        <v>0</v>
      </c>
      <c r="K807" s="47" t="e">
        <f>SUMIFS(#REF!,#REF!,"Receita",#REF!,DRE!$D807)</f>
        <v>#REF!</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t="e">
        <f t="shared" si="37"/>
        <v>#REF!</v>
      </c>
    </row>
    <row r="808" spans="1:17" ht="28.5" customHeight="1" thickTop="1" thickBot="1" x14ac:dyDescent="0.3">
      <c r="A808" s="214"/>
      <c r="B808" s="61">
        <v>805</v>
      </c>
      <c r="C808" s="34">
        <f>'PC Receitas'!K83</f>
        <v>0</v>
      </c>
      <c r="D808" s="35" t="str">
        <f>IFERROR(VLOOKUP(C808,'PC Receitas'!$K$4:$L$103,2,FALSE),"")</f>
        <v/>
      </c>
      <c r="E808" s="47">
        <f>SUMIFS(Jan!$J$5:$J$586,Jan!$V$5:$V$586,"Receita",Jan!$G$5:$G$586,DRE!$D808)</f>
        <v>0</v>
      </c>
      <c r="F808" s="47">
        <f>SUMIFS(Fev!$J$5:$J$605,Fev!$V$5:$V$605,"Receita",Fev!$G$5:$G$605,DRE!$D808)</f>
        <v>0</v>
      </c>
      <c r="G808" s="47" t="e">
        <f>SUMIFS(#REF!,#REF!,"Receita",#REF!,DRE!$D808)</f>
        <v>#REF!</v>
      </c>
      <c r="H808" s="47">
        <f>SUMIFS(Abr!$J$5:$J$605,Abr!$V$5:$V$605,"Receita",Abr!$G$5:$G$605,DRE!$D808)</f>
        <v>0</v>
      </c>
      <c r="I808" s="47">
        <f>SUMIFS(Mai!$J$5:$J$605,Mai!$V$5:$V$605,"Receita",Mai!$G$5:$G$605,DRE!$D808)</f>
        <v>0</v>
      </c>
      <c r="J808" s="47">
        <f>SUMIFS(Jun!$J$5:$J$605,Jun!$V$5:$V$605,"Receita",Jun!$G$5:$G$605,DRE!$D808)</f>
        <v>0</v>
      </c>
      <c r="K808" s="47" t="e">
        <f>SUMIFS(#REF!,#REF!,"Receita",#REF!,DRE!$D808)</f>
        <v>#REF!</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t="e">
        <f t="shared" si="37"/>
        <v>#REF!</v>
      </c>
    </row>
    <row r="809" spans="1:17" ht="28.5" customHeight="1" thickTop="1" thickBot="1" x14ac:dyDescent="0.3">
      <c r="A809" s="214"/>
      <c r="B809" s="61">
        <v>806</v>
      </c>
      <c r="C809" s="34">
        <f>'PC Receitas'!K84</f>
        <v>0</v>
      </c>
      <c r="D809" s="35" t="str">
        <f>IFERROR(VLOOKUP(C809,'PC Receitas'!$K$4:$L$103,2,FALSE),"")</f>
        <v/>
      </c>
      <c r="E809" s="47">
        <f>SUMIFS(Jan!$J$5:$J$586,Jan!$V$5:$V$586,"Receita",Jan!$G$5:$G$586,DRE!$D809)</f>
        <v>0</v>
      </c>
      <c r="F809" s="47">
        <f>SUMIFS(Fev!$J$5:$J$605,Fev!$V$5:$V$605,"Receita",Fev!$G$5:$G$605,DRE!$D809)</f>
        <v>0</v>
      </c>
      <c r="G809" s="47" t="e">
        <f>SUMIFS(#REF!,#REF!,"Receita",#REF!,DRE!$D809)</f>
        <v>#REF!</v>
      </c>
      <c r="H809" s="47">
        <f>SUMIFS(Abr!$J$5:$J$605,Abr!$V$5:$V$605,"Receita",Abr!$G$5:$G$605,DRE!$D809)</f>
        <v>0</v>
      </c>
      <c r="I809" s="47">
        <f>SUMIFS(Mai!$J$5:$J$605,Mai!$V$5:$V$605,"Receita",Mai!$G$5:$G$605,DRE!$D809)</f>
        <v>0</v>
      </c>
      <c r="J809" s="47">
        <f>SUMIFS(Jun!$J$5:$J$605,Jun!$V$5:$V$605,"Receita",Jun!$G$5:$G$605,DRE!$D809)</f>
        <v>0</v>
      </c>
      <c r="K809" s="47" t="e">
        <f>SUMIFS(#REF!,#REF!,"Receita",#REF!,DRE!$D809)</f>
        <v>#REF!</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t="e">
        <f t="shared" si="37"/>
        <v>#REF!</v>
      </c>
    </row>
    <row r="810" spans="1:17" ht="28.5" customHeight="1" thickTop="1" thickBot="1" x14ac:dyDescent="0.3">
      <c r="A810" s="214"/>
      <c r="B810" s="61">
        <v>807</v>
      </c>
      <c r="C810" s="34">
        <f>'PC Receitas'!K85</f>
        <v>0</v>
      </c>
      <c r="D810" s="35" t="str">
        <f>IFERROR(VLOOKUP(C810,'PC Receitas'!$K$4:$L$103,2,FALSE),"")</f>
        <v/>
      </c>
      <c r="E810" s="47">
        <f>SUMIFS(Jan!$J$5:$J$586,Jan!$V$5:$V$586,"Receita",Jan!$G$5:$G$586,DRE!$D810)</f>
        <v>0</v>
      </c>
      <c r="F810" s="47">
        <f>SUMIFS(Fev!$J$5:$J$605,Fev!$V$5:$V$605,"Receita",Fev!$G$5:$G$605,DRE!$D810)</f>
        <v>0</v>
      </c>
      <c r="G810" s="47" t="e">
        <f>SUMIFS(#REF!,#REF!,"Receita",#REF!,DRE!$D810)</f>
        <v>#REF!</v>
      </c>
      <c r="H810" s="47">
        <f>SUMIFS(Abr!$J$5:$J$605,Abr!$V$5:$V$605,"Receita",Abr!$G$5:$G$605,DRE!$D810)</f>
        <v>0</v>
      </c>
      <c r="I810" s="47">
        <f>SUMIFS(Mai!$J$5:$J$605,Mai!$V$5:$V$605,"Receita",Mai!$G$5:$G$605,DRE!$D810)</f>
        <v>0</v>
      </c>
      <c r="J810" s="47">
        <f>SUMIFS(Jun!$J$5:$J$605,Jun!$V$5:$V$605,"Receita",Jun!$G$5:$G$605,DRE!$D810)</f>
        <v>0</v>
      </c>
      <c r="K810" s="47" t="e">
        <f>SUMIFS(#REF!,#REF!,"Receita",#REF!,DRE!$D810)</f>
        <v>#REF!</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t="e">
        <f t="shared" si="37"/>
        <v>#REF!</v>
      </c>
    </row>
    <row r="811" spans="1:17" ht="28.5" customHeight="1" thickTop="1" thickBot="1" x14ac:dyDescent="0.3">
      <c r="A811" s="214"/>
      <c r="B811" s="61">
        <v>808</v>
      </c>
      <c r="C811" s="34">
        <f>'PC Receitas'!K86</f>
        <v>0</v>
      </c>
      <c r="D811" s="35" t="str">
        <f>IFERROR(VLOOKUP(C811,'PC Receitas'!$K$4:$L$103,2,FALSE),"")</f>
        <v/>
      </c>
      <c r="E811" s="47">
        <f>SUMIFS(Jan!$J$5:$J$586,Jan!$V$5:$V$586,"Receita",Jan!$G$5:$G$586,DRE!$D811)</f>
        <v>0</v>
      </c>
      <c r="F811" s="47">
        <f>SUMIFS(Fev!$J$5:$J$605,Fev!$V$5:$V$605,"Receita",Fev!$G$5:$G$605,DRE!$D811)</f>
        <v>0</v>
      </c>
      <c r="G811" s="47" t="e">
        <f>SUMIFS(#REF!,#REF!,"Receita",#REF!,DRE!$D811)</f>
        <v>#REF!</v>
      </c>
      <c r="H811" s="47">
        <f>SUMIFS(Abr!$J$5:$J$605,Abr!$V$5:$V$605,"Receita",Abr!$G$5:$G$605,DRE!$D811)</f>
        <v>0</v>
      </c>
      <c r="I811" s="47">
        <f>SUMIFS(Mai!$J$5:$J$605,Mai!$V$5:$V$605,"Receita",Mai!$G$5:$G$605,DRE!$D811)</f>
        <v>0</v>
      </c>
      <c r="J811" s="47">
        <f>SUMIFS(Jun!$J$5:$J$605,Jun!$V$5:$V$605,"Receita",Jun!$G$5:$G$605,DRE!$D811)</f>
        <v>0</v>
      </c>
      <c r="K811" s="47" t="e">
        <f>SUMIFS(#REF!,#REF!,"Receita",#REF!,DRE!$D811)</f>
        <v>#REF!</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t="e">
        <f t="shared" si="37"/>
        <v>#REF!</v>
      </c>
    </row>
    <row r="812" spans="1:17" ht="28.5" customHeight="1" thickTop="1" thickBot="1" x14ac:dyDescent="0.3">
      <c r="A812" s="214"/>
      <c r="B812" s="61">
        <v>809</v>
      </c>
      <c r="C812" s="34">
        <f>'PC Receitas'!K87</f>
        <v>0</v>
      </c>
      <c r="D812" s="35" t="str">
        <f>IFERROR(VLOOKUP(C812,'PC Receitas'!$K$4:$L$103,2,FALSE),"")</f>
        <v/>
      </c>
      <c r="E812" s="47">
        <f>SUMIFS(Jan!$J$5:$J$586,Jan!$V$5:$V$586,"Receita",Jan!$G$5:$G$586,DRE!$D812)</f>
        <v>0</v>
      </c>
      <c r="F812" s="47">
        <f>SUMIFS(Fev!$J$5:$J$605,Fev!$V$5:$V$605,"Receita",Fev!$G$5:$G$605,DRE!$D812)</f>
        <v>0</v>
      </c>
      <c r="G812" s="47" t="e">
        <f>SUMIFS(#REF!,#REF!,"Receita",#REF!,DRE!$D812)</f>
        <v>#REF!</v>
      </c>
      <c r="H812" s="47">
        <f>SUMIFS(Abr!$J$5:$J$605,Abr!$V$5:$V$605,"Receita",Abr!$G$5:$G$605,DRE!$D812)</f>
        <v>0</v>
      </c>
      <c r="I812" s="47">
        <f>SUMIFS(Mai!$J$5:$J$605,Mai!$V$5:$V$605,"Receita",Mai!$G$5:$G$605,DRE!$D812)</f>
        <v>0</v>
      </c>
      <c r="J812" s="47">
        <f>SUMIFS(Jun!$J$5:$J$605,Jun!$V$5:$V$605,"Receita",Jun!$G$5:$G$605,DRE!$D812)</f>
        <v>0</v>
      </c>
      <c r="K812" s="47" t="e">
        <f>SUMIFS(#REF!,#REF!,"Receita",#REF!,DRE!$D812)</f>
        <v>#REF!</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t="e">
        <f t="shared" si="37"/>
        <v>#REF!</v>
      </c>
    </row>
    <row r="813" spans="1:17" ht="28.5" customHeight="1" thickTop="1" thickBot="1" x14ac:dyDescent="0.3">
      <c r="A813" s="214"/>
      <c r="B813" s="61">
        <v>810</v>
      </c>
      <c r="C813" s="34">
        <f>'PC Receitas'!K88</f>
        <v>0</v>
      </c>
      <c r="D813" s="35" t="str">
        <f>IFERROR(VLOOKUP(C813,'PC Receitas'!$K$4:$L$103,2,FALSE),"")</f>
        <v/>
      </c>
      <c r="E813" s="47">
        <f>SUMIFS(Jan!$J$5:$J$586,Jan!$V$5:$V$586,"Receita",Jan!$G$5:$G$586,DRE!$D813)</f>
        <v>0</v>
      </c>
      <c r="F813" s="47">
        <f>SUMIFS(Fev!$J$5:$J$605,Fev!$V$5:$V$605,"Receita",Fev!$G$5:$G$605,DRE!$D813)</f>
        <v>0</v>
      </c>
      <c r="G813" s="47" t="e">
        <f>SUMIFS(#REF!,#REF!,"Receita",#REF!,DRE!$D813)</f>
        <v>#REF!</v>
      </c>
      <c r="H813" s="47">
        <f>SUMIFS(Abr!$J$5:$J$605,Abr!$V$5:$V$605,"Receita",Abr!$G$5:$G$605,DRE!$D813)</f>
        <v>0</v>
      </c>
      <c r="I813" s="47">
        <f>SUMIFS(Mai!$J$5:$J$605,Mai!$V$5:$V$605,"Receita",Mai!$G$5:$G$605,DRE!$D813)</f>
        <v>0</v>
      </c>
      <c r="J813" s="47">
        <f>SUMIFS(Jun!$J$5:$J$605,Jun!$V$5:$V$605,"Receita",Jun!$G$5:$G$605,DRE!$D813)</f>
        <v>0</v>
      </c>
      <c r="K813" s="47" t="e">
        <f>SUMIFS(#REF!,#REF!,"Receita",#REF!,DRE!$D813)</f>
        <v>#REF!</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t="e">
        <f t="shared" si="37"/>
        <v>#REF!</v>
      </c>
    </row>
    <row r="814" spans="1:17" ht="28.5" customHeight="1" thickTop="1" thickBot="1" x14ac:dyDescent="0.3">
      <c r="A814" s="214"/>
      <c r="B814" s="61">
        <v>811</v>
      </c>
      <c r="C814" s="34">
        <f>'PC Receitas'!K89</f>
        <v>0</v>
      </c>
      <c r="D814" s="35" t="str">
        <f>IFERROR(VLOOKUP(C814,'PC Receitas'!$K$4:$L$103,2,FALSE),"")</f>
        <v/>
      </c>
      <c r="E814" s="47">
        <f>SUMIFS(Jan!$J$5:$J$586,Jan!$V$5:$V$586,"Receita",Jan!$G$5:$G$586,DRE!$D814)</f>
        <v>0</v>
      </c>
      <c r="F814" s="47">
        <f>SUMIFS(Fev!$J$5:$J$605,Fev!$V$5:$V$605,"Receita",Fev!$G$5:$G$605,DRE!$D814)</f>
        <v>0</v>
      </c>
      <c r="G814" s="47" t="e">
        <f>SUMIFS(#REF!,#REF!,"Receita",#REF!,DRE!$D814)</f>
        <v>#REF!</v>
      </c>
      <c r="H814" s="47">
        <f>SUMIFS(Abr!$J$5:$J$605,Abr!$V$5:$V$605,"Receita",Abr!$G$5:$G$605,DRE!$D814)</f>
        <v>0</v>
      </c>
      <c r="I814" s="47">
        <f>SUMIFS(Mai!$J$5:$J$605,Mai!$V$5:$V$605,"Receita",Mai!$G$5:$G$605,DRE!$D814)</f>
        <v>0</v>
      </c>
      <c r="J814" s="47">
        <f>SUMIFS(Jun!$J$5:$J$605,Jun!$V$5:$V$605,"Receita",Jun!$G$5:$G$605,DRE!$D814)</f>
        <v>0</v>
      </c>
      <c r="K814" s="47" t="e">
        <f>SUMIFS(#REF!,#REF!,"Receita",#REF!,DRE!$D814)</f>
        <v>#REF!</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t="e">
        <f t="shared" si="37"/>
        <v>#REF!</v>
      </c>
    </row>
    <row r="815" spans="1:17" ht="27.75" customHeight="1" thickTop="1" thickBot="1" x14ac:dyDescent="0.3">
      <c r="A815" s="214"/>
      <c r="B815" s="61">
        <v>812</v>
      </c>
      <c r="C815" s="34">
        <f>'PC Receitas'!K90</f>
        <v>0</v>
      </c>
      <c r="D815" s="35" t="str">
        <f>IFERROR(VLOOKUP(C815,'PC Receitas'!$K$4:$L$103,2,FALSE),"")</f>
        <v/>
      </c>
      <c r="E815" s="47">
        <f>SUMIFS(Jan!$J$5:$J$586,Jan!$V$5:$V$586,"Receita",Jan!$G$5:$G$586,DRE!$D815)</f>
        <v>0</v>
      </c>
      <c r="F815" s="47">
        <f>SUMIFS(Fev!$J$5:$J$605,Fev!$V$5:$V$605,"Receita",Fev!$G$5:$G$605,DRE!$D815)</f>
        <v>0</v>
      </c>
      <c r="G815" s="47" t="e">
        <f>SUMIFS(#REF!,#REF!,"Receita",#REF!,DRE!$D815)</f>
        <v>#REF!</v>
      </c>
      <c r="H815" s="47">
        <f>SUMIFS(Abr!$J$5:$J$605,Abr!$V$5:$V$605,"Receita",Abr!$G$5:$G$605,DRE!$D815)</f>
        <v>0</v>
      </c>
      <c r="I815" s="47">
        <f>SUMIFS(Mai!$J$5:$J$605,Mai!$V$5:$V$605,"Receita",Mai!$G$5:$G$605,DRE!$D815)</f>
        <v>0</v>
      </c>
      <c r="J815" s="47">
        <f>SUMIFS(Jun!$J$5:$J$605,Jun!$V$5:$V$605,"Receita",Jun!$G$5:$G$605,DRE!$D815)</f>
        <v>0</v>
      </c>
      <c r="K815" s="47" t="e">
        <f>SUMIFS(#REF!,#REF!,"Receita",#REF!,DRE!$D815)</f>
        <v>#REF!</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t="e">
        <f t="shared" si="37"/>
        <v>#REF!</v>
      </c>
    </row>
    <row r="816" spans="1:17" ht="27.75" customHeight="1" thickTop="1" thickBot="1" x14ac:dyDescent="0.3">
      <c r="A816" s="214"/>
      <c r="B816" s="61">
        <v>813</v>
      </c>
      <c r="C816" s="34">
        <f>'PC Receitas'!K91</f>
        <v>0</v>
      </c>
      <c r="D816" s="35" t="str">
        <f>IFERROR(VLOOKUP(C816,'PC Receitas'!$K$4:$L$103,2,FALSE),"")</f>
        <v/>
      </c>
      <c r="E816" s="47">
        <f>SUMIFS(Jan!$J$5:$J$586,Jan!$V$5:$V$586,"Receita",Jan!$G$5:$G$586,DRE!$D816)</f>
        <v>0</v>
      </c>
      <c r="F816" s="47">
        <f>SUMIFS(Fev!$J$5:$J$605,Fev!$V$5:$V$605,"Receita",Fev!$G$5:$G$605,DRE!$D816)</f>
        <v>0</v>
      </c>
      <c r="G816" s="47" t="e">
        <f>SUMIFS(#REF!,#REF!,"Receita",#REF!,DRE!$D816)</f>
        <v>#REF!</v>
      </c>
      <c r="H816" s="47">
        <f>SUMIFS(Abr!$J$5:$J$605,Abr!$V$5:$V$605,"Receita",Abr!$G$5:$G$605,DRE!$D816)</f>
        <v>0</v>
      </c>
      <c r="I816" s="47">
        <f>SUMIFS(Mai!$J$5:$J$605,Mai!$V$5:$V$605,"Receita",Mai!$G$5:$G$605,DRE!$D816)</f>
        <v>0</v>
      </c>
      <c r="J816" s="47">
        <f>SUMIFS(Jun!$J$5:$J$605,Jun!$V$5:$V$605,"Receita",Jun!$G$5:$G$605,DRE!$D816)</f>
        <v>0</v>
      </c>
      <c r="K816" s="47" t="e">
        <f>SUMIFS(#REF!,#REF!,"Receita",#REF!,DRE!$D816)</f>
        <v>#REF!</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t="e">
        <f t="shared" si="37"/>
        <v>#REF!</v>
      </c>
    </row>
    <row r="817" spans="1:17" ht="27.75" customHeight="1" thickTop="1" thickBot="1" x14ac:dyDescent="0.3">
      <c r="A817" s="214"/>
      <c r="B817" s="61">
        <v>814</v>
      </c>
      <c r="C817" s="34">
        <f>'PC Receitas'!K92</f>
        <v>0</v>
      </c>
      <c r="D817" s="35" t="str">
        <f>IFERROR(VLOOKUP(C817,'PC Receitas'!$K$4:$L$103,2,FALSE),"")</f>
        <v/>
      </c>
      <c r="E817" s="47">
        <f>SUMIFS(Jan!$J$5:$J$586,Jan!$V$5:$V$586,"Receita",Jan!$G$5:$G$586,DRE!$D817)</f>
        <v>0</v>
      </c>
      <c r="F817" s="47">
        <f>SUMIFS(Fev!$J$5:$J$605,Fev!$V$5:$V$605,"Receita",Fev!$G$5:$G$605,DRE!$D817)</f>
        <v>0</v>
      </c>
      <c r="G817" s="47" t="e">
        <f>SUMIFS(#REF!,#REF!,"Receita",#REF!,DRE!$D817)</f>
        <v>#REF!</v>
      </c>
      <c r="H817" s="47">
        <f>SUMIFS(Abr!$J$5:$J$605,Abr!$V$5:$V$605,"Receita",Abr!$G$5:$G$605,DRE!$D817)</f>
        <v>0</v>
      </c>
      <c r="I817" s="47">
        <f>SUMIFS(Mai!$J$5:$J$605,Mai!$V$5:$V$605,"Receita",Mai!$G$5:$G$605,DRE!$D817)</f>
        <v>0</v>
      </c>
      <c r="J817" s="47">
        <f>SUMIFS(Jun!$J$5:$J$605,Jun!$V$5:$V$605,"Receita",Jun!$G$5:$G$605,DRE!$D817)</f>
        <v>0</v>
      </c>
      <c r="K817" s="47" t="e">
        <f>SUMIFS(#REF!,#REF!,"Receita",#REF!,DRE!$D817)</f>
        <v>#REF!</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t="e">
        <f t="shared" si="37"/>
        <v>#REF!</v>
      </c>
    </row>
    <row r="818" spans="1:17" ht="27.75" customHeight="1" thickTop="1" thickBot="1" x14ac:dyDescent="0.3">
      <c r="A818" s="214"/>
      <c r="B818" s="61">
        <v>815</v>
      </c>
      <c r="C818" s="34">
        <f>'PC Receitas'!K93</f>
        <v>0</v>
      </c>
      <c r="D818" s="35" t="str">
        <f>IFERROR(VLOOKUP(C818,'PC Receitas'!$K$4:$L$103,2,FALSE),"")</f>
        <v/>
      </c>
      <c r="E818" s="47">
        <f>SUMIFS(Jan!$J$5:$J$586,Jan!$V$5:$V$586,"Receita",Jan!$G$5:$G$586,DRE!$D818)</f>
        <v>0</v>
      </c>
      <c r="F818" s="47">
        <f>SUMIFS(Fev!$J$5:$J$605,Fev!$V$5:$V$605,"Receita",Fev!$G$5:$G$605,DRE!$D818)</f>
        <v>0</v>
      </c>
      <c r="G818" s="47" t="e">
        <f>SUMIFS(#REF!,#REF!,"Receita",#REF!,DRE!$D818)</f>
        <v>#REF!</v>
      </c>
      <c r="H818" s="47">
        <f>SUMIFS(Abr!$J$5:$J$605,Abr!$V$5:$V$605,"Receita",Abr!$G$5:$G$605,DRE!$D818)</f>
        <v>0</v>
      </c>
      <c r="I818" s="47">
        <f>SUMIFS(Mai!$J$5:$J$605,Mai!$V$5:$V$605,"Receita",Mai!$G$5:$G$605,DRE!$D818)</f>
        <v>0</v>
      </c>
      <c r="J818" s="47">
        <f>SUMIFS(Jun!$J$5:$J$605,Jun!$V$5:$V$605,"Receita",Jun!$G$5:$G$605,DRE!$D818)</f>
        <v>0</v>
      </c>
      <c r="K818" s="47" t="e">
        <f>SUMIFS(#REF!,#REF!,"Receita",#REF!,DRE!$D818)</f>
        <v>#REF!</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t="e">
        <f t="shared" si="37"/>
        <v>#REF!</v>
      </c>
    </row>
    <row r="819" spans="1:17" ht="27.75" customHeight="1" thickTop="1" thickBot="1" x14ac:dyDescent="0.3">
      <c r="A819" s="214"/>
      <c r="B819" s="61">
        <v>816</v>
      </c>
      <c r="C819" s="34">
        <f>'PC Receitas'!K94</f>
        <v>0</v>
      </c>
      <c r="D819" s="35" t="str">
        <f>IFERROR(VLOOKUP(C819,'PC Receitas'!$K$4:$L$103,2,FALSE),"")</f>
        <v/>
      </c>
      <c r="E819" s="47">
        <f>SUMIFS(Jan!$J$5:$J$586,Jan!$V$5:$V$586,"Receita",Jan!$G$5:$G$586,DRE!$D819)</f>
        <v>0</v>
      </c>
      <c r="F819" s="47">
        <f>SUMIFS(Fev!$J$5:$J$605,Fev!$V$5:$V$605,"Receita",Fev!$G$5:$G$605,DRE!$D819)</f>
        <v>0</v>
      </c>
      <c r="G819" s="47" t="e">
        <f>SUMIFS(#REF!,#REF!,"Receita",#REF!,DRE!$D819)</f>
        <v>#REF!</v>
      </c>
      <c r="H819" s="47">
        <f>SUMIFS(Abr!$J$5:$J$605,Abr!$V$5:$V$605,"Receita",Abr!$G$5:$G$605,DRE!$D819)</f>
        <v>0</v>
      </c>
      <c r="I819" s="47">
        <f>SUMIFS(Mai!$J$5:$J$605,Mai!$V$5:$V$605,"Receita",Mai!$G$5:$G$605,DRE!$D819)</f>
        <v>0</v>
      </c>
      <c r="J819" s="47">
        <f>SUMIFS(Jun!$J$5:$J$605,Jun!$V$5:$V$605,"Receita",Jun!$G$5:$G$605,DRE!$D819)</f>
        <v>0</v>
      </c>
      <c r="K819" s="47" t="e">
        <f>SUMIFS(#REF!,#REF!,"Receita",#REF!,DRE!$D819)</f>
        <v>#REF!</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t="e">
        <f t="shared" si="37"/>
        <v>#REF!</v>
      </c>
    </row>
    <row r="820" spans="1:17" ht="27.75" customHeight="1" thickTop="1" thickBot="1" x14ac:dyDescent="0.3">
      <c r="A820" s="214"/>
      <c r="B820" s="61">
        <v>817</v>
      </c>
      <c r="C820" s="34">
        <f>'PC Receitas'!K95</f>
        <v>0</v>
      </c>
      <c r="D820" s="35" t="str">
        <f>IFERROR(VLOOKUP(C820,'PC Receitas'!$K$4:$L$103,2,FALSE),"")</f>
        <v/>
      </c>
      <c r="E820" s="47">
        <f>SUMIFS(Jan!$J$5:$J$586,Jan!$V$5:$V$586,"Receita",Jan!$G$5:$G$586,DRE!$D820)</f>
        <v>0</v>
      </c>
      <c r="F820" s="47">
        <f>SUMIFS(Fev!$J$5:$J$605,Fev!$V$5:$V$605,"Receita",Fev!$G$5:$G$605,DRE!$D820)</f>
        <v>0</v>
      </c>
      <c r="G820" s="47" t="e">
        <f>SUMIFS(#REF!,#REF!,"Receita",#REF!,DRE!$D820)</f>
        <v>#REF!</v>
      </c>
      <c r="H820" s="47">
        <f>SUMIFS(Abr!$J$5:$J$605,Abr!$V$5:$V$605,"Receita",Abr!$G$5:$G$605,DRE!$D820)</f>
        <v>0</v>
      </c>
      <c r="I820" s="47">
        <f>SUMIFS(Mai!$J$5:$J$605,Mai!$V$5:$V$605,"Receita",Mai!$G$5:$G$605,DRE!$D820)</f>
        <v>0</v>
      </c>
      <c r="J820" s="47">
        <f>SUMIFS(Jun!$J$5:$J$605,Jun!$V$5:$V$605,"Receita",Jun!$G$5:$G$605,DRE!$D820)</f>
        <v>0</v>
      </c>
      <c r="K820" s="47" t="e">
        <f>SUMIFS(#REF!,#REF!,"Receita",#REF!,DRE!$D820)</f>
        <v>#REF!</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t="e">
        <f t="shared" si="37"/>
        <v>#REF!</v>
      </c>
    </row>
    <row r="821" spans="1:17" ht="27.75" customHeight="1" thickTop="1" thickBot="1" x14ac:dyDescent="0.3">
      <c r="A821" s="214"/>
      <c r="B821" s="61">
        <v>818</v>
      </c>
      <c r="C821" s="34">
        <f>'PC Receitas'!K96</f>
        <v>0</v>
      </c>
      <c r="D821" s="35" t="str">
        <f>IFERROR(VLOOKUP(C821,'PC Receitas'!$K$4:$L$103,2,FALSE),"")</f>
        <v/>
      </c>
      <c r="E821" s="47">
        <f>SUMIFS(Jan!$J$5:$J$586,Jan!$V$5:$V$586,"Receita",Jan!$G$5:$G$586,DRE!$D821)</f>
        <v>0</v>
      </c>
      <c r="F821" s="47">
        <f>SUMIFS(Fev!$J$5:$J$605,Fev!$V$5:$V$605,"Receita",Fev!$G$5:$G$605,DRE!$D821)</f>
        <v>0</v>
      </c>
      <c r="G821" s="47" t="e">
        <f>SUMIFS(#REF!,#REF!,"Receita",#REF!,DRE!$D821)</f>
        <v>#REF!</v>
      </c>
      <c r="H821" s="47">
        <f>SUMIFS(Abr!$J$5:$J$605,Abr!$V$5:$V$605,"Receita",Abr!$G$5:$G$605,DRE!$D821)</f>
        <v>0</v>
      </c>
      <c r="I821" s="47">
        <f>SUMIFS(Mai!$J$5:$J$605,Mai!$V$5:$V$605,"Receita",Mai!$G$5:$G$605,DRE!$D821)</f>
        <v>0</v>
      </c>
      <c r="J821" s="47">
        <f>SUMIFS(Jun!$J$5:$J$605,Jun!$V$5:$V$605,"Receita",Jun!$G$5:$G$605,DRE!$D821)</f>
        <v>0</v>
      </c>
      <c r="K821" s="47" t="e">
        <f>SUMIFS(#REF!,#REF!,"Receita",#REF!,DRE!$D821)</f>
        <v>#REF!</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t="e">
        <f t="shared" si="37"/>
        <v>#REF!</v>
      </c>
    </row>
    <row r="822" spans="1:17" ht="27.75" customHeight="1" thickTop="1" thickBot="1" x14ac:dyDescent="0.3">
      <c r="A822" s="214"/>
      <c r="B822" s="61">
        <v>819</v>
      </c>
      <c r="C822" s="34">
        <f>'PC Receitas'!K97</f>
        <v>0</v>
      </c>
      <c r="D822" s="35" t="str">
        <f>IFERROR(VLOOKUP(C822,'PC Receitas'!$K$4:$L$103,2,FALSE),"")</f>
        <v/>
      </c>
      <c r="E822" s="47">
        <f>SUMIFS(Jan!$J$5:$J$586,Jan!$V$5:$V$586,"Receita",Jan!$G$5:$G$586,DRE!$D822)</f>
        <v>0</v>
      </c>
      <c r="F822" s="47">
        <f>SUMIFS(Fev!$J$5:$J$605,Fev!$V$5:$V$605,"Receita",Fev!$G$5:$G$605,DRE!$D822)</f>
        <v>0</v>
      </c>
      <c r="G822" s="47" t="e">
        <f>SUMIFS(#REF!,#REF!,"Receita",#REF!,DRE!$D822)</f>
        <v>#REF!</v>
      </c>
      <c r="H822" s="47">
        <f>SUMIFS(Abr!$J$5:$J$605,Abr!$V$5:$V$605,"Receita",Abr!$G$5:$G$605,DRE!$D822)</f>
        <v>0</v>
      </c>
      <c r="I822" s="47">
        <f>SUMIFS(Mai!$J$5:$J$605,Mai!$V$5:$V$605,"Receita",Mai!$G$5:$G$605,DRE!$D822)</f>
        <v>0</v>
      </c>
      <c r="J822" s="47">
        <f>SUMIFS(Jun!$J$5:$J$605,Jun!$V$5:$V$605,"Receita",Jun!$G$5:$G$605,DRE!$D822)</f>
        <v>0</v>
      </c>
      <c r="K822" s="47" t="e">
        <f>SUMIFS(#REF!,#REF!,"Receita",#REF!,DRE!$D822)</f>
        <v>#REF!</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t="e">
        <f t="shared" si="37"/>
        <v>#REF!</v>
      </c>
    </row>
    <row r="823" spans="1:17" ht="27.75" customHeight="1" thickTop="1" thickBot="1" x14ac:dyDescent="0.3">
      <c r="A823" s="214"/>
      <c r="B823" s="61">
        <v>820</v>
      </c>
      <c r="C823" s="34">
        <f>'PC Receitas'!K98</f>
        <v>0</v>
      </c>
      <c r="D823" s="35" t="str">
        <f>IFERROR(VLOOKUP(C823,'PC Receitas'!$K$4:$L$103,2,FALSE),"")</f>
        <v/>
      </c>
      <c r="E823" s="47">
        <f>SUMIFS(Jan!$J$5:$J$586,Jan!$V$5:$V$586,"Receita",Jan!$G$5:$G$586,DRE!$D823)</f>
        <v>0</v>
      </c>
      <c r="F823" s="47">
        <f>SUMIFS(Fev!$J$5:$J$605,Fev!$V$5:$V$605,"Receita",Fev!$G$5:$G$605,DRE!$D823)</f>
        <v>0</v>
      </c>
      <c r="G823" s="47" t="e">
        <f>SUMIFS(#REF!,#REF!,"Receita",#REF!,DRE!$D823)</f>
        <v>#REF!</v>
      </c>
      <c r="H823" s="47">
        <f>SUMIFS(Abr!$J$5:$J$605,Abr!$V$5:$V$605,"Receita",Abr!$G$5:$G$605,DRE!$D823)</f>
        <v>0</v>
      </c>
      <c r="I823" s="47">
        <f>SUMIFS(Mai!$J$5:$J$605,Mai!$V$5:$V$605,"Receita",Mai!$G$5:$G$605,DRE!$D823)</f>
        <v>0</v>
      </c>
      <c r="J823" s="47">
        <f>SUMIFS(Jun!$J$5:$J$605,Jun!$V$5:$V$605,"Receita",Jun!$G$5:$G$605,DRE!$D823)</f>
        <v>0</v>
      </c>
      <c r="K823" s="47" t="e">
        <f>SUMIFS(#REF!,#REF!,"Receita",#REF!,DRE!$D823)</f>
        <v>#REF!</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t="e">
        <f t="shared" si="37"/>
        <v>#REF!</v>
      </c>
    </row>
    <row r="824" spans="1:17" ht="27.75" customHeight="1" thickTop="1" thickBot="1" x14ac:dyDescent="0.3">
      <c r="A824" s="214"/>
      <c r="B824" s="61">
        <v>821</v>
      </c>
      <c r="C824" s="34">
        <f>'PC Receitas'!K99</f>
        <v>0</v>
      </c>
      <c r="D824" s="35" t="str">
        <f>IFERROR(VLOOKUP(C824,'PC Receitas'!$K$4:$L$103,2,FALSE),"")</f>
        <v/>
      </c>
      <c r="E824" s="47">
        <f>SUMIFS(Jan!$J$5:$J$586,Jan!$V$5:$V$586,"Receita",Jan!$G$5:$G$586,DRE!$D824)</f>
        <v>0</v>
      </c>
      <c r="F824" s="47">
        <f>SUMIFS(Fev!$J$5:$J$605,Fev!$V$5:$V$605,"Receita",Fev!$G$5:$G$605,DRE!$D824)</f>
        <v>0</v>
      </c>
      <c r="G824" s="47" t="e">
        <f>SUMIFS(#REF!,#REF!,"Receita",#REF!,DRE!$D824)</f>
        <v>#REF!</v>
      </c>
      <c r="H824" s="47">
        <f>SUMIFS(Abr!$J$5:$J$605,Abr!$V$5:$V$605,"Receita",Abr!$G$5:$G$605,DRE!$D824)</f>
        <v>0</v>
      </c>
      <c r="I824" s="47">
        <f>SUMIFS(Mai!$J$5:$J$605,Mai!$V$5:$V$605,"Receita",Mai!$G$5:$G$605,DRE!$D824)</f>
        <v>0</v>
      </c>
      <c r="J824" s="47">
        <f>SUMIFS(Jun!$J$5:$J$605,Jun!$V$5:$V$605,"Receita",Jun!$G$5:$G$605,DRE!$D824)</f>
        <v>0</v>
      </c>
      <c r="K824" s="47" t="e">
        <f>SUMIFS(#REF!,#REF!,"Receita",#REF!,DRE!$D824)</f>
        <v>#REF!</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t="e">
        <f t="shared" si="37"/>
        <v>#REF!</v>
      </c>
    </row>
    <row r="825" spans="1:17" ht="27.75" customHeight="1" thickTop="1" thickBot="1" x14ac:dyDescent="0.3">
      <c r="A825" s="214"/>
      <c r="B825" s="61">
        <v>822</v>
      </c>
      <c r="C825" s="34">
        <f>'PC Receitas'!K100</f>
        <v>0</v>
      </c>
      <c r="D825" s="35" t="str">
        <f>IFERROR(VLOOKUP(C825,'PC Receitas'!$K$4:$L$103,2,FALSE),"")</f>
        <v/>
      </c>
      <c r="E825" s="47">
        <f>SUMIFS(Jan!$J$5:$J$586,Jan!$V$5:$V$586,"Receita",Jan!$G$5:$G$586,DRE!$D825)</f>
        <v>0</v>
      </c>
      <c r="F825" s="47">
        <f>SUMIFS(Fev!$J$5:$J$605,Fev!$V$5:$V$605,"Receita",Fev!$G$5:$G$605,DRE!$D825)</f>
        <v>0</v>
      </c>
      <c r="G825" s="47" t="e">
        <f>SUMIFS(#REF!,#REF!,"Receita",#REF!,DRE!$D825)</f>
        <v>#REF!</v>
      </c>
      <c r="H825" s="47">
        <f>SUMIFS(Abr!$J$5:$J$605,Abr!$V$5:$V$605,"Receita",Abr!$G$5:$G$605,DRE!$D825)</f>
        <v>0</v>
      </c>
      <c r="I825" s="47">
        <f>SUMIFS(Mai!$J$5:$J$605,Mai!$V$5:$V$605,"Receita",Mai!$G$5:$G$605,DRE!$D825)</f>
        <v>0</v>
      </c>
      <c r="J825" s="47">
        <f>SUMIFS(Jun!$J$5:$J$605,Jun!$V$5:$V$605,"Receita",Jun!$G$5:$G$605,DRE!$D825)</f>
        <v>0</v>
      </c>
      <c r="K825" s="47" t="e">
        <f>SUMIFS(#REF!,#REF!,"Receita",#REF!,DRE!$D825)</f>
        <v>#REF!</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t="e">
        <f t="shared" si="37"/>
        <v>#REF!</v>
      </c>
    </row>
    <row r="826" spans="1:17" ht="27.75" customHeight="1" thickTop="1" thickBot="1" x14ac:dyDescent="0.3">
      <c r="A826" s="214"/>
      <c r="B826" s="61">
        <v>823</v>
      </c>
      <c r="C826" s="34">
        <f>'PC Receitas'!K101</f>
        <v>0</v>
      </c>
      <c r="D826" s="35" t="str">
        <f>IFERROR(VLOOKUP(C826,'PC Receitas'!$K$4:$L$103,2,FALSE),"")</f>
        <v/>
      </c>
      <c r="E826" s="47">
        <f>SUMIFS(Jan!$J$5:$J$586,Jan!$V$5:$V$586,"Receita",Jan!$G$5:$G$586,DRE!$D826)</f>
        <v>0</v>
      </c>
      <c r="F826" s="47">
        <f>SUMIFS(Fev!$J$5:$J$605,Fev!$V$5:$V$605,"Receita",Fev!$G$5:$G$605,DRE!$D826)</f>
        <v>0</v>
      </c>
      <c r="G826" s="47" t="e">
        <f>SUMIFS(#REF!,#REF!,"Receita",#REF!,DRE!$D826)</f>
        <v>#REF!</v>
      </c>
      <c r="H826" s="47">
        <f>SUMIFS(Abr!$J$5:$J$605,Abr!$V$5:$V$605,"Receita",Abr!$G$5:$G$605,DRE!$D826)</f>
        <v>0</v>
      </c>
      <c r="I826" s="47">
        <f>SUMIFS(Mai!$J$5:$J$605,Mai!$V$5:$V$605,"Receita",Mai!$G$5:$G$605,DRE!$D826)</f>
        <v>0</v>
      </c>
      <c r="J826" s="47">
        <f>SUMIFS(Jun!$J$5:$J$605,Jun!$V$5:$V$605,"Receita",Jun!$G$5:$G$605,DRE!$D826)</f>
        <v>0</v>
      </c>
      <c r="K826" s="47" t="e">
        <f>SUMIFS(#REF!,#REF!,"Receita",#REF!,DRE!$D826)</f>
        <v>#REF!</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t="e">
        <f t="shared" si="37"/>
        <v>#REF!</v>
      </c>
    </row>
    <row r="827" spans="1:17" ht="27.75" customHeight="1" thickTop="1" thickBot="1" x14ac:dyDescent="0.3">
      <c r="A827" s="214"/>
      <c r="B827" s="61">
        <v>824</v>
      </c>
      <c r="C827" s="34">
        <f>'PC Receitas'!K102</f>
        <v>0</v>
      </c>
      <c r="D827" s="35" t="str">
        <f>IFERROR(VLOOKUP(C827,'PC Receitas'!$K$4:$L$103,2,FALSE),"")</f>
        <v/>
      </c>
      <c r="E827" s="47">
        <f>SUMIFS(Jan!$J$5:$J$586,Jan!$V$5:$V$586,"Receita",Jan!$G$5:$G$586,DRE!$D827)</f>
        <v>0</v>
      </c>
      <c r="F827" s="47">
        <f>SUMIFS(Fev!$J$5:$J$605,Fev!$V$5:$V$605,"Receita",Fev!$G$5:$G$605,DRE!$D827)</f>
        <v>0</v>
      </c>
      <c r="G827" s="47" t="e">
        <f>SUMIFS(#REF!,#REF!,"Receita",#REF!,DRE!$D827)</f>
        <v>#REF!</v>
      </c>
      <c r="H827" s="47">
        <f>SUMIFS(Abr!$J$5:$J$605,Abr!$V$5:$V$605,"Receita",Abr!$G$5:$G$605,DRE!$D827)</f>
        <v>0</v>
      </c>
      <c r="I827" s="47">
        <f>SUMIFS(Mai!$J$5:$J$605,Mai!$V$5:$V$605,"Receita",Mai!$G$5:$G$605,DRE!$D827)</f>
        <v>0</v>
      </c>
      <c r="J827" s="47">
        <f>SUMIFS(Jun!$J$5:$J$605,Jun!$V$5:$V$605,"Receita",Jun!$G$5:$G$605,DRE!$D827)</f>
        <v>0</v>
      </c>
      <c r="K827" s="47" t="e">
        <f>SUMIFS(#REF!,#REF!,"Receita",#REF!,DRE!$D827)</f>
        <v>#REF!</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t="e">
        <f t="shared" si="37"/>
        <v>#REF!</v>
      </c>
    </row>
    <row r="828" spans="1:17" ht="27.75" customHeight="1" thickTop="1" thickBot="1" x14ac:dyDescent="0.3">
      <c r="A828" s="214"/>
      <c r="B828" s="61">
        <v>825</v>
      </c>
      <c r="C828" s="34">
        <f>'PC Receitas'!K103</f>
        <v>0</v>
      </c>
      <c r="D828" s="35" t="str">
        <f>IFERROR(VLOOKUP(C828,'PC Receitas'!$K$4:$L$103,2,FALSE),"")</f>
        <v/>
      </c>
      <c r="E828" s="47">
        <f>SUMIFS(Jan!$J$5:$J$586,Jan!$V$5:$V$586,"Receita",Jan!$G$5:$G$586,DRE!$D828)</f>
        <v>0</v>
      </c>
      <c r="F828" s="47">
        <f>SUMIFS(Fev!$J$5:$J$605,Fev!$V$5:$V$605,"Receita",Fev!$G$5:$G$605,DRE!$D828)</f>
        <v>0</v>
      </c>
      <c r="G828" s="47" t="e">
        <f>SUMIFS(#REF!,#REF!,"Receita",#REF!,DRE!$D828)</f>
        <v>#REF!</v>
      </c>
      <c r="H828" s="47">
        <f>SUMIFS(Abr!$J$5:$J$605,Abr!$V$5:$V$605,"Receita",Abr!$G$5:$G$605,DRE!$D828)</f>
        <v>0</v>
      </c>
      <c r="I828" s="47">
        <f>SUMIFS(Mai!$J$5:$J$605,Mai!$V$5:$V$605,"Receita",Mai!$G$5:$G$605,DRE!$D828)</f>
        <v>0</v>
      </c>
      <c r="J828" s="47">
        <f>SUMIFS(Jun!$J$5:$J$605,Jun!$V$5:$V$605,"Receita",Jun!$G$5:$G$605,DRE!$D828)</f>
        <v>0</v>
      </c>
      <c r="K828" s="47" t="e">
        <f>SUMIFS(#REF!,#REF!,"Receita",#REF!,DRE!$D828)</f>
        <v>#REF!</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t="e">
        <f>SUM(E828:P828)</f>
        <v>#REF!</v>
      </c>
    </row>
    <row r="829" spans="1:17" ht="35.25" customHeight="1" thickTop="1" thickBot="1" x14ac:dyDescent="0.3">
      <c r="A829" s="214"/>
      <c r="B829" s="61">
        <v>826</v>
      </c>
      <c r="C829" s="176" t="str">
        <f>'PC Despesas'!I4</f>
        <v>5.3</v>
      </c>
      <c r="D829" s="177" t="str">
        <f>VLOOKUP(C829,'PC Despesas'!$I$4:$J$103,2,FALSE)</f>
        <v>DESPESAS NÃO OPERACIONAIS</v>
      </c>
      <c r="E829" s="178">
        <f t="shared" ref="E829:Q829" si="38">SUM(E830:E928)</f>
        <v>0</v>
      </c>
      <c r="F829" s="178">
        <f t="shared" si="38"/>
        <v>0</v>
      </c>
      <c r="G829" s="178" t="e">
        <f t="shared" si="38"/>
        <v>#REF!</v>
      </c>
      <c r="H829" s="178">
        <f t="shared" si="38"/>
        <v>0</v>
      </c>
      <c r="I829" s="178">
        <f t="shared" si="38"/>
        <v>0</v>
      </c>
      <c r="J829" s="178">
        <f t="shared" si="38"/>
        <v>0</v>
      </c>
      <c r="K829" s="178" t="e">
        <f t="shared" si="38"/>
        <v>#REF!</v>
      </c>
      <c r="L829" s="178">
        <f t="shared" si="38"/>
        <v>0</v>
      </c>
      <c r="M829" s="178">
        <f t="shared" si="38"/>
        <v>0</v>
      </c>
      <c r="N829" s="178">
        <f t="shared" si="38"/>
        <v>0</v>
      </c>
      <c r="O829" s="178">
        <f t="shared" si="38"/>
        <v>0</v>
      </c>
      <c r="P829" s="178">
        <f t="shared" si="38"/>
        <v>0</v>
      </c>
      <c r="Q829" s="178" t="e">
        <f t="shared" si="38"/>
        <v>#REF!</v>
      </c>
    </row>
    <row r="830" spans="1:17" ht="27.75" customHeight="1" thickTop="1" thickBot="1" x14ac:dyDescent="0.3">
      <c r="A830" s="214"/>
      <c r="B830" s="61">
        <v>827</v>
      </c>
      <c r="C830" s="34" t="str">
        <f>'PC Despesas'!I5</f>
        <v>5.3.1</v>
      </c>
      <c r="D830" s="35" t="str">
        <f>IFERROR(VLOOKUP(C830,'PC Despesas'!$I$4:$J$103,2,FALSE),"")</f>
        <v>MULTAS POR INFRAÇÃO DE TRANSITO</v>
      </c>
      <c r="E830" s="47">
        <f>SUMIFS(Jan!$J$5:$J$586,Jan!$V$5:$V$586,"Despesa",Jan!$G$5:$G$586,DRE!$D830)</f>
        <v>0</v>
      </c>
      <c r="F830" s="47">
        <f>SUMIFS(Fev!$J$5:$J$605,Fev!$V$5:$V$605,"Despesa",Fev!$G$5:$G$605,DRE!$D830)</f>
        <v>0</v>
      </c>
      <c r="G830" s="47" t="e">
        <f>SUMIFS(#REF!,#REF!,"Despesa",#REF!,DRE!$D830)</f>
        <v>#REF!</v>
      </c>
      <c r="H830" s="47">
        <f>SUMIFS(Abr!$J$5:$J$605,Abr!$V$5:$V$605,"Despesa",Abr!$G$5:$G$605,DRE!$D830)</f>
        <v>0</v>
      </c>
      <c r="I830" s="47">
        <f>SUMIFS(Mai!$J$5:$J$605,Mai!$V$5:$V$605,"Despesa",Mai!$G$5:$G$605,DRE!$D830)</f>
        <v>0</v>
      </c>
      <c r="J830" s="47">
        <f>SUMIFS(Jun!$J$5:$J$605,Jun!$V$5:$V$605,"Despesa",Jun!$G$5:$G$605,DRE!$D830)</f>
        <v>0</v>
      </c>
      <c r="K830" s="47" t="e">
        <f>SUMIFS(#REF!,#REF!,"Despesa",#REF!,DRE!$D830)</f>
        <v>#REF!</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t="e">
        <f>SUM(E830:P830)</f>
        <v>#REF!</v>
      </c>
    </row>
    <row r="831" spans="1:17" ht="28.5" customHeight="1" thickTop="1" thickBot="1" x14ac:dyDescent="0.3">
      <c r="A831" s="214"/>
      <c r="B831" s="61">
        <v>828</v>
      </c>
      <c r="C831" s="34" t="str">
        <f>'PC Despesas'!I6</f>
        <v>5.3.2</v>
      </c>
      <c r="D831" s="35" t="str">
        <f>IFERROR(VLOOKUP(C831,'PC Despesas'!$I$4:$J$103,2,FALSE),"")</f>
        <v>MULTAS POR INFRAÇÃO FISCAL</v>
      </c>
      <c r="E831" s="47">
        <f>SUMIFS(Jan!$J$5:$J$586,Jan!$V$5:$V$586,"Despesa",Jan!$G$5:$G$586,DRE!$D831)</f>
        <v>0</v>
      </c>
      <c r="F831" s="47">
        <f>SUMIFS(Fev!$J$5:$J$605,Fev!$V$5:$V$605,"Despesa",Fev!$G$5:$G$605,DRE!$D831)</f>
        <v>0</v>
      </c>
      <c r="G831" s="47" t="e">
        <f>SUMIFS(#REF!,#REF!,"Despesa",#REF!,DRE!$D831)</f>
        <v>#REF!</v>
      </c>
      <c r="H831" s="47">
        <f>SUMIFS(Abr!$J$5:$J$605,Abr!$V$5:$V$605,"Despesa",Abr!$G$5:$G$605,DRE!$D831)</f>
        <v>0</v>
      </c>
      <c r="I831" s="47">
        <f>SUMIFS(Mai!$J$5:$J$605,Mai!$V$5:$V$605,"Despesa",Mai!$G$5:$G$605,DRE!$D831)</f>
        <v>0</v>
      </c>
      <c r="J831" s="47">
        <f>SUMIFS(Jun!$J$5:$J$605,Jun!$V$5:$V$605,"Despesa",Jun!$G$5:$G$605,DRE!$D831)</f>
        <v>0</v>
      </c>
      <c r="K831" s="47" t="e">
        <f>SUMIFS(#REF!,#REF!,"Despesa",#REF!,DRE!$D831)</f>
        <v>#REF!</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t="e">
        <f t="shared" ref="Q831:Q894" si="39">SUM(E831:P831)</f>
        <v>#REF!</v>
      </c>
    </row>
    <row r="832" spans="1:17" ht="28.5" customHeight="1" thickTop="1" thickBot="1" x14ac:dyDescent="0.3">
      <c r="A832" s="214"/>
      <c r="B832" s="61">
        <v>829</v>
      </c>
      <c r="C832" s="34" t="str">
        <f>'PC Despesas'!I7</f>
        <v>5.3.3</v>
      </c>
      <c r="D832" s="35" t="str">
        <f>IFERROR(VLOOKUP(C832,'PC Despesas'!$I$4:$J$103,2,FALSE),"")</f>
        <v>MULTAS TRABALHISTAS</v>
      </c>
      <c r="E832" s="47">
        <f>SUMIFS(Jan!$J$5:$J$586,Jan!$V$5:$V$586,"Despesa",Jan!$G$5:$G$586,DRE!$D832)</f>
        <v>0</v>
      </c>
      <c r="F832" s="47">
        <f>SUMIFS(Fev!$J$5:$J$605,Fev!$V$5:$V$605,"Despesa",Fev!$G$5:$G$605,DRE!$D832)</f>
        <v>0</v>
      </c>
      <c r="G832" s="47" t="e">
        <f>SUMIFS(#REF!,#REF!,"Despesa",#REF!,DRE!$D832)</f>
        <v>#REF!</v>
      </c>
      <c r="H832" s="47">
        <f>SUMIFS(Abr!$J$5:$J$605,Abr!$V$5:$V$605,"Despesa",Abr!$G$5:$G$605,DRE!$D832)</f>
        <v>0</v>
      </c>
      <c r="I832" s="47">
        <f>SUMIFS(Mai!$J$5:$J$605,Mai!$V$5:$V$605,"Despesa",Mai!$G$5:$G$605,DRE!$D832)</f>
        <v>0</v>
      </c>
      <c r="J832" s="47">
        <f>SUMIFS(Jun!$J$5:$J$605,Jun!$V$5:$V$605,"Despesa",Jun!$G$5:$G$605,DRE!$D832)</f>
        <v>0</v>
      </c>
      <c r="K832" s="47" t="e">
        <f>SUMIFS(#REF!,#REF!,"Despesa",#REF!,DRE!$D832)</f>
        <v>#REF!</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t="e">
        <f t="shared" si="39"/>
        <v>#REF!</v>
      </c>
    </row>
    <row r="833" spans="1:17" ht="28.5" customHeight="1" thickTop="1" thickBot="1" x14ac:dyDescent="0.3">
      <c r="A833" s="214"/>
      <c r="B833" s="61">
        <v>830</v>
      </c>
      <c r="C833" s="34" t="str">
        <f>'PC Despesas'!I8</f>
        <v>5.3.4</v>
      </c>
      <c r="D833" s="35" t="str">
        <f>IFERROR(VLOOKUP(C833,'PC Despesas'!$I$4:$J$103,2,FALSE),"")</f>
        <v>PERDAS MERC.DANIFIC/ROUBADAS</v>
      </c>
      <c r="E833" s="47">
        <f>SUMIFS(Jan!$J$5:$J$586,Jan!$V$5:$V$586,"Despesa",Jan!$G$5:$G$586,DRE!$D833)</f>
        <v>0</v>
      </c>
      <c r="F833" s="47">
        <f>SUMIFS(Fev!$J$5:$J$605,Fev!$V$5:$V$605,"Despesa",Fev!$G$5:$G$605,DRE!$D833)</f>
        <v>0</v>
      </c>
      <c r="G833" s="47" t="e">
        <f>SUMIFS(#REF!,#REF!,"Despesa",#REF!,DRE!$D833)</f>
        <v>#REF!</v>
      </c>
      <c r="H833" s="47">
        <f>SUMIFS(Abr!$J$5:$J$605,Abr!$V$5:$V$605,"Despesa",Abr!$G$5:$G$605,DRE!$D833)</f>
        <v>0</v>
      </c>
      <c r="I833" s="47">
        <f>SUMIFS(Mai!$J$5:$J$605,Mai!$V$5:$V$605,"Despesa",Mai!$G$5:$G$605,DRE!$D833)</f>
        <v>0</v>
      </c>
      <c r="J833" s="47">
        <f>SUMIFS(Jun!$J$5:$J$605,Jun!$V$5:$V$605,"Despesa",Jun!$G$5:$G$605,DRE!$D833)</f>
        <v>0</v>
      </c>
      <c r="K833" s="47" t="e">
        <f>SUMIFS(#REF!,#REF!,"Despesa",#REF!,DRE!$D833)</f>
        <v>#REF!</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t="e">
        <f t="shared" si="39"/>
        <v>#REF!</v>
      </c>
    </row>
    <row r="834" spans="1:17" ht="28.5" customHeight="1" thickTop="1" thickBot="1" x14ac:dyDescent="0.3">
      <c r="A834" s="214"/>
      <c r="B834" s="61">
        <v>831</v>
      </c>
      <c r="C834" s="34" t="str">
        <f>'PC Despesas'!I9</f>
        <v>5.3.5</v>
      </c>
      <c r="D834" s="35" t="str">
        <f>IFERROR(VLOOKUP(C834,'PC Despesas'!$I$4:$J$103,2,FALSE),"")</f>
        <v>DESP SOCIOS E ADMINISTRADORES</v>
      </c>
      <c r="E834" s="47">
        <f>SUMIFS(Jan!$J$5:$J$586,Jan!$V$5:$V$586,"Despesa",Jan!$G$5:$G$586,DRE!$D834)</f>
        <v>0</v>
      </c>
      <c r="F834" s="47">
        <f>SUMIFS(Fev!$J$5:$J$605,Fev!$V$5:$V$605,"Despesa",Fev!$G$5:$G$605,DRE!$D834)</f>
        <v>0</v>
      </c>
      <c r="G834" s="47" t="e">
        <f>SUMIFS(#REF!,#REF!,"Despesa",#REF!,DRE!$D834)</f>
        <v>#REF!</v>
      </c>
      <c r="H834" s="47">
        <f>SUMIFS(Abr!$J$5:$J$605,Abr!$V$5:$V$605,"Despesa",Abr!$G$5:$G$605,DRE!$D834)</f>
        <v>0</v>
      </c>
      <c r="I834" s="47">
        <f>SUMIFS(Mai!$J$5:$J$605,Mai!$V$5:$V$605,"Despesa",Mai!$G$5:$G$605,DRE!$D834)</f>
        <v>0</v>
      </c>
      <c r="J834" s="47">
        <f>SUMIFS(Jun!$J$5:$J$605,Jun!$V$5:$V$605,"Despesa",Jun!$G$5:$G$605,DRE!$D834)</f>
        <v>0</v>
      </c>
      <c r="K834" s="47" t="e">
        <f>SUMIFS(#REF!,#REF!,"Despesa",#REF!,DRE!$D834)</f>
        <v>#REF!</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t="e">
        <f t="shared" si="39"/>
        <v>#REF!</v>
      </c>
    </row>
    <row r="835" spans="1:17" ht="28.5" customHeight="1" thickTop="1" thickBot="1" x14ac:dyDescent="0.3">
      <c r="A835" s="214"/>
      <c r="B835" s="61">
        <v>832</v>
      </c>
      <c r="C835" s="34" t="str">
        <f>'PC Despesas'!I10</f>
        <v>5.3.8</v>
      </c>
      <c r="D835" s="35" t="str">
        <f>IFERROR(VLOOKUP(C835,'PC Despesas'!$I$4:$J$103,2,FALSE),"")</f>
        <v>TESTE</v>
      </c>
      <c r="E835" s="47">
        <f>SUMIFS(Jan!$J$5:$J$586,Jan!$V$5:$V$586,"Despesa",Jan!$G$5:$G$586,DRE!$D835)</f>
        <v>0</v>
      </c>
      <c r="F835" s="47">
        <f>SUMIFS(Fev!$J$5:$J$605,Fev!$V$5:$V$605,"Despesa",Fev!$G$5:$G$605,DRE!$D835)</f>
        <v>0</v>
      </c>
      <c r="G835" s="47" t="e">
        <f>SUMIFS(#REF!,#REF!,"Despesa",#REF!,DRE!$D835)</f>
        <v>#REF!</v>
      </c>
      <c r="H835" s="47">
        <f>SUMIFS(Abr!$J$5:$J$605,Abr!$V$5:$V$605,"Despesa",Abr!$G$5:$G$605,DRE!$D835)</f>
        <v>0</v>
      </c>
      <c r="I835" s="47">
        <f>SUMIFS(Mai!$J$5:$J$605,Mai!$V$5:$V$605,"Despesa",Mai!$G$5:$G$605,DRE!$D835)</f>
        <v>0</v>
      </c>
      <c r="J835" s="47">
        <f>SUMIFS(Jun!$J$5:$J$605,Jun!$V$5:$V$605,"Despesa",Jun!$G$5:$G$605,DRE!$D835)</f>
        <v>0</v>
      </c>
      <c r="K835" s="47" t="e">
        <f>SUMIFS(#REF!,#REF!,"Despesa",#REF!,DRE!$D835)</f>
        <v>#REF!</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t="e">
        <f t="shared" si="39"/>
        <v>#REF!</v>
      </c>
    </row>
    <row r="836" spans="1:17" ht="28.5" customHeight="1" thickTop="1" thickBot="1" x14ac:dyDescent="0.3">
      <c r="A836" s="214"/>
      <c r="B836" s="61">
        <v>833</v>
      </c>
      <c r="C836" s="34">
        <f>'PC Despesas'!I11</f>
        <v>0</v>
      </c>
      <c r="D836" s="35" t="str">
        <f>IFERROR(VLOOKUP(C836,'PC Despesas'!$I$4:$J$103,2,FALSE),"")</f>
        <v/>
      </c>
      <c r="E836" s="47">
        <f>SUMIFS(Jan!$J$5:$J$586,Jan!$V$5:$V$586,"Despesa",Jan!$G$5:$G$586,DRE!$D836)</f>
        <v>0</v>
      </c>
      <c r="F836" s="47">
        <f>SUMIFS(Fev!$J$5:$J$605,Fev!$V$5:$V$605,"Despesa",Fev!$G$5:$G$605,DRE!$D836)</f>
        <v>0</v>
      </c>
      <c r="G836" s="47" t="e">
        <f>SUMIFS(#REF!,#REF!,"Despesa",#REF!,DRE!$D836)</f>
        <v>#REF!</v>
      </c>
      <c r="H836" s="47">
        <f>SUMIFS(Abr!$J$5:$J$605,Abr!$V$5:$V$605,"Despesa",Abr!$G$5:$G$605,DRE!$D836)</f>
        <v>0</v>
      </c>
      <c r="I836" s="47">
        <f>SUMIFS(Mai!$J$5:$J$605,Mai!$V$5:$V$605,"Despesa",Mai!$G$5:$G$605,DRE!$D836)</f>
        <v>0</v>
      </c>
      <c r="J836" s="47">
        <f>SUMIFS(Jun!$J$5:$J$605,Jun!$V$5:$V$605,"Despesa",Jun!$G$5:$G$605,DRE!$D836)</f>
        <v>0</v>
      </c>
      <c r="K836" s="47" t="e">
        <f>SUMIFS(#REF!,#REF!,"Despesa",#REF!,DRE!$D836)</f>
        <v>#REF!</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t="e">
        <f t="shared" si="39"/>
        <v>#REF!</v>
      </c>
    </row>
    <row r="837" spans="1:17" ht="28.5" customHeight="1" thickTop="1" thickBot="1" x14ac:dyDescent="0.3">
      <c r="A837" s="214"/>
      <c r="B837" s="61">
        <v>834</v>
      </c>
      <c r="C837" s="34">
        <f>'PC Despesas'!I12</f>
        <v>0</v>
      </c>
      <c r="D837" s="35" t="str">
        <f>IFERROR(VLOOKUP(C837,'PC Despesas'!$I$4:$J$103,2,FALSE),"")</f>
        <v/>
      </c>
      <c r="E837" s="47">
        <f>SUMIFS(Jan!$J$5:$J$586,Jan!$V$5:$V$586,"Despesa",Jan!$G$5:$G$586,DRE!$D837)</f>
        <v>0</v>
      </c>
      <c r="F837" s="47">
        <f>SUMIFS(Fev!$J$5:$J$605,Fev!$V$5:$V$605,"Despesa",Fev!$G$5:$G$605,DRE!$D837)</f>
        <v>0</v>
      </c>
      <c r="G837" s="47" t="e">
        <f>SUMIFS(#REF!,#REF!,"Despesa",#REF!,DRE!$D837)</f>
        <v>#REF!</v>
      </c>
      <c r="H837" s="47">
        <f>SUMIFS(Abr!$J$5:$J$605,Abr!$V$5:$V$605,"Despesa",Abr!$G$5:$G$605,DRE!$D837)</f>
        <v>0</v>
      </c>
      <c r="I837" s="47">
        <f>SUMIFS(Mai!$J$5:$J$605,Mai!$V$5:$V$605,"Despesa",Mai!$G$5:$G$605,DRE!$D837)</f>
        <v>0</v>
      </c>
      <c r="J837" s="47">
        <f>SUMIFS(Jun!$J$5:$J$605,Jun!$V$5:$V$605,"Despesa",Jun!$G$5:$G$605,DRE!$D837)</f>
        <v>0</v>
      </c>
      <c r="K837" s="47" t="e">
        <f>SUMIFS(#REF!,#REF!,"Despesa",#REF!,DRE!$D837)</f>
        <v>#REF!</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t="e">
        <f t="shared" si="39"/>
        <v>#REF!</v>
      </c>
    </row>
    <row r="838" spans="1:17" ht="28.5" customHeight="1" thickTop="1" thickBot="1" x14ac:dyDescent="0.3">
      <c r="A838" s="214"/>
      <c r="B838" s="61">
        <v>835</v>
      </c>
      <c r="C838" s="34">
        <f>'PC Despesas'!I13</f>
        <v>0</v>
      </c>
      <c r="D838" s="35" t="str">
        <f>IFERROR(VLOOKUP(C838,'PC Despesas'!$I$4:$J$103,2,FALSE),"")</f>
        <v/>
      </c>
      <c r="E838" s="47">
        <f>SUMIFS(Jan!$J$5:$J$586,Jan!$V$5:$V$586,"Despesa",Jan!$G$5:$G$586,DRE!$D838)</f>
        <v>0</v>
      </c>
      <c r="F838" s="47">
        <f>SUMIFS(Fev!$J$5:$J$605,Fev!$V$5:$V$605,"Despesa",Fev!$G$5:$G$605,DRE!$D838)</f>
        <v>0</v>
      </c>
      <c r="G838" s="47" t="e">
        <f>SUMIFS(#REF!,#REF!,"Despesa",#REF!,DRE!$D838)</f>
        <v>#REF!</v>
      </c>
      <c r="H838" s="47">
        <f>SUMIFS(Abr!$J$5:$J$605,Abr!$V$5:$V$605,"Despesa",Abr!$G$5:$G$605,DRE!$D838)</f>
        <v>0</v>
      </c>
      <c r="I838" s="47">
        <f>SUMIFS(Mai!$J$5:$J$605,Mai!$V$5:$V$605,"Despesa",Mai!$G$5:$G$605,DRE!$D838)</f>
        <v>0</v>
      </c>
      <c r="J838" s="47">
        <f>SUMIFS(Jun!$J$5:$J$605,Jun!$V$5:$V$605,"Despesa",Jun!$G$5:$G$605,DRE!$D838)</f>
        <v>0</v>
      </c>
      <c r="K838" s="47" t="e">
        <f>SUMIFS(#REF!,#REF!,"Despesa",#REF!,DRE!$D838)</f>
        <v>#REF!</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t="e">
        <f t="shared" si="39"/>
        <v>#REF!</v>
      </c>
    </row>
    <row r="839" spans="1:17" ht="28.5" customHeight="1" thickTop="1" thickBot="1" x14ac:dyDescent="0.3">
      <c r="A839" s="214"/>
      <c r="B839" s="61">
        <v>836</v>
      </c>
      <c r="C839" s="34">
        <f>'PC Despesas'!I14</f>
        <v>0</v>
      </c>
      <c r="D839" s="35" t="str">
        <f>IFERROR(VLOOKUP(C839,'PC Despesas'!$I$4:$J$103,2,FALSE),"")</f>
        <v/>
      </c>
      <c r="E839" s="47">
        <f>SUMIFS(Jan!$J$5:$J$586,Jan!$V$5:$V$586,"Despesa",Jan!$G$5:$G$586,DRE!$D839)</f>
        <v>0</v>
      </c>
      <c r="F839" s="47">
        <f>SUMIFS(Fev!$J$5:$J$605,Fev!$V$5:$V$605,"Despesa",Fev!$G$5:$G$605,DRE!$D839)</f>
        <v>0</v>
      </c>
      <c r="G839" s="47" t="e">
        <f>SUMIFS(#REF!,#REF!,"Despesa",#REF!,DRE!$D839)</f>
        <v>#REF!</v>
      </c>
      <c r="H839" s="47">
        <f>SUMIFS(Abr!$J$5:$J$605,Abr!$V$5:$V$605,"Despesa",Abr!$G$5:$G$605,DRE!$D839)</f>
        <v>0</v>
      </c>
      <c r="I839" s="47">
        <f>SUMIFS(Mai!$J$5:$J$605,Mai!$V$5:$V$605,"Despesa",Mai!$G$5:$G$605,DRE!$D839)</f>
        <v>0</v>
      </c>
      <c r="J839" s="47">
        <f>SUMIFS(Jun!$J$5:$J$605,Jun!$V$5:$V$605,"Despesa",Jun!$G$5:$G$605,DRE!$D839)</f>
        <v>0</v>
      </c>
      <c r="K839" s="47" t="e">
        <f>SUMIFS(#REF!,#REF!,"Despesa",#REF!,DRE!$D839)</f>
        <v>#REF!</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t="e">
        <f t="shared" si="39"/>
        <v>#REF!</v>
      </c>
    </row>
    <row r="840" spans="1:17" ht="28.5" customHeight="1" thickTop="1" thickBot="1" x14ac:dyDescent="0.3">
      <c r="A840" s="214"/>
      <c r="B840" s="61">
        <v>837</v>
      </c>
      <c r="C840" s="34">
        <f>'PC Despesas'!I15</f>
        <v>0</v>
      </c>
      <c r="D840" s="35" t="str">
        <f>IFERROR(VLOOKUP(C840,'PC Despesas'!$I$4:$J$103,2,FALSE),"")</f>
        <v/>
      </c>
      <c r="E840" s="47">
        <f>SUMIFS(Jan!$J$5:$J$586,Jan!$V$5:$V$586,"Despesa",Jan!$G$5:$G$586,DRE!$D840)</f>
        <v>0</v>
      </c>
      <c r="F840" s="47">
        <f>SUMIFS(Fev!$J$5:$J$605,Fev!$V$5:$V$605,"Despesa",Fev!$G$5:$G$605,DRE!$D840)</f>
        <v>0</v>
      </c>
      <c r="G840" s="47" t="e">
        <f>SUMIFS(#REF!,#REF!,"Despesa",#REF!,DRE!$D840)</f>
        <v>#REF!</v>
      </c>
      <c r="H840" s="47">
        <f>SUMIFS(Abr!$J$5:$J$605,Abr!$V$5:$V$605,"Despesa",Abr!$G$5:$G$605,DRE!$D840)</f>
        <v>0</v>
      </c>
      <c r="I840" s="47">
        <f>SUMIFS(Mai!$J$5:$J$605,Mai!$V$5:$V$605,"Despesa",Mai!$G$5:$G$605,DRE!$D840)</f>
        <v>0</v>
      </c>
      <c r="J840" s="47">
        <f>SUMIFS(Jun!$J$5:$J$605,Jun!$V$5:$V$605,"Despesa",Jun!$G$5:$G$605,DRE!$D840)</f>
        <v>0</v>
      </c>
      <c r="K840" s="47" t="e">
        <f>SUMIFS(#REF!,#REF!,"Despesa",#REF!,DRE!$D840)</f>
        <v>#REF!</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t="e">
        <f t="shared" si="39"/>
        <v>#REF!</v>
      </c>
    </row>
    <row r="841" spans="1:17" ht="28.5" customHeight="1" thickTop="1" thickBot="1" x14ac:dyDescent="0.3">
      <c r="A841" s="214"/>
      <c r="B841" s="61">
        <v>838</v>
      </c>
      <c r="C841" s="34">
        <f>'PC Despesas'!I16</f>
        <v>0</v>
      </c>
      <c r="D841" s="35" t="str">
        <f>IFERROR(VLOOKUP(C841,'PC Despesas'!$I$4:$J$103,2,FALSE),"")</f>
        <v/>
      </c>
      <c r="E841" s="47">
        <f>SUMIFS(Jan!$J$5:$J$586,Jan!$V$5:$V$586,"Despesa",Jan!$G$5:$G$586,DRE!$D841)</f>
        <v>0</v>
      </c>
      <c r="F841" s="47">
        <f>SUMIFS(Fev!$J$5:$J$605,Fev!$V$5:$V$605,"Despesa",Fev!$G$5:$G$605,DRE!$D841)</f>
        <v>0</v>
      </c>
      <c r="G841" s="47" t="e">
        <f>SUMIFS(#REF!,#REF!,"Despesa",#REF!,DRE!$D841)</f>
        <v>#REF!</v>
      </c>
      <c r="H841" s="47">
        <f>SUMIFS(Abr!$J$5:$J$605,Abr!$V$5:$V$605,"Despesa",Abr!$G$5:$G$605,DRE!$D841)</f>
        <v>0</v>
      </c>
      <c r="I841" s="47">
        <f>SUMIFS(Mai!$J$5:$J$605,Mai!$V$5:$V$605,"Despesa",Mai!$G$5:$G$605,DRE!$D841)</f>
        <v>0</v>
      </c>
      <c r="J841" s="47">
        <f>SUMIFS(Jun!$J$5:$J$605,Jun!$V$5:$V$605,"Despesa",Jun!$G$5:$G$605,DRE!$D841)</f>
        <v>0</v>
      </c>
      <c r="K841" s="47" t="e">
        <f>SUMIFS(#REF!,#REF!,"Despesa",#REF!,DRE!$D841)</f>
        <v>#REF!</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t="e">
        <f t="shared" si="39"/>
        <v>#REF!</v>
      </c>
    </row>
    <row r="842" spans="1:17" ht="28.5" customHeight="1" thickTop="1" thickBot="1" x14ac:dyDescent="0.3">
      <c r="A842" s="214"/>
      <c r="B842" s="61">
        <v>839</v>
      </c>
      <c r="C842" s="34">
        <f>'PC Despesas'!I17</f>
        <v>0</v>
      </c>
      <c r="D842" s="35" t="str">
        <f>IFERROR(VLOOKUP(C842,'PC Despesas'!$I$4:$J$103,2,FALSE),"")</f>
        <v/>
      </c>
      <c r="E842" s="47">
        <f>SUMIFS(Jan!$J$5:$J$586,Jan!$V$5:$V$586,"Despesa",Jan!$G$5:$G$586,DRE!$D842)</f>
        <v>0</v>
      </c>
      <c r="F842" s="47">
        <f>SUMIFS(Fev!$J$5:$J$605,Fev!$V$5:$V$605,"Despesa",Fev!$G$5:$G$605,DRE!$D842)</f>
        <v>0</v>
      </c>
      <c r="G842" s="47" t="e">
        <f>SUMIFS(#REF!,#REF!,"Despesa",#REF!,DRE!$D842)</f>
        <v>#REF!</v>
      </c>
      <c r="H842" s="47">
        <f>SUMIFS(Abr!$J$5:$J$605,Abr!$V$5:$V$605,"Despesa",Abr!$G$5:$G$605,DRE!$D842)</f>
        <v>0</v>
      </c>
      <c r="I842" s="47">
        <f>SUMIFS(Mai!$J$5:$J$605,Mai!$V$5:$V$605,"Despesa",Mai!$G$5:$G$605,DRE!$D842)</f>
        <v>0</v>
      </c>
      <c r="J842" s="47">
        <f>SUMIFS(Jun!$J$5:$J$605,Jun!$V$5:$V$605,"Despesa",Jun!$G$5:$G$605,DRE!$D842)</f>
        <v>0</v>
      </c>
      <c r="K842" s="47" t="e">
        <f>SUMIFS(#REF!,#REF!,"Despesa",#REF!,DRE!$D842)</f>
        <v>#REF!</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t="e">
        <f t="shared" si="39"/>
        <v>#REF!</v>
      </c>
    </row>
    <row r="843" spans="1:17" ht="28.5" customHeight="1" thickTop="1" thickBot="1" x14ac:dyDescent="0.3">
      <c r="A843" s="214"/>
      <c r="B843" s="61">
        <v>840</v>
      </c>
      <c r="C843" s="34">
        <f>'PC Despesas'!I18</f>
        <v>0</v>
      </c>
      <c r="D843" s="35" t="str">
        <f>IFERROR(VLOOKUP(C843,'PC Despesas'!$I$4:$J$103,2,FALSE),"")</f>
        <v/>
      </c>
      <c r="E843" s="47">
        <f>SUMIFS(Jan!$J$5:$J$586,Jan!$V$5:$V$586,"Despesa",Jan!$G$5:$G$586,DRE!$D843)</f>
        <v>0</v>
      </c>
      <c r="F843" s="47">
        <f>SUMIFS(Fev!$J$5:$J$605,Fev!$V$5:$V$605,"Despesa",Fev!$G$5:$G$605,DRE!$D843)</f>
        <v>0</v>
      </c>
      <c r="G843" s="47" t="e">
        <f>SUMIFS(#REF!,#REF!,"Despesa",#REF!,DRE!$D843)</f>
        <v>#REF!</v>
      </c>
      <c r="H843" s="47">
        <f>SUMIFS(Abr!$J$5:$J$605,Abr!$V$5:$V$605,"Despesa",Abr!$G$5:$G$605,DRE!$D843)</f>
        <v>0</v>
      </c>
      <c r="I843" s="47">
        <f>SUMIFS(Mai!$J$5:$J$605,Mai!$V$5:$V$605,"Despesa",Mai!$G$5:$G$605,DRE!$D843)</f>
        <v>0</v>
      </c>
      <c r="J843" s="47">
        <f>SUMIFS(Jun!$J$5:$J$605,Jun!$V$5:$V$605,"Despesa",Jun!$G$5:$G$605,DRE!$D843)</f>
        <v>0</v>
      </c>
      <c r="K843" s="47" t="e">
        <f>SUMIFS(#REF!,#REF!,"Despesa",#REF!,DRE!$D843)</f>
        <v>#REF!</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t="e">
        <f t="shared" si="39"/>
        <v>#REF!</v>
      </c>
    </row>
    <row r="844" spans="1:17" ht="28.5" customHeight="1" thickTop="1" thickBot="1" x14ac:dyDescent="0.3">
      <c r="A844" s="214"/>
      <c r="B844" s="61">
        <v>841</v>
      </c>
      <c r="C844" s="34">
        <f>'PC Despesas'!I19</f>
        <v>0</v>
      </c>
      <c r="D844" s="35" t="str">
        <f>IFERROR(VLOOKUP(C844,'PC Despesas'!$I$4:$J$103,2,FALSE),"")</f>
        <v/>
      </c>
      <c r="E844" s="47">
        <f>SUMIFS(Jan!$J$5:$J$586,Jan!$V$5:$V$586,"Despesa",Jan!$G$5:$G$586,DRE!$D844)</f>
        <v>0</v>
      </c>
      <c r="F844" s="47">
        <f>SUMIFS(Fev!$J$5:$J$605,Fev!$V$5:$V$605,"Despesa",Fev!$G$5:$G$605,DRE!$D844)</f>
        <v>0</v>
      </c>
      <c r="G844" s="47" t="e">
        <f>SUMIFS(#REF!,#REF!,"Despesa",#REF!,DRE!$D844)</f>
        <v>#REF!</v>
      </c>
      <c r="H844" s="47">
        <f>SUMIFS(Abr!$J$5:$J$605,Abr!$V$5:$V$605,"Despesa",Abr!$G$5:$G$605,DRE!$D844)</f>
        <v>0</v>
      </c>
      <c r="I844" s="47">
        <f>SUMIFS(Mai!$J$5:$J$605,Mai!$V$5:$V$605,"Despesa",Mai!$G$5:$G$605,DRE!$D844)</f>
        <v>0</v>
      </c>
      <c r="J844" s="47">
        <f>SUMIFS(Jun!$J$5:$J$605,Jun!$V$5:$V$605,"Despesa",Jun!$G$5:$G$605,DRE!$D844)</f>
        <v>0</v>
      </c>
      <c r="K844" s="47" t="e">
        <f>SUMIFS(#REF!,#REF!,"Despesa",#REF!,DRE!$D844)</f>
        <v>#REF!</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t="e">
        <f t="shared" si="39"/>
        <v>#REF!</v>
      </c>
    </row>
    <row r="845" spans="1:17" ht="28.5" customHeight="1" thickTop="1" thickBot="1" x14ac:dyDescent="0.3">
      <c r="A845" s="214"/>
      <c r="B845" s="61">
        <v>842</v>
      </c>
      <c r="C845" s="34">
        <f>'PC Despesas'!I20</f>
        <v>0</v>
      </c>
      <c r="D845" s="35" t="str">
        <f>IFERROR(VLOOKUP(C845,'PC Despesas'!$I$4:$J$103,2,FALSE),"")</f>
        <v/>
      </c>
      <c r="E845" s="47">
        <f>SUMIFS(Jan!$J$5:$J$586,Jan!$V$5:$V$586,"Despesa",Jan!$G$5:$G$586,DRE!$D845)</f>
        <v>0</v>
      </c>
      <c r="F845" s="47">
        <f>SUMIFS(Fev!$J$5:$J$605,Fev!$V$5:$V$605,"Despesa",Fev!$G$5:$G$605,DRE!$D845)</f>
        <v>0</v>
      </c>
      <c r="G845" s="47" t="e">
        <f>SUMIFS(#REF!,#REF!,"Despesa",#REF!,DRE!$D845)</f>
        <v>#REF!</v>
      </c>
      <c r="H845" s="47">
        <f>SUMIFS(Abr!$J$5:$J$605,Abr!$V$5:$V$605,"Despesa",Abr!$G$5:$G$605,DRE!$D845)</f>
        <v>0</v>
      </c>
      <c r="I845" s="47">
        <f>SUMIFS(Mai!$J$5:$J$605,Mai!$V$5:$V$605,"Despesa",Mai!$G$5:$G$605,DRE!$D845)</f>
        <v>0</v>
      </c>
      <c r="J845" s="47">
        <f>SUMIFS(Jun!$J$5:$J$605,Jun!$V$5:$V$605,"Despesa",Jun!$G$5:$G$605,DRE!$D845)</f>
        <v>0</v>
      </c>
      <c r="K845" s="47" t="e">
        <f>SUMIFS(#REF!,#REF!,"Despesa",#REF!,DRE!$D845)</f>
        <v>#REF!</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t="e">
        <f t="shared" si="39"/>
        <v>#REF!</v>
      </c>
    </row>
    <row r="846" spans="1:17" ht="28.5" customHeight="1" thickTop="1" thickBot="1" x14ac:dyDescent="0.3">
      <c r="A846" s="214"/>
      <c r="B846" s="61">
        <v>843</v>
      </c>
      <c r="C846" s="34">
        <f>'PC Despesas'!I21</f>
        <v>0</v>
      </c>
      <c r="D846" s="35" t="str">
        <f>IFERROR(VLOOKUP(C846,'PC Despesas'!$I$4:$J$103,2,FALSE),"")</f>
        <v/>
      </c>
      <c r="E846" s="47">
        <f>SUMIFS(Jan!$J$5:$J$586,Jan!$V$5:$V$586,"Despesa",Jan!$G$5:$G$586,DRE!$D846)</f>
        <v>0</v>
      </c>
      <c r="F846" s="47">
        <f>SUMIFS(Fev!$J$5:$J$605,Fev!$V$5:$V$605,"Despesa",Fev!$G$5:$G$605,DRE!$D846)</f>
        <v>0</v>
      </c>
      <c r="G846" s="47" t="e">
        <f>SUMIFS(#REF!,#REF!,"Despesa",#REF!,DRE!$D846)</f>
        <v>#REF!</v>
      </c>
      <c r="H846" s="47">
        <f>SUMIFS(Abr!$J$5:$J$605,Abr!$V$5:$V$605,"Despesa",Abr!$G$5:$G$605,DRE!$D846)</f>
        <v>0</v>
      </c>
      <c r="I846" s="47">
        <f>SUMIFS(Mai!$J$5:$J$605,Mai!$V$5:$V$605,"Despesa",Mai!$G$5:$G$605,DRE!$D846)</f>
        <v>0</v>
      </c>
      <c r="J846" s="47">
        <f>SUMIFS(Jun!$J$5:$J$605,Jun!$V$5:$V$605,"Despesa",Jun!$G$5:$G$605,DRE!$D846)</f>
        <v>0</v>
      </c>
      <c r="K846" s="47" t="e">
        <f>SUMIFS(#REF!,#REF!,"Despesa",#REF!,DRE!$D846)</f>
        <v>#REF!</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t="e">
        <f t="shared" si="39"/>
        <v>#REF!</v>
      </c>
    </row>
    <row r="847" spans="1:17" ht="28.5" customHeight="1" thickTop="1" thickBot="1" x14ac:dyDescent="0.3">
      <c r="A847" s="214"/>
      <c r="B847" s="61">
        <v>844</v>
      </c>
      <c r="C847" s="34">
        <f>'PC Despesas'!I22</f>
        <v>0</v>
      </c>
      <c r="D847" s="35" t="str">
        <f>IFERROR(VLOOKUP(C847,'PC Despesas'!$I$4:$J$103,2,FALSE),"")</f>
        <v/>
      </c>
      <c r="E847" s="47">
        <f>SUMIFS(Jan!$J$5:$J$586,Jan!$V$5:$V$586,"Despesa",Jan!$G$5:$G$586,DRE!$D847)</f>
        <v>0</v>
      </c>
      <c r="F847" s="47">
        <f>SUMIFS(Fev!$J$5:$J$605,Fev!$V$5:$V$605,"Despesa",Fev!$G$5:$G$605,DRE!$D847)</f>
        <v>0</v>
      </c>
      <c r="G847" s="47" t="e">
        <f>SUMIFS(#REF!,#REF!,"Despesa",#REF!,DRE!$D847)</f>
        <v>#REF!</v>
      </c>
      <c r="H847" s="47">
        <f>SUMIFS(Abr!$J$5:$J$605,Abr!$V$5:$V$605,"Despesa",Abr!$G$5:$G$605,DRE!$D847)</f>
        <v>0</v>
      </c>
      <c r="I847" s="47">
        <f>SUMIFS(Mai!$J$5:$J$605,Mai!$V$5:$V$605,"Despesa",Mai!$G$5:$G$605,DRE!$D847)</f>
        <v>0</v>
      </c>
      <c r="J847" s="47">
        <f>SUMIFS(Jun!$J$5:$J$605,Jun!$V$5:$V$605,"Despesa",Jun!$G$5:$G$605,DRE!$D847)</f>
        <v>0</v>
      </c>
      <c r="K847" s="47" t="e">
        <f>SUMIFS(#REF!,#REF!,"Despesa",#REF!,DRE!$D847)</f>
        <v>#REF!</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t="e">
        <f t="shared" si="39"/>
        <v>#REF!</v>
      </c>
    </row>
    <row r="848" spans="1:17" ht="28.5" customHeight="1" thickTop="1" thickBot="1" x14ac:dyDescent="0.3">
      <c r="A848" s="214"/>
      <c r="B848" s="61">
        <v>845</v>
      </c>
      <c r="C848" s="34">
        <f>'PC Despesas'!I23</f>
        <v>0</v>
      </c>
      <c r="D848" s="35" t="str">
        <f>IFERROR(VLOOKUP(C848,'PC Despesas'!$I$4:$J$103,2,FALSE),"")</f>
        <v/>
      </c>
      <c r="E848" s="47">
        <f>SUMIFS(Jan!$J$5:$J$586,Jan!$V$5:$V$586,"Despesa",Jan!$G$5:$G$586,DRE!$D848)</f>
        <v>0</v>
      </c>
      <c r="F848" s="47">
        <f>SUMIFS(Fev!$J$5:$J$605,Fev!$V$5:$V$605,"Despesa",Fev!$G$5:$G$605,DRE!$D848)</f>
        <v>0</v>
      </c>
      <c r="G848" s="47" t="e">
        <f>SUMIFS(#REF!,#REF!,"Despesa",#REF!,DRE!$D848)</f>
        <v>#REF!</v>
      </c>
      <c r="H848" s="47">
        <f>SUMIFS(Abr!$J$5:$J$605,Abr!$V$5:$V$605,"Despesa",Abr!$G$5:$G$605,DRE!$D848)</f>
        <v>0</v>
      </c>
      <c r="I848" s="47">
        <f>SUMIFS(Mai!$J$5:$J$605,Mai!$V$5:$V$605,"Despesa",Mai!$G$5:$G$605,DRE!$D848)</f>
        <v>0</v>
      </c>
      <c r="J848" s="47">
        <f>SUMIFS(Jun!$J$5:$J$605,Jun!$V$5:$V$605,"Despesa",Jun!$G$5:$G$605,DRE!$D848)</f>
        <v>0</v>
      </c>
      <c r="K848" s="47" t="e">
        <f>SUMIFS(#REF!,#REF!,"Despesa",#REF!,DRE!$D848)</f>
        <v>#REF!</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t="e">
        <f t="shared" si="39"/>
        <v>#REF!</v>
      </c>
    </row>
    <row r="849" spans="1:17" ht="28.5" customHeight="1" thickTop="1" thickBot="1" x14ac:dyDescent="0.3">
      <c r="A849" s="214"/>
      <c r="B849" s="61">
        <v>846</v>
      </c>
      <c r="C849" s="34">
        <f>'PC Despesas'!I24</f>
        <v>0</v>
      </c>
      <c r="D849" s="35" t="str">
        <f>IFERROR(VLOOKUP(C849,'PC Despesas'!$I$4:$J$103,2,FALSE),"")</f>
        <v/>
      </c>
      <c r="E849" s="47">
        <f>SUMIFS(Jan!$J$5:$J$586,Jan!$V$5:$V$586,"Despesa",Jan!$G$5:$G$586,DRE!$D849)</f>
        <v>0</v>
      </c>
      <c r="F849" s="47">
        <f>SUMIFS(Fev!$J$5:$J$605,Fev!$V$5:$V$605,"Despesa",Fev!$G$5:$G$605,DRE!$D849)</f>
        <v>0</v>
      </c>
      <c r="G849" s="47" t="e">
        <f>SUMIFS(#REF!,#REF!,"Despesa",#REF!,DRE!$D849)</f>
        <v>#REF!</v>
      </c>
      <c r="H849" s="47">
        <f>SUMIFS(Abr!$J$5:$J$605,Abr!$V$5:$V$605,"Despesa",Abr!$G$5:$G$605,DRE!$D849)</f>
        <v>0</v>
      </c>
      <c r="I849" s="47">
        <f>SUMIFS(Mai!$J$5:$J$605,Mai!$V$5:$V$605,"Despesa",Mai!$G$5:$G$605,DRE!$D849)</f>
        <v>0</v>
      </c>
      <c r="J849" s="47">
        <f>SUMIFS(Jun!$J$5:$J$605,Jun!$V$5:$V$605,"Despesa",Jun!$G$5:$G$605,DRE!$D849)</f>
        <v>0</v>
      </c>
      <c r="K849" s="47" t="e">
        <f>SUMIFS(#REF!,#REF!,"Despesa",#REF!,DRE!$D849)</f>
        <v>#REF!</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t="e">
        <f t="shared" si="39"/>
        <v>#REF!</v>
      </c>
    </row>
    <row r="850" spans="1:17" ht="28.5" customHeight="1" thickTop="1" thickBot="1" x14ac:dyDescent="0.3">
      <c r="A850" s="214"/>
      <c r="B850" s="61">
        <v>847</v>
      </c>
      <c r="C850" s="34">
        <f>'PC Despesas'!I25</f>
        <v>0</v>
      </c>
      <c r="D850" s="35" t="str">
        <f>IFERROR(VLOOKUP(C850,'PC Despesas'!$I$4:$J$103,2,FALSE),"")</f>
        <v/>
      </c>
      <c r="E850" s="47">
        <f>SUMIFS(Jan!$J$5:$J$586,Jan!$V$5:$V$586,"Despesa",Jan!$G$5:$G$586,DRE!$D850)</f>
        <v>0</v>
      </c>
      <c r="F850" s="47">
        <f>SUMIFS(Fev!$J$5:$J$605,Fev!$V$5:$V$605,"Despesa",Fev!$G$5:$G$605,DRE!$D850)</f>
        <v>0</v>
      </c>
      <c r="G850" s="47" t="e">
        <f>SUMIFS(#REF!,#REF!,"Despesa",#REF!,DRE!$D850)</f>
        <v>#REF!</v>
      </c>
      <c r="H850" s="47">
        <f>SUMIFS(Abr!$J$5:$J$605,Abr!$V$5:$V$605,"Despesa",Abr!$G$5:$G$605,DRE!$D850)</f>
        <v>0</v>
      </c>
      <c r="I850" s="47">
        <f>SUMIFS(Mai!$J$5:$J$605,Mai!$V$5:$V$605,"Despesa",Mai!$G$5:$G$605,DRE!$D850)</f>
        <v>0</v>
      </c>
      <c r="J850" s="47">
        <f>SUMIFS(Jun!$J$5:$J$605,Jun!$V$5:$V$605,"Despesa",Jun!$G$5:$G$605,DRE!$D850)</f>
        <v>0</v>
      </c>
      <c r="K850" s="47" t="e">
        <f>SUMIFS(#REF!,#REF!,"Despesa",#REF!,DRE!$D850)</f>
        <v>#REF!</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t="e">
        <f t="shared" si="39"/>
        <v>#REF!</v>
      </c>
    </row>
    <row r="851" spans="1:17" ht="28.5" customHeight="1" thickTop="1" thickBot="1" x14ac:dyDescent="0.3">
      <c r="A851" s="214"/>
      <c r="B851" s="61">
        <v>848</v>
      </c>
      <c r="C851" s="34">
        <f>'PC Despesas'!I26</f>
        <v>0</v>
      </c>
      <c r="D851" s="35" t="str">
        <f>IFERROR(VLOOKUP(C851,'PC Despesas'!$I$4:$J$103,2,FALSE),"")</f>
        <v/>
      </c>
      <c r="E851" s="47">
        <f>SUMIFS(Jan!$J$5:$J$586,Jan!$V$5:$V$586,"Despesa",Jan!$G$5:$G$586,DRE!$D851)</f>
        <v>0</v>
      </c>
      <c r="F851" s="47">
        <f>SUMIFS(Fev!$J$5:$J$605,Fev!$V$5:$V$605,"Despesa",Fev!$G$5:$G$605,DRE!$D851)</f>
        <v>0</v>
      </c>
      <c r="G851" s="47" t="e">
        <f>SUMIFS(#REF!,#REF!,"Despesa",#REF!,DRE!$D851)</f>
        <v>#REF!</v>
      </c>
      <c r="H851" s="47">
        <f>SUMIFS(Abr!$J$5:$J$605,Abr!$V$5:$V$605,"Despesa",Abr!$G$5:$G$605,DRE!$D851)</f>
        <v>0</v>
      </c>
      <c r="I851" s="47">
        <f>SUMIFS(Mai!$J$5:$J$605,Mai!$V$5:$V$605,"Despesa",Mai!$G$5:$G$605,DRE!$D851)</f>
        <v>0</v>
      </c>
      <c r="J851" s="47">
        <f>SUMIFS(Jun!$J$5:$J$605,Jun!$V$5:$V$605,"Despesa",Jun!$G$5:$G$605,DRE!$D851)</f>
        <v>0</v>
      </c>
      <c r="K851" s="47" t="e">
        <f>SUMIFS(#REF!,#REF!,"Despesa",#REF!,DRE!$D851)</f>
        <v>#REF!</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t="e">
        <f t="shared" si="39"/>
        <v>#REF!</v>
      </c>
    </row>
    <row r="852" spans="1:17" ht="28.5" customHeight="1" thickTop="1" thickBot="1" x14ac:dyDescent="0.3">
      <c r="A852" s="214"/>
      <c r="B852" s="61">
        <v>849</v>
      </c>
      <c r="C852" s="34">
        <f>'PC Despesas'!I27</f>
        <v>0</v>
      </c>
      <c r="D852" s="35" t="str">
        <f>IFERROR(VLOOKUP(C852,'PC Despesas'!$I$4:$J$103,2,FALSE),"")</f>
        <v/>
      </c>
      <c r="E852" s="47">
        <f>SUMIFS(Jan!$J$5:$J$586,Jan!$V$5:$V$586,"Despesa",Jan!$G$5:$G$586,DRE!$D852)</f>
        <v>0</v>
      </c>
      <c r="F852" s="47">
        <f>SUMIFS(Fev!$J$5:$J$605,Fev!$V$5:$V$605,"Despesa",Fev!$G$5:$G$605,DRE!$D852)</f>
        <v>0</v>
      </c>
      <c r="G852" s="47" t="e">
        <f>SUMIFS(#REF!,#REF!,"Despesa",#REF!,DRE!$D852)</f>
        <v>#REF!</v>
      </c>
      <c r="H852" s="47">
        <f>SUMIFS(Abr!$J$5:$J$605,Abr!$V$5:$V$605,"Despesa",Abr!$G$5:$G$605,DRE!$D852)</f>
        <v>0</v>
      </c>
      <c r="I852" s="47">
        <f>SUMIFS(Mai!$J$5:$J$605,Mai!$V$5:$V$605,"Despesa",Mai!$G$5:$G$605,DRE!$D852)</f>
        <v>0</v>
      </c>
      <c r="J852" s="47">
        <f>SUMIFS(Jun!$J$5:$J$605,Jun!$V$5:$V$605,"Despesa",Jun!$G$5:$G$605,DRE!$D852)</f>
        <v>0</v>
      </c>
      <c r="K852" s="47" t="e">
        <f>SUMIFS(#REF!,#REF!,"Despesa",#REF!,DRE!$D852)</f>
        <v>#REF!</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t="e">
        <f t="shared" si="39"/>
        <v>#REF!</v>
      </c>
    </row>
    <row r="853" spans="1:17" ht="28.5" customHeight="1" thickTop="1" thickBot="1" x14ac:dyDescent="0.3">
      <c r="A853" s="214"/>
      <c r="B853" s="61">
        <v>850</v>
      </c>
      <c r="C853" s="34">
        <f>'PC Despesas'!I28</f>
        <v>0</v>
      </c>
      <c r="D853" s="35" t="str">
        <f>IFERROR(VLOOKUP(C853,'PC Despesas'!$I$4:$J$103,2,FALSE),"")</f>
        <v/>
      </c>
      <c r="E853" s="47">
        <f>SUMIFS(Jan!$J$5:$J$586,Jan!$V$5:$V$586,"Despesa",Jan!$G$5:$G$586,DRE!$D853)</f>
        <v>0</v>
      </c>
      <c r="F853" s="47">
        <f>SUMIFS(Fev!$J$5:$J$605,Fev!$V$5:$V$605,"Despesa",Fev!$G$5:$G$605,DRE!$D853)</f>
        <v>0</v>
      </c>
      <c r="G853" s="47" t="e">
        <f>SUMIFS(#REF!,#REF!,"Despesa",#REF!,DRE!$D853)</f>
        <v>#REF!</v>
      </c>
      <c r="H853" s="47">
        <f>SUMIFS(Abr!$J$5:$J$605,Abr!$V$5:$V$605,"Despesa",Abr!$G$5:$G$605,DRE!$D853)</f>
        <v>0</v>
      </c>
      <c r="I853" s="47">
        <f>SUMIFS(Mai!$J$5:$J$605,Mai!$V$5:$V$605,"Despesa",Mai!$G$5:$G$605,DRE!$D853)</f>
        <v>0</v>
      </c>
      <c r="J853" s="47">
        <f>SUMIFS(Jun!$J$5:$J$605,Jun!$V$5:$V$605,"Despesa",Jun!$G$5:$G$605,DRE!$D853)</f>
        <v>0</v>
      </c>
      <c r="K853" s="47" t="e">
        <f>SUMIFS(#REF!,#REF!,"Despesa",#REF!,DRE!$D853)</f>
        <v>#REF!</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t="e">
        <f t="shared" si="39"/>
        <v>#REF!</v>
      </c>
    </row>
    <row r="854" spans="1:17" ht="28.5" customHeight="1" thickTop="1" thickBot="1" x14ac:dyDescent="0.3">
      <c r="A854" s="214"/>
      <c r="B854" s="61">
        <v>851</v>
      </c>
      <c r="C854" s="34">
        <f>'PC Despesas'!I29</f>
        <v>0</v>
      </c>
      <c r="D854" s="35" t="str">
        <f>IFERROR(VLOOKUP(C854,'PC Despesas'!$I$4:$J$103,2,FALSE),"")</f>
        <v/>
      </c>
      <c r="E854" s="47">
        <f>SUMIFS(Jan!$J$5:$J$586,Jan!$V$5:$V$586,"Despesa",Jan!$G$5:$G$586,DRE!$D854)</f>
        <v>0</v>
      </c>
      <c r="F854" s="47">
        <f>SUMIFS(Fev!$J$5:$J$605,Fev!$V$5:$V$605,"Despesa",Fev!$G$5:$G$605,DRE!$D854)</f>
        <v>0</v>
      </c>
      <c r="G854" s="47" t="e">
        <f>SUMIFS(#REF!,#REF!,"Despesa",#REF!,DRE!$D854)</f>
        <v>#REF!</v>
      </c>
      <c r="H854" s="47">
        <f>SUMIFS(Abr!$J$5:$J$605,Abr!$V$5:$V$605,"Despesa",Abr!$G$5:$G$605,DRE!$D854)</f>
        <v>0</v>
      </c>
      <c r="I854" s="47">
        <f>SUMIFS(Mai!$J$5:$J$605,Mai!$V$5:$V$605,"Despesa",Mai!$G$5:$G$605,DRE!$D854)</f>
        <v>0</v>
      </c>
      <c r="J854" s="47">
        <f>SUMIFS(Jun!$J$5:$J$605,Jun!$V$5:$V$605,"Despesa",Jun!$G$5:$G$605,DRE!$D854)</f>
        <v>0</v>
      </c>
      <c r="K854" s="47" t="e">
        <f>SUMIFS(#REF!,#REF!,"Despesa",#REF!,DRE!$D854)</f>
        <v>#REF!</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t="e">
        <f t="shared" si="39"/>
        <v>#REF!</v>
      </c>
    </row>
    <row r="855" spans="1:17" ht="28.5" customHeight="1" thickTop="1" thickBot="1" x14ac:dyDescent="0.3">
      <c r="A855" s="214"/>
      <c r="B855" s="61">
        <v>852</v>
      </c>
      <c r="C855" s="34">
        <f>'PC Despesas'!I30</f>
        <v>0</v>
      </c>
      <c r="D855" s="35" t="str">
        <f>IFERROR(VLOOKUP(C855,'PC Despesas'!$I$4:$J$103,2,FALSE),"")</f>
        <v/>
      </c>
      <c r="E855" s="47">
        <f>SUMIFS(Jan!$J$5:$J$586,Jan!$V$5:$V$586,"Despesa",Jan!$G$5:$G$586,DRE!$D855)</f>
        <v>0</v>
      </c>
      <c r="F855" s="47">
        <f>SUMIFS(Fev!$J$5:$J$605,Fev!$V$5:$V$605,"Despesa",Fev!$G$5:$G$605,DRE!$D855)</f>
        <v>0</v>
      </c>
      <c r="G855" s="47" t="e">
        <f>SUMIFS(#REF!,#REF!,"Despesa",#REF!,DRE!$D855)</f>
        <v>#REF!</v>
      </c>
      <c r="H855" s="47">
        <f>SUMIFS(Abr!$J$5:$J$605,Abr!$V$5:$V$605,"Despesa",Abr!$G$5:$G$605,DRE!$D855)</f>
        <v>0</v>
      </c>
      <c r="I855" s="47">
        <f>SUMIFS(Mai!$J$5:$J$605,Mai!$V$5:$V$605,"Despesa",Mai!$G$5:$G$605,DRE!$D855)</f>
        <v>0</v>
      </c>
      <c r="J855" s="47">
        <f>SUMIFS(Jun!$J$5:$J$605,Jun!$V$5:$V$605,"Despesa",Jun!$G$5:$G$605,DRE!$D855)</f>
        <v>0</v>
      </c>
      <c r="K855" s="47" t="e">
        <f>SUMIFS(#REF!,#REF!,"Despesa",#REF!,DRE!$D855)</f>
        <v>#REF!</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t="e">
        <f t="shared" si="39"/>
        <v>#REF!</v>
      </c>
    </row>
    <row r="856" spans="1:17" ht="28.5" customHeight="1" thickTop="1" thickBot="1" x14ac:dyDescent="0.3">
      <c r="A856" s="214"/>
      <c r="B856" s="61">
        <v>853</v>
      </c>
      <c r="C856" s="34">
        <f>'PC Despesas'!I31</f>
        <v>0</v>
      </c>
      <c r="D856" s="35" t="str">
        <f>IFERROR(VLOOKUP(C856,'PC Despesas'!$I$4:$J$103,2,FALSE),"")</f>
        <v/>
      </c>
      <c r="E856" s="47">
        <f>SUMIFS(Jan!$J$5:$J$586,Jan!$V$5:$V$586,"Despesa",Jan!$G$5:$G$586,DRE!$D856)</f>
        <v>0</v>
      </c>
      <c r="F856" s="47">
        <f>SUMIFS(Fev!$J$5:$J$605,Fev!$V$5:$V$605,"Despesa",Fev!$G$5:$G$605,DRE!$D856)</f>
        <v>0</v>
      </c>
      <c r="G856" s="47" t="e">
        <f>SUMIFS(#REF!,#REF!,"Despesa",#REF!,DRE!$D856)</f>
        <v>#REF!</v>
      </c>
      <c r="H856" s="47">
        <f>SUMIFS(Abr!$J$5:$J$605,Abr!$V$5:$V$605,"Despesa",Abr!$G$5:$G$605,DRE!$D856)</f>
        <v>0</v>
      </c>
      <c r="I856" s="47">
        <f>SUMIFS(Mai!$J$5:$J$605,Mai!$V$5:$V$605,"Despesa",Mai!$G$5:$G$605,DRE!$D856)</f>
        <v>0</v>
      </c>
      <c r="J856" s="47">
        <f>SUMIFS(Jun!$J$5:$J$605,Jun!$V$5:$V$605,"Despesa",Jun!$G$5:$G$605,DRE!$D856)</f>
        <v>0</v>
      </c>
      <c r="K856" s="47" t="e">
        <f>SUMIFS(#REF!,#REF!,"Despesa",#REF!,DRE!$D856)</f>
        <v>#REF!</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t="e">
        <f t="shared" si="39"/>
        <v>#REF!</v>
      </c>
    </row>
    <row r="857" spans="1:17" ht="28.5" customHeight="1" thickTop="1" thickBot="1" x14ac:dyDescent="0.3">
      <c r="A857" s="214"/>
      <c r="B857" s="61">
        <v>854</v>
      </c>
      <c r="C857" s="34">
        <f>'PC Despesas'!I32</f>
        <v>0</v>
      </c>
      <c r="D857" s="35" t="str">
        <f>IFERROR(VLOOKUP(C857,'PC Despesas'!$I$4:$J$103,2,FALSE),"")</f>
        <v/>
      </c>
      <c r="E857" s="47">
        <f>SUMIFS(Jan!$J$5:$J$586,Jan!$V$5:$V$586,"Despesa",Jan!$G$5:$G$586,DRE!$D857)</f>
        <v>0</v>
      </c>
      <c r="F857" s="47">
        <f>SUMIFS(Fev!$J$5:$J$605,Fev!$V$5:$V$605,"Despesa",Fev!$G$5:$G$605,DRE!$D857)</f>
        <v>0</v>
      </c>
      <c r="G857" s="47" t="e">
        <f>SUMIFS(#REF!,#REF!,"Despesa",#REF!,DRE!$D857)</f>
        <v>#REF!</v>
      </c>
      <c r="H857" s="47">
        <f>SUMIFS(Abr!$J$5:$J$605,Abr!$V$5:$V$605,"Despesa",Abr!$G$5:$G$605,DRE!$D857)</f>
        <v>0</v>
      </c>
      <c r="I857" s="47">
        <f>SUMIFS(Mai!$J$5:$J$605,Mai!$V$5:$V$605,"Despesa",Mai!$G$5:$G$605,DRE!$D857)</f>
        <v>0</v>
      </c>
      <c r="J857" s="47">
        <f>SUMIFS(Jun!$J$5:$J$605,Jun!$V$5:$V$605,"Despesa",Jun!$G$5:$G$605,DRE!$D857)</f>
        <v>0</v>
      </c>
      <c r="K857" s="47" t="e">
        <f>SUMIFS(#REF!,#REF!,"Despesa",#REF!,DRE!$D857)</f>
        <v>#REF!</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t="e">
        <f t="shared" si="39"/>
        <v>#REF!</v>
      </c>
    </row>
    <row r="858" spans="1:17" ht="28.5" customHeight="1" thickTop="1" thickBot="1" x14ac:dyDescent="0.3">
      <c r="A858" s="214"/>
      <c r="B858" s="61">
        <v>855</v>
      </c>
      <c r="C858" s="34">
        <f>'PC Despesas'!I33</f>
        <v>0</v>
      </c>
      <c r="D858" s="35" t="str">
        <f>IFERROR(VLOOKUP(C858,'PC Despesas'!$I$4:$J$103,2,FALSE),"")</f>
        <v/>
      </c>
      <c r="E858" s="47">
        <f>SUMIFS(Jan!$J$5:$J$586,Jan!$V$5:$V$586,"Despesa",Jan!$G$5:$G$586,DRE!$D858)</f>
        <v>0</v>
      </c>
      <c r="F858" s="47">
        <f>SUMIFS(Fev!$J$5:$J$605,Fev!$V$5:$V$605,"Despesa",Fev!$G$5:$G$605,DRE!$D858)</f>
        <v>0</v>
      </c>
      <c r="G858" s="47" t="e">
        <f>SUMIFS(#REF!,#REF!,"Despesa",#REF!,DRE!$D858)</f>
        <v>#REF!</v>
      </c>
      <c r="H858" s="47">
        <f>SUMIFS(Abr!$J$5:$J$605,Abr!$V$5:$V$605,"Despesa",Abr!$G$5:$G$605,DRE!$D858)</f>
        <v>0</v>
      </c>
      <c r="I858" s="47">
        <f>SUMIFS(Mai!$J$5:$J$605,Mai!$V$5:$V$605,"Despesa",Mai!$G$5:$G$605,DRE!$D858)</f>
        <v>0</v>
      </c>
      <c r="J858" s="47">
        <f>SUMIFS(Jun!$J$5:$J$605,Jun!$V$5:$V$605,"Despesa",Jun!$G$5:$G$605,DRE!$D858)</f>
        <v>0</v>
      </c>
      <c r="K858" s="47" t="e">
        <f>SUMIFS(#REF!,#REF!,"Despesa",#REF!,DRE!$D858)</f>
        <v>#REF!</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t="e">
        <f t="shared" si="39"/>
        <v>#REF!</v>
      </c>
    </row>
    <row r="859" spans="1:17" ht="28.5" customHeight="1" thickTop="1" thickBot="1" x14ac:dyDescent="0.3">
      <c r="A859" s="214"/>
      <c r="B859" s="61">
        <v>856</v>
      </c>
      <c r="C859" s="34">
        <f>'PC Despesas'!I34</f>
        <v>0</v>
      </c>
      <c r="D859" s="35" t="str">
        <f>IFERROR(VLOOKUP(C859,'PC Despesas'!$I$4:$J$103,2,FALSE),"")</f>
        <v/>
      </c>
      <c r="E859" s="47">
        <f>SUMIFS(Jan!$J$5:$J$586,Jan!$V$5:$V$586,"Despesa",Jan!$G$5:$G$586,DRE!$D859)</f>
        <v>0</v>
      </c>
      <c r="F859" s="47">
        <f>SUMIFS(Fev!$J$5:$J$605,Fev!$V$5:$V$605,"Despesa",Fev!$G$5:$G$605,DRE!$D859)</f>
        <v>0</v>
      </c>
      <c r="G859" s="47" t="e">
        <f>SUMIFS(#REF!,#REF!,"Despesa",#REF!,DRE!$D859)</f>
        <v>#REF!</v>
      </c>
      <c r="H859" s="47">
        <f>SUMIFS(Abr!$J$5:$J$605,Abr!$V$5:$V$605,"Despesa",Abr!$G$5:$G$605,DRE!$D859)</f>
        <v>0</v>
      </c>
      <c r="I859" s="47">
        <f>SUMIFS(Mai!$J$5:$J$605,Mai!$V$5:$V$605,"Despesa",Mai!$G$5:$G$605,DRE!$D859)</f>
        <v>0</v>
      </c>
      <c r="J859" s="47">
        <f>SUMIFS(Jun!$J$5:$J$605,Jun!$V$5:$V$605,"Despesa",Jun!$G$5:$G$605,DRE!$D859)</f>
        <v>0</v>
      </c>
      <c r="K859" s="47" t="e">
        <f>SUMIFS(#REF!,#REF!,"Despesa",#REF!,DRE!$D859)</f>
        <v>#REF!</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t="e">
        <f t="shared" si="39"/>
        <v>#REF!</v>
      </c>
    </row>
    <row r="860" spans="1:17" ht="28.5" customHeight="1" thickTop="1" thickBot="1" x14ac:dyDescent="0.3">
      <c r="A860" s="214"/>
      <c r="B860" s="61">
        <v>857</v>
      </c>
      <c r="C860" s="34">
        <f>'PC Despesas'!I35</f>
        <v>0</v>
      </c>
      <c r="D860" s="35" t="str">
        <f>IFERROR(VLOOKUP(C860,'PC Despesas'!$I$4:$J$103,2,FALSE),"")</f>
        <v/>
      </c>
      <c r="E860" s="47">
        <f>SUMIFS(Jan!$J$5:$J$586,Jan!$V$5:$V$586,"Despesa",Jan!$G$5:$G$586,DRE!$D860)</f>
        <v>0</v>
      </c>
      <c r="F860" s="47">
        <f>SUMIFS(Fev!$J$5:$J$605,Fev!$V$5:$V$605,"Despesa",Fev!$G$5:$G$605,DRE!$D860)</f>
        <v>0</v>
      </c>
      <c r="G860" s="47" t="e">
        <f>SUMIFS(#REF!,#REF!,"Despesa",#REF!,DRE!$D860)</f>
        <v>#REF!</v>
      </c>
      <c r="H860" s="47">
        <f>SUMIFS(Abr!$J$5:$J$605,Abr!$V$5:$V$605,"Despesa",Abr!$G$5:$G$605,DRE!$D860)</f>
        <v>0</v>
      </c>
      <c r="I860" s="47">
        <f>SUMIFS(Mai!$J$5:$J$605,Mai!$V$5:$V$605,"Despesa",Mai!$G$5:$G$605,DRE!$D860)</f>
        <v>0</v>
      </c>
      <c r="J860" s="47">
        <f>SUMIFS(Jun!$J$5:$J$605,Jun!$V$5:$V$605,"Despesa",Jun!$G$5:$G$605,DRE!$D860)</f>
        <v>0</v>
      </c>
      <c r="K860" s="47" t="e">
        <f>SUMIFS(#REF!,#REF!,"Despesa",#REF!,DRE!$D860)</f>
        <v>#REF!</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t="e">
        <f t="shared" si="39"/>
        <v>#REF!</v>
      </c>
    </row>
    <row r="861" spans="1:17" ht="28.5" customHeight="1" thickTop="1" thickBot="1" x14ac:dyDescent="0.3">
      <c r="A861" s="214"/>
      <c r="B861" s="61">
        <v>858</v>
      </c>
      <c r="C861" s="34">
        <f>'PC Despesas'!I36</f>
        <v>0</v>
      </c>
      <c r="D861" s="35" t="str">
        <f>IFERROR(VLOOKUP(C861,'PC Despesas'!$I$4:$J$103,2,FALSE),"")</f>
        <v/>
      </c>
      <c r="E861" s="47">
        <f>SUMIFS(Jan!$J$5:$J$586,Jan!$V$5:$V$586,"Despesa",Jan!$G$5:$G$586,DRE!$D861)</f>
        <v>0</v>
      </c>
      <c r="F861" s="47">
        <f>SUMIFS(Fev!$J$5:$J$605,Fev!$V$5:$V$605,"Despesa",Fev!$G$5:$G$605,DRE!$D861)</f>
        <v>0</v>
      </c>
      <c r="G861" s="47" t="e">
        <f>SUMIFS(#REF!,#REF!,"Despesa",#REF!,DRE!$D861)</f>
        <v>#REF!</v>
      </c>
      <c r="H861" s="47">
        <f>SUMIFS(Abr!$J$5:$J$605,Abr!$V$5:$V$605,"Despesa",Abr!$G$5:$G$605,DRE!$D861)</f>
        <v>0</v>
      </c>
      <c r="I861" s="47">
        <f>SUMIFS(Mai!$J$5:$J$605,Mai!$V$5:$V$605,"Despesa",Mai!$G$5:$G$605,DRE!$D861)</f>
        <v>0</v>
      </c>
      <c r="J861" s="47">
        <f>SUMIFS(Jun!$J$5:$J$605,Jun!$V$5:$V$605,"Despesa",Jun!$G$5:$G$605,DRE!$D861)</f>
        <v>0</v>
      </c>
      <c r="K861" s="47" t="e">
        <f>SUMIFS(#REF!,#REF!,"Despesa",#REF!,DRE!$D861)</f>
        <v>#REF!</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t="e">
        <f t="shared" si="39"/>
        <v>#REF!</v>
      </c>
    </row>
    <row r="862" spans="1:17" ht="28.5" customHeight="1" thickTop="1" thickBot="1" x14ac:dyDescent="0.3">
      <c r="A862" s="214"/>
      <c r="B862" s="61">
        <v>859</v>
      </c>
      <c r="C862" s="34">
        <f>'PC Despesas'!I37</f>
        <v>0</v>
      </c>
      <c r="D862" s="35" t="str">
        <f>IFERROR(VLOOKUP(C862,'PC Despesas'!$I$4:$J$103,2,FALSE),"")</f>
        <v/>
      </c>
      <c r="E862" s="47">
        <f>SUMIFS(Jan!$J$5:$J$586,Jan!$V$5:$V$586,"Despesa",Jan!$G$5:$G$586,DRE!$D862)</f>
        <v>0</v>
      </c>
      <c r="F862" s="47">
        <f>SUMIFS(Fev!$J$5:$J$605,Fev!$V$5:$V$605,"Despesa",Fev!$G$5:$G$605,DRE!$D862)</f>
        <v>0</v>
      </c>
      <c r="G862" s="47" t="e">
        <f>SUMIFS(#REF!,#REF!,"Despesa",#REF!,DRE!$D862)</f>
        <v>#REF!</v>
      </c>
      <c r="H862" s="47">
        <f>SUMIFS(Abr!$J$5:$J$605,Abr!$V$5:$V$605,"Despesa",Abr!$G$5:$G$605,DRE!$D862)</f>
        <v>0</v>
      </c>
      <c r="I862" s="47">
        <f>SUMIFS(Mai!$J$5:$J$605,Mai!$V$5:$V$605,"Despesa",Mai!$G$5:$G$605,DRE!$D862)</f>
        <v>0</v>
      </c>
      <c r="J862" s="47">
        <f>SUMIFS(Jun!$J$5:$J$605,Jun!$V$5:$V$605,"Despesa",Jun!$G$5:$G$605,DRE!$D862)</f>
        <v>0</v>
      </c>
      <c r="K862" s="47" t="e">
        <f>SUMIFS(#REF!,#REF!,"Despesa",#REF!,DRE!$D862)</f>
        <v>#REF!</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t="e">
        <f t="shared" si="39"/>
        <v>#REF!</v>
      </c>
    </row>
    <row r="863" spans="1:17" ht="28.5" customHeight="1" thickTop="1" thickBot="1" x14ac:dyDescent="0.3">
      <c r="A863" s="214"/>
      <c r="B863" s="61">
        <v>860</v>
      </c>
      <c r="C863" s="34">
        <f>'PC Despesas'!I38</f>
        <v>0</v>
      </c>
      <c r="D863" s="35" t="str">
        <f>IFERROR(VLOOKUP(C863,'PC Despesas'!$I$4:$J$103,2,FALSE),"")</f>
        <v/>
      </c>
      <c r="E863" s="47">
        <f>SUMIFS(Jan!$J$5:$J$586,Jan!$V$5:$V$586,"Despesa",Jan!$G$5:$G$586,DRE!$D863)</f>
        <v>0</v>
      </c>
      <c r="F863" s="47">
        <f>SUMIFS(Fev!$J$5:$J$605,Fev!$V$5:$V$605,"Despesa",Fev!$G$5:$G$605,DRE!$D863)</f>
        <v>0</v>
      </c>
      <c r="G863" s="47" t="e">
        <f>SUMIFS(#REF!,#REF!,"Despesa",#REF!,DRE!$D863)</f>
        <v>#REF!</v>
      </c>
      <c r="H863" s="47">
        <f>SUMIFS(Abr!$J$5:$J$605,Abr!$V$5:$V$605,"Despesa",Abr!$G$5:$G$605,DRE!$D863)</f>
        <v>0</v>
      </c>
      <c r="I863" s="47">
        <f>SUMIFS(Mai!$J$5:$J$605,Mai!$V$5:$V$605,"Despesa",Mai!$G$5:$G$605,DRE!$D863)</f>
        <v>0</v>
      </c>
      <c r="J863" s="47">
        <f>SUMIFS(Jun!$J$5:$J$605,Jun!$V$5:$V$605,"Despesa",Jun!$G$5:$G$605,DRE!$D863)</f>
        <v>0</v>
      </c>
      <c r="K863" s="47" t="e">
        <f>SUMIFS(#REF!,#REF!,"Despesa",#REF!,DRE!$D863)</f>
        <v>#REF!</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t="e">
        <f t="shared" si="39"/>
        <v>#REF!</v>
      </c>
    </row>
    <row r="864" spans="1:17" ht="28.5" customHeight="1" thickTop="1" thickBot="1" x14ac:dyDescent="0.3">
      <c r="A864" s="214"/>
      <c r="B864" s="61">
        <v>861</v>
      </c>
      <c r="C864" s="34">
        <f>'PC Despesas'!I39</f>
        <v>0</v>
      </c>
      <c r="D864" s="35" t="str">
        <f>IFERROR(VLOOKUP(C864,'PC Despesas'!$I$4:$J$103,2,FALSE),"")</f>
        <v/>
      </c>
      <c r="E864" s="47">
        <f>SUMIFS(Jan!$J$5:$J$586,Jan!$V$5:$V$586,"Despesa",Jan!$G$5:$G$586,DRE!$D864)</f>
        <v>0</v>
      </c>
      <c r="F864" s="47">
        <f>SUMIFS(Fev!$J$5:$J$605,Fev!$V$5:$V$605,"Despesa",Fev!$G$5:$G$605,DRE!$D864)</f>
        <v>0</v>
      </c>
      <c r="G864" s="47" t="e">
        <f>SUMIFS(#REF!,#REF!,"Despesa",#REF!,DRE!$D864)</f>
        <v>#REF!</v>
      </c>
      <c r="H864" s="47">
        <f>SUMIFS(Abr!$J$5:$J$605,Abr!$V$5:$V$605,"Despesa",Abr!$G$5:$G$605,DRE!$D864)</f>
        <v>0</v>
      </c>
      <c r="I864" s="47">
        <f>SUMIFS(Mai!$J$5:$J$605,Mai!$V$5:$V$605,"Despesa",Mai!$G$5:$G$605,DRE!$D864)</f>
        <v>0</v>
      </c>
      <c r="J864" s="47">
        <f>SUMIFS(Jun!$J$5:$J$605,Jun!$V$5:$V$605,"Despesa",Jun!$G$5:$G$605,DRE!$D864)</f>
        <v>0</v>
      </c>
      <c r="K864" s="47" t="e">
        <f>SUMIFS(#REF!,#REF!,"Despesa",#REF!,DRE!$D864)</f>
        <v>#REF!</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t="e">
        <f t="shared" si="39"/>
        <v>#REF!</v>
      </c>
    </row>
    <row r="865" spans="1:17" ht="28.5" customHeight="1" thickTop="1" thickBot="1" x14ac:dyDescent="0.3">
      <c r="A865" s="214"/>
      <c r="B865" s="61">
        <v>862</v>
      </c>
      <c r="C865" s="34">
        <f>'PC Despesas'!I40</f>
        <v>0</v>
      </c>
      <c r="D865" s="35" t="str">
        <f>IFERROR(VLOOKUP(C865,'PC Despesas'!$I$4:$J$103,2,FALSE),"")</f>
        <v/>
      </c>
      <c r="E865" s="47">
        <f>SUMIFS(Jan!$J$5:$J$586,Jan!$V$5:$V$586,"Despesa",Jan!$G$5:$G$586,DRE!$D865)</f>
        <v>0</v>
      </c>
      <c r="F865" s="47">
        <f>SUMIFS(Fev!$J$5:$J$605,Fev!$V$5:$V$605,"Despesa",Fev!$G$5:$G$605,DRE!$D865)</f>
        <v>0</v>
      </c>
      <c r="G865" s="47" t="e">
        <f>SUMIFS(#REF!,#REF!,"Despesa",#REF!,DRE!$D865)</f>
        <v>#REF!</v>
      </c>
      <c r="H865" s="47">
        <f>SUMIFS(Abr!$J$5:$J$605,Abr!$V$5:$V$605,"Despesa",Abr!$G$5:$G$605,DRE!$D865)</f>
        <v>0</v>
      </c>
      <c r="I865" s="47">
        <f>SUMIFS(Mai!$J$5:$J$605,Mai!$V$5:$V$605,"Despesa",Mai!$G$5:$G$605,DRE!$D865)</f>
        <v>0</v>
      </c>
      <c r="J865" s="47">
        <f>SUMIFS(Jun!$J$5:$J$605,Jun!$V$5:$V$605,"Despesa",Jun!$G$5:$G$605,DRE!$D865)</f>
        <v>0</v>
      </c>
      <c r="K865" s="47" t="e">
        <f>SUMIFS(#REF!,#REF!,"Despesa",#REF!,DRE!$D865)</f>
        <v>#REF!</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t="e">
        <f t="shared" si="39"/>
        <v>#REF!</v>
      </c>
    </row>
    <row r="866" spans="1:17" ht="28.5" customHeight="1" thickTop="1" thickBot="1" x14ac:dyDescent="0.3">
      <c r="A866" s="214"/>
      <c r="B866" s="61">
        <v>863</v>
      </c>
      <c r="C866" s="34">
        <f>'PC Despesas'!I41</f>
        <v>0</v>
      </c>
      <c r="D866" s="35" t="str">
        <f>IFERROR(VLOOKUP(C866,'PC Despesas'!$I$4:$J$103,2,FALSE),"")</f>
        <v/>
      </c>
      <c r="E866" s="47">
        <f>SUMIFS(Jan!$J$5:$J$586,Jan!$V$5:$V$586,"Despesa",Jan!$G$5:$G$586,DRE!$D866)</f>
        <v>0</v>
      </c>
      <c r="F866" s="47">
        <f>SUMIFS(Fev!$J$5:$J$605,Fev!$V$5:$V$605,"Despesa",Fev!$G$5:$G$605,DRE!$D866)</f>
        <v>0</v>
      </c>
      <c r="G866" s="47" t="e">
        <f>SUMIFS(#REF!,#REF!,"Despesa",#REF!,DRE!$D866)</f>
        <v>#REF!</v>
      </c>
      <c r="H866" s="47">
        <f>SUMIFS(Abr!$J$5:$J$605,Abr!$V$5:$V$605,"Despesa",Abr!$G$5:$G$605,DRE!$D866)</f>
        <v>0</v>
      </c>
      <c r="I866" s="47">
        <f>SUMIFS(Mai!$J$5:$J$605,Mai!$V$5:$V$605,"Despesa",Mai!$G$5:$G$605,DRE!$D866)</f>
        <v>0</v>
      </c>
      <c r="J866" s="47">
        <f>SUMIFS(Jun!$J$5:$J$605,Jun!$V$5:$V$605,"Despesa",Jun!$G$5:$G$605,DRE!$D866)</f>
        <v>0</v>
      </c>
      <c r="K866" s="47" t="e">
        <f>SUMIFS(#REF!,#REF!,"Despesa",#REF!,DRE!$D866)</f>
        <v>#REF!</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t="e">
        <f t="shared" si="39"/>
        <v>#REF!</v>
      </c>
    </row>
    <row r="867" spans="1:17" ht="28.5" customHeight="1" thickTop="1" thickBot="1" x14ac:dyDescent="0.3">
      <c r="A867" s="214"/>
      <c r="B867" s="61">
        <v>864</v>
      </c>
      <c r="C867" s="34">
        <f>'PC Despesas'!I42</f>
        <v>0</v>
      </c>
      <c r="D867" s="35" t="str">
        <f>IFERROR(VLOOKUP(C867,'PC Despesas'!$I$4:$J$103,2,FALSE),"")</f>
        <v/>
      </c>
      <c r="E867" s="47">
        <f>SUMIFS(Jan!$J$5:$J$586,Jan!$V$5:$V$586,"Despesa",Jan!$G$5:$G$586,DRE!$D867)</f>
        <v>0</v>
      </c>
      <c r="F867" s="47">
        <f>SUMIFS(Fev!$J$5:$J$605,Fev!$V$5:$V$605,"Despesa",Fev!$G$5:$G$605,DRE!$D867)</f>
        <v>0</v>
      </c>
      <c r="G867" s="47" t="e">
        <f>SUMIFS(#REF!,#REF!,"Despesa",#REF!,DRE!$D867)</f>
        <v>#REF!</v>
      </c>
      <c r="H867" s="47">
        <f>SUMIFS(Abr!$J$5:$J$605,Abr!$V$5:$V$605,"Despesa",Abr!$G$5:$G$605,DRE!$D867)</f>
        <v>0</v>
      </c>
      <c r="I867" s="47">
        <f>SUMIFS(Mai!$J$5:$J$605,Mai!$V$5:$V$605,"Despesa",Mai!$G$5:$G$605,DRE!$D867)</f>
        <v>0</v>
      </c>
      <c r="J867" s="47">
        <f>SUMIFS(Jun!$J$5:$J$605,Jun!$V$5:$V$605,"Despesa",Jun!$G$5:$G$605,DRE!$D867)</f>
        <v>0</v>
      </c>
      <c r="K867" s="47" t="e">
        <f>SUMIFS(#REF!,#REF!,"Despesa",#REF!,DRE!$D867)</f>
        <v>#REF!</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t="e">
        <f t="shared" si="39"/>
        <v>#REF!</v>
      </c>
    </row>
    <row r="868" spans="1:17" ht="28.5" customHeight="1" thickTop="1" thickBot="1" x14ac:dyDescent="0.3">
      <c r="A868" s="214"/>
      <c r="B868" s="61">
        <v>865</v>
      </c>
      <c r="C868" s="34">
        <f>'PC Despesas'!I43</f>
        <v>0</v>
      </c>
      <c r="D868" s="35" t="str">
        <f>IFERROR(VLOOKUP(C868,'PC Despesas'!$I$4:$J$103,2,FALSE),"")</f>
        <v/>
      </c>
      <c r="E868" s="47">
        <f>SUMIFS(Jan!$J$5:$J$586,Jan!$V$5:$V$586,"Despesa",Jan!$G$5:$G$586,DRE!$D868)</f>
        <v>0</v>
      </c>
      <c r="F868" s="47">
        <f>SUMIFS(Fev!$J$5:$J$605,Fev!$V$5:$V$605,"Despesa",Fev!$G$5:$G$605,DRE!$D868)</f>
        <v>0</v>
      </c>
      <c r="G868" s="47" t="e">
        <f>SUMIFS(#REF!,#REF!,"Despesa",#REF!,DRE!$D868)</f>
        <v>#REF!</v>
      </c>
      <c r="H868" s="47">
        <f>SUMIFS(Abr!$J$5:$J$605,Abr!$V$5:$V$605,"Despesa",Abr!$G$5:$G$605,DRE!$D868)</f>
        <v>0</v>
      </c>
      <c r="I868" s="47">
        <f>SUMIFS(Mai!$J$5:$J$605,Mai!$V$5:$V$605,"Despesa",Mai!$G$5:$G$605,DRE!$D868)</f>
        <v>0</v>
      </c>
      <c r="J868" s="47">
        <f>SUMIFS(Jun!$J$5:$J$605,Jun!$V$5:$V$605,"Despesa",Jun!$G$5:$G$605,DRE!$D868)</f>
        <v>0</v>
      </c>
      <c r="K868" s="47" t="e">
        <f>SUMIFS(#REF!,#REF!,"Despesa",#REF!,DRE!$D868)</f>
        <v>#REF!</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t="e">
        <f t="shared" si="39"/>
        <v>#REF!</v>
      </c>
    </row>
    <row r="869" spans="1:17" ht="28.5" customHeight="1" thickTop="1" thickBot="1" x14ac:dyDescent="0.3">
      <c r="A869" s="214"/>
      <c r="B869" s="61">
        <v>866</v>
      </c>
      <c r="C869" s="34">
        <f>'PC Despesas'!I44</f>
        <v>0</v>
      </c>
      <c r="D869" s="35" t="str">
        <f>IFERROR(VLOOKUP(C869,'PC Despesas'!$I$4:$J$103,2,FALSE),"")</f>
        <v/>
      </c>
      <c r="E869" s="47">
        <f>SUMIFS(Jan!$J$5:$J$586,Jan!$V$5:$V$586,"Despesa",Jan!$G$5:$G$586,DRE!$D869)</f>
        <v>0</v>
      </c>
      <c r="F869" s="47">
        <f>SUMIFS(Fev!$J$5:$J$605,Fev!$V$5:$V$605,"Despesa",Fev!$G$5:$G$605,DRE!$D869)</f>
        <v>0</v>
      </c>
      <c r="G869" s="47" t="e">
        <f>SUMIFS(#REF!,#REF!,"Despesa",#REF!,DRE!$D869)</f>
        <v>#REF!</v>
      </c>
      <c r="H869" s="47">
        <f>SUMIFS(Abr!$J$5:$J$605,Abr!$V$5:$V$605,"Despesa",Abr!$G$5:$G$605,DRE!$D869)</f>
        <v>0</v>
      </c>
      <c r="I869" s="47">
        <f>SUMIFS(Mai!$J$5:$J$605,Mai!$V$5:$V$605,"Despesa",Mai!$G$5:$G$605,DRE!$D869)</f>
        <v>0</v>
      </c>
      <c r="J869" s="47">
        <f>SUMIFS(Jun!$J$5:$J$605,Jun!$V$5:$V$605,"Despesa",Jun!$G$5:$G$605,DRE!$D869)</f>
        <v>0</v>
      </c>
      <c r="K869" s="47" t="e">
        <f>SUMIFS(#REF!,#REF!,"Despesa",#REF!,DRE!$D869)</f>
        <v>#REF!</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t="e">
        <f t="shared" si="39"/>
        <v>#REF!</v>
      </c>
    </row>
    <row r="870" spans="1:17" ht="28.5" customHeight="1" thickTop="1" thickBot="1" x14ac:dyDescent="0.3">
      <c r="A870" s="214"/>
      <c r="B870" s="61">
        <v>867</v>
      </c>
      <c r="C870" s="34">
        <f>'PC Despesas'!I45</f>
        <v>0</v>
      </c>
      <c r="D870" s="35" t="str">
        <f>IFERROR(VLOOKUP(C870,'PC Despesas'!$I$4:$J$103,2,FALSE),"")</f>
        <v/>
      </c>
      <c r="E870" s="47">
        <f>SUMIFS(Jan!$J$5:$J$586,Jan!$V$5:$V$586,"Despesa",Jan!$G$5:$G$586,DRE!$D870)</f>
        <v>0</v>
      </c>
      <c r="F870" s="47">
        <f>SUMIFS(Fev!$J$5:$J$605,Fev!$V$5:$V$605,"Despesa",Fev!$G$5:$G$605,DRE!$D870)</f>
        <v>0</v>
      </c>
      <c r="G870" s="47" t="e">
        <f>SUMIFS(#REF!,#REF!,"Despesa",#REF!,DRE!$D870)</f>
        <v>#REF!</v>
      </c>
      <c r="H870" s="47">
        <f>SUMIFS(Abr!$J$5:$J$605,Abr!$V$5:$V$605,"Despesa",Abr!$G$5:$G$605,DRE!$D870)</f>
        <v>0</v>
      </c>
      <c r="I870" s="47">
        <f>SUMIFS(Mai!$J$5:$J$605,Mai!$V$5:$V$605,"Despesa",Mai!$G$5:$G$605,DRE!$D870)</f>
        <v>0</v>
      </c>
      <c r="J870" s="47">
        <f>SUMIFS(Jun!$J$5:$J$605,Jun!$V$5:$V$605,"Despesa",Jun!$G$5:$G$605,DRE!$D870)</f>
        <v>0</v>
      </c>
      <c r="K870" s="47" t="e">
        <f>SUMIFS(#REF!,#REF!,"Despesa",#REF!,DRE!$D870)</f>
        <v>#REF!</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t="e">
        <f t="shared" si="39"/>
        <v>#REF!</v>
      </c>
    </row>
    <row r="871" spans="1:17" ht="28.5" customHeight="1" thickTop="1" thickBot="1" x14ac:dyDescent="0.3">
      <c r="A871" s="214"/>
      <c r="B871" s="61">
        <v>868</v>
      </c>
      <c r="C871" s="34">
        <f>'PC Despesas'!I46</f>
        <v>0</v>
      </c>
      <c r="D871" s="35" t="str">
        <f>IFERROR(VLOOKUP(C871,'PC Despesas'!$I$4:$J$103,2,FALSE),"")</f>
        <v/>
      </c>
      <c r="E871" s="47">
        <f>SUMIFS(Jan!$J$5:$J$586,Jan!$V$5:$V$586,"Despesa",Jan!$G$5:$G$586,DRE!$D871)</f>
        <v>0</v>
      </c>
      <c r="F871" s="47">
        <f>SUMIFS(Fev!$J$5:$J$605,Fev!$V$5:$V$605,"Despesa",Fev!$G$5:$G$605,DRE!$D871)</f>
        <v>0</v>
      </c>
      <c r="G871" s="47" t="e">
        <f>SUMIFS(#REF!,#REF!,"Despesa",#REF!,DRE!$D871)</f>
        <v>#REF!</v>
      </c>
      <c r="H871" s="47">
        <f>SUMIFS(Abr!$J$5:$J$605,Abr!$V$5:$V$605,"Despesa",Abr!$G$5:$G$605,DRE!$D871)</f>
        <v>0</v>
      </c>
      <c r="I871" s="47">
        <f>SUMIFS(Mai!$J$5:$J$605,Mai!$V$5:$V$605,"Despesa",Mai!$G$5:$G$605,DRE!$D871)</f>
        <v>0</v>
      </c>
      <c r="J871" s="47">
        <f>SUMIFS(Jun!$J$5:$J$605,Jun!$V$5:$V$605,"Despesa",Jun!$G$5:$G$605,DRE!$D871)</f>
        <v>0</v>
      </c>
      <c r="K871" s="47" t="e">
        <f>SUMIFS(#REF!,#REF!,"Despesa",#REF!,DRE!$D871)</f>
        <v>#REF!</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t="e">
        <f t="shared" si="39"/>
        <v>#REF!</v>
      </c>
    </row>
    <row r="872" spans="1:17" ht="28.5" customHeight="1" thickTop="1" thickBot="1" x14ac:dyDescent="0.3">
      <c r="A872" s="214"/>
      <c r="B872" s="61">
        <v>869</v>
      </c>
      <c r="C872" s="34">
        <f>'PC Despesas'!I47</f>
        <v>0</v>
      </c>
      <c r="D872" s="35" t="str">
        <f>IFERROR(VLOOKUP(C872,'PC Despesas'!$I$4:$J$103,2,FALSE),"")</f>
        <v/>
      </c>
      <c r="E872" s="47">
        <f>SUMIFS(Jan!$J$5:$J$586,Jan!$V$5:$V$586,"Despesa",Jan!$G$5:$G$586,DRE!$D872)</f>
        <v>0</v>
      </c>
      <c r="F872" s="47">
        <f>SUMIFS(Fev!$J$5:$J$605,Fev!$V$5:$V$605,"Despesa",Fev!$G$5:$G$605,DRE!$D872)</f>
        <v>0</v>
      </c>
      <c r="G872" s="47" t="e">
        <f>SUMIFS(#REF!,#REF!,"Despesa",#REF!,DRE!$D872)</f>
        <v>#REF!</v>
      </c>
      <c r="H872" s="47">
        <f>SUMIFS(Abr!$J$5:$J$605,Abr!$V$5:$V$605,"Despesa",Abr!$G$5:$G$605,DRE!$D872)</f>
        <v>0</v>
      </c>
      <c r="I872" s="47">
        <f>SUMIFS(Mai!$J$5:$J$605,Mai!$V$5:$V$605,"Despesa",Mai!$G$5:$G$605,DRE!$D872)</f>
        <v>0</v>
      </c>
      <c r="J872" s="47">
        <f>SUMIFS(Jun!$J$5:$J$605,Jun!$V$5:$V$605,"Despesa",Jun!$G$5:$G$605,DRE!$D872)</f>
        <v>0</v>
      </c>
      <c r="K872" s="47" t="e">
        <f>SUMIFS(#REF!,#REF!,"Despesa",#REF!,DRE!$D872)</f>
        <v>#REF!</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t="e">
        <f t="shared" si="39"/>
        <v>#REF!</v>
      </c>
    </row>
    <row r="873" spans="1:17" ht="28.5" customHeight="1" thickTop="1" thickBot="1" x14ac:dyDescent="0.3">
      <c r="A873" s="214"/>
      <c r="B873" s="61">
        <v>870</v>
      </c>
      <c r="C873" s="34">
        <f>'PC Despesas'!I48</f>
        <v>0</v>
      </c>
      <c r="D873" s="35" t="str">
        <f>IFERROR(VLOOKUP(C873,'PC Despesas'!$I$4:$J$103,2,FALSE),"")</f>
        <v/>
      </c>
      <c r="E873" s="47">
        <f>SUMIFS(Jan!$J$5:$J$586,Jan!$V$5:$V$586,"Despesa",Jan!$G$5:$G$586,DRE!$D873)</f>
        <v>0</v>
      </c>
      <c r="F873" s="47">
        <f>SUMIFS(Fev!$J$5:$J$605,Fev!$V$5:$V$605,"Despesa",Fev!$G$5:$G$605,DRE!$D873)</f>
        <v>0</v>
      </c>
      <c r="G873" s="47" t="e">
        <f>SUMIFS(#REF!,#REF!,"Despesa",#REF!,DRE!$D873)</f>
        <v>#REF!</v>
      </c>
      <c r="H873" s="47">
        <f>SUMIFS(Abr!$J$5:$J$605,Abr!$V$5:$V$605,"Despesa",Abr!$G$5:$G$605,DRE!$D873)</f>
        <v>0</v>
      </c>
      <c r="I873" s="47">
        <f>SUMIFS(Mai!$J$5:$J$605,Mai!$V$5:$V$605,"Despesa",Mai!$G$5:$G$605,DRE!$D873)</f>
        <v>0</v>
      </c>
      <c r="J873" s="47">
        <f>SUMIFS(Jun!$J$5:$J$605,Jun!$V$5:$V$605,"Despesa",Jun!$G$5:$G$605,DRE!$D873)</f>
        <v>0</v>
      </c>
      <c r="K873" s="47" t="e">
        <f>SUMIFS(#REF!,#REF!,"Despesa",#REF!,DRE!$D873)</f>
        <v>#REF!</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t="e">
        <f t="shared" si="39"/>
        <v>#REF!</v>
      </c>
    </row>
    <row r="874" spans="1:17" ht="28.5" customHeight="1" thickTop="1" thickBot="1" x14ac:dyDescent="0.3">
      <c r="A874" s="214"/>
      <c r="B874" s="61">
        <v>871</v>
      </c>
      <c r="C874" s="34">
        <f>'PC Despesas'!I49</f>
        <v>0</v>
      </c>
      <c r="D874" s="35" t="str">
        <f>IFERROR(VLOOKUP(C874,'PC Despesas'!$I$4:$J$103,2,FALSE),"")</f>
        <v/>
      </c>
      <c r="E874" s="47">
        <f>SUMIFS(Jan!$J$5:$J$586,Jan!$V$5:$V$586,"Despesa",Jan!$G$5:$G$586,DRE!$D874)</f>
        <v>0</v>
      </c>
      <c r="F874" s="47">
        <f>SUMIFS(Fev!$J$5:$J$605,Fev!$V$5:$V$605,"Despesa",Fev!$G$5:$G$605,DRE!$D874)</f>
        <v>0</v>
      </c>
      <c r="G874" s="47" t="e">
        <f>SUMIFS(#REF!,#REF!,"Despesa",#REF!,DRE!$D874)</f>
        <v>#REF!</v>
      </c>
      <c r="H874" s="47">
        <f>SUMIFS(Abr!$J$5:$J$605,Abr!$V$5:$V$605,"Despesa",Abr!$G$5:$G$605,DRE!$D874)</f>
        <v>0</v>
      </c>
      <c r="I874" s="47">
        <f>SUMIFS(Mai!$J$5:$J$605,Mai!$V$5:$V$605,"Despesa",Mai!$G$5:$G$605,DRE!$D874)</f>
        <v>0</v>
      </c>
      <c r="J874" s="47">
        <f>SUMIFS(Jun!$J$5:$J$605,Jun!$V$5:$V$605,"Despesa",Jun!$G$5:$G$605,DRE!$D874)</f>
        <v>0</v>
      </c>
      <c r="K874" s="47" t="e">
        <f>SUMIFS(#REF!,#REF!,"Despesa",#REF!,DRE!$D874)</f>
        <v>#REF!</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t="e">
        <f t="shared" si="39"/>
        <v>#REF!</v>
      </c>
    </row>
    <row r="875" spans="1:17" ht="28.5" customHeight="1" thickTop="1" thickBot="1" x14ac:dyDescent="0.3">
      <c r="A875" s="214"/>
      <c r="B875" s="61">
        <v>872</v>
      </c>
      <c r="C875" s="34">
        <f>'PC Despesas'!I50</f>
        <v>0</v>
      </c>
      <c r="D875" s="35" t="str">
        <f>IFERROR(VLOOKUP(C875,'PC Despesas'!$I$4:$J$103,2,FALSE),"")</f>
        <v/>
      </c>
      <c r="E875" s="47">
        <f>SUMIFS(Jan!$J$5:$J$586,Jan!$V$5:$V$586,"Despesa",Jan!$G$5:$G$586,DRE!$D875)</f>
        <v>0</v>
      </c>
      <c r="F875" s="47">
        <f>SUMIFS(Fev!$J$5:$J$605,Fev!$V$5:$V$605,"Despesa",Fev!$G$5:$G$605,DRE!$D875)</f>
        <v>0</v>
      </c>
      <c r="G875" s="47" t="e">
        <f>SUMIFS(#REF!,#REF!,"Despesa",#REF!,DRE!$D875)</f>
        <v>#REF!</v>
      </c>
      <c r="H875" s="47">
        <f>SUMIFS(Abr!$J$5:$J$605,Abr!$V$5:$V$605,"Despesa",Abr!$G$5:$G$605,DRE!$D875)</f>
        <v>0</v>
      </c>
      <c r="I875" s="47">
        <f>SUMIFS(Mai!$J$5:$J$605,Mai!$V$5:$V$605,"Despesa",Mai!$G$5:$G$605,DRE!$D875)</f>
        <v>0</v>
      </c>
      <c r="J875" s="47">
        <f>SUMIFS(Jun!$J$5:$J$605,Jun!$V$5:$V$605,"Despesa",Jun!$G$5:$G$605,DRE!$D875)</f>
        <v>0</v>
      </c>
      <c r="K875" s="47" t="e">
        <f>SUMIFS(#REF!,#REF!,"Despesa",#REF!,DRE!$D875)</f>
        <v>#REF!</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t="e">
        <f t="shared" si="39"/>
        <v>#REF!</v>
      </c>
    </row>
    <row r="876" spans="1:17" ht="28.5" customHeight="1" thickTop="1" thickBot="1" x14ac:dyDescent="0.3">
      <c r="A876" s="214"/>
      <c r="B876" s="61">
        <v>873</v>
      </c>
      <c r="C876" s="34">
        <f>'PC Despesas'!I51</f>
        <v>0</v>
      </c>
      <c r="D876" s="35" t="str">
        <f>IFERROR(VLOOKUP(C876,'PC Despesas'!$I$4:$J$103,2,FALSE),"")</f>
        <v/>
      </c>
      <c r="E876" s="47">
        <f>SUMIFS(Jan!$J$5:$J$586,Jan!$V$5:$V$586,"Despesa",Jan!$G$5:$G$586,DRE!$D876)</f>
        <v>0</v>
      </c>
      <c r="F876" s="47">
        <f>SUMIFS(Fev!$J$5:$J$605,Fev!$V$5:$V$605,"Despesa",Fev!$G$5:$G$605,DRE!$D876)</f>
        <v>0</v>
      </c>
      <c r="G876" s="47" t="e">
        <f>SUMIFS(#REF!,#REF!,"Despesa",#REF!,DRE!$D876)</f>
        <v>#REF!</v>
      </c>
      <c r="H876" s="47">
        <f>SUMIFS(Abr!$J$5:$J$605,Abr!$V$5:$V$605,"Despesa",Abr!$G$5:$G$605,DRE!$D876)</f>
        <v>0</v>
      </c>
      <c r="I876" s="47">
        <f>SUMIFS(Mai!$J$5:$J$605,Mai!$V$5:$V$605,"Despesa",Mai!$G$5:$G$605,DRE!$D876)</f>
        <v>0</v>
      </c>
      <c r="J876" s="47">
        <f>SUMIFS(Jun!$J$5:$J$605,Jun!$V$5:$V$605,"Despesa",Jun!$G$5:$G$605,DRE!$D876)</f>
        <v>0</v>
      </c>
      <c r="K876" s="47" t="e">
        <f>SUMIFS(#REF!,#REF!,"Despesa",#REF!,DRE!$D876)</f>
        <v>#REF!</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t="e">
        <f t="shared" si="39"/>
        <v>#REF!</v>
      </c>
    </row>
    <row r="877" spans="1:17" ht="28.5" customHeight="1" thickTop="1" thickBot="1" x14ac:dyDescent="0.3">
      <c r="A877" s="214"/>
      <c r="B877" s="61">
        <v>874</v>
      </c>
      <c r="C877" s="34">
        <f>'PC Despesas'!I52</f>
        <v>0</v>
      </c>
      <c r="D877" s="35" t="str">
        <f>IFERROR(VLOOKUP(C877,'PC Despesas'!$I$4:$J$103,2,FALSE),"")</f>
        <v/>
      </c>
      <c r="E877" s="47">
        <f>SUMIFS(Jan!$J$5:$J$586,Jan!$V$5:$V$586,"Despesa",Jan!$G$5:$G$586,DRE!$D877)</f>
        <v>0</v>
      </c>
      <c r="F877" s="47">
        <f>SUMIFS(Fev!$J$5:$J$605,Fev!$V$5:$V$605,"Despesa",Fev!$G$5:$G$605,DRE!$D877)</f>
        <v>0</v>
      </c>
      <c r="G877" s="47" t="e">
        <f>SUMIFS(#REF!,#REF!,"Despesa",#REF!,DRE!$D877)</f>
        <v>#REF!</v>
      </c>
      <c r="H877" s="47">
        <f>SUMIFS(Abr!$J$5:$J$605,Abr!$V$5:$V$605,"Despesa",Abr!$G$5:$G$605,DRE!$D877)</f>
        <v>0</v>
      </c>
      <c r="I877" s="47">
        <f>SUMIFS(Mai!$J$5:$J$605,Mai!$V$5:$V$605,"Despesa",Mai!$G$5:$G$605,DRE!$D877)</f>
        <v>0</v>
      </c>
      <c r="J877" s="47">
        <f>SUMIFS(Jun!$J$5:$J$605,Jun!$V$5:$V$605,"Despesa",Jun!$G$5:$G$605,DRE!$D877)</f>
        <v>0</v>
      </c>
      <c r="K877" s="47" t="e">
        <f>SUMIFS(#REF!,#REF!,"Despesa",#REF!,DRE!$D877)</f>
        <v>#REF!</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t="e">
        <f t="shared" si="39"/>
        <v>#REF!</v>
      </c>
    </row>
    <row r="878" spans="1:17" ht="28.5" customHeight="1" thickTop="1" thickBot="1" x14ac:dyDescent="0.3">
      <c r="A878" s="214"/>
      <c r="B878" s="61">
        <v>875</v>
      </c>
      <c r="C878" s="34">
        <f>'PC Despesas'!I53</f>
        <v>0</v>
      </c>
      <c r="D878" s="35" t="str">
        <f>IFERROR(VLOOKUP(C878,'PC Despesas'!$I$4:$J$103,2,FALSE),"")</f>
        <v/>
      </c>
      <c r="E878" s="47">
        <f>SUMIFS(Jan!$J$5:$J$586,Jan!$V$5:$V$586,"Despesa",Jan!$G$5:$G$586,DRE!$D878)</f>
        <v>0</v>
      </c>
      <c r="F878" s="47">
        <f>SUMIFS(Fev!$J$5:$J$605,Fev!$V$5:$V$605,"Despesa",Fev!$G$5:$G$605,DRE!$D878)</f>
        <v>0</v>
      </c>
      <c r="G878" s="47" t="e">
        <f>SUMIFS(#REF!,#REF!,"Despesa",#REF!,DRE!$D878)</f>
        <v>#REF!</v>
      </c>
      <c r="H878" s="47">
        <f>SUMIFS(Abr!$J$5:$J$605,Abr!$V$5:$V$605,"Despesa",Abr!$G$5:$G$605,DRE!$D878)</f>
        <v>0</v>
      </c>
      <c r="I878" s="47">
        <f>SUMIFS(Mai!$J$5:$J$605,Mai!$V$5:$V$605,"Despesa",Mai!$G$5:$G$605,DRE!$D878)</f>
        <v>0</v>
      </c>
      <c r="J878" s="47">
        <f>SUMIFS(Jun!$J$5:$J$605,Jun!$V$5:$V$605,"Despesa",Jun!$G$5:$G$605,DRE!$D878)</f>
        <v>0</v>
      </c>
      <c r="K878" s="47" t="e">
        <f>SUMIFS(#REF!,#REF!,"Despesa",#REF!,DRE!$D878)</f>
        <v>#REF!</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t="e">
        <f t="shared" si="39"/>
        <v>#REF!</v>
      </c>
    </row>
    <row r="879" spans="1:17" ht="28.5" customHeight="1" thickTop="1" thickBot="1" x14ac:dyDescent="0.3">
      <c r="A879" s="214"/>
      <c r="B879" s="61">
        <v>876</v>
      </c>
      <c r="C879" s="34">
        <f>'PC Despesas'!I54</f>
        <v>0</v>
      </c>
      <c r="D879" s="35" t="str">
        <f>IFERROR(VLOOKUP(C879,'PC Despesas'!$I$4:$J$103,2,FALSE),"")</f>
        <v/>
      </c>
      <c r="E879" s="47">
        <f>SUMIFS(Jan!$J$5:$J$586,Jan!$V$5:$V$586,"Despesa",Jan!$G$5:$G$586,DRE!$D879)</f>
        <v>0</v>
      </c>
      <c r="F879" s="47">
        <f>SUMIFS(Fev!$J$5:$J$605,Fev!$V$5:$V$605,"Despesa",Fev!$G$5:$G$605,DRE!$D879)</f>
        <v>0</v>
      </c>
      <c r="G879" s="47" t="e">
        <f>SUMIFS(#REF!,#REF!,"Despesa",#REF!,DRE!$D879)</f>
        <v>#REF!</v>
      </c>
      <c r="H879" s="47">
        <f>SUMIFS(Abr!$J$5:$J$605,Abr!$V$5:$V$605,"Despesa",Abr!$G$5:$G$605,DRE!$D879)</f>
        <v>0</v>
      </c>
      <c r="I879" s="47">
        <f>SUMIFS(Mai!$J$5:$J$605,Mai!$V$5:$V$605,"Despesa",Mai!$G$5:$G$605,DRE!$D879)</f>
        <v>0</v>
      </c>
      <c r="J879" s="47">
        <f>SUMIFS(Jun!$J$5:$J$605,Jun!$V$5:$V$605,"Despesa",Jun!$G$5:$G$605,DRE!$D879)</f>
        <v>0</v>
      </c>
      <c r="K879" s="47" t="e">
        <f>SUMIFS(#REF!,#REF!,"Despesa",#REF!,DRE!$D879)</f>
        <v>#REF!</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t="e">
        <f t="shared" si="39"/>
        <v>#REF!</v>
      </c>
    </row>
    <row r="880" spans="1:17" ht="28.5" customHeight="1" thickTop="1" thickBot="1" x14ac:dyDescent="0.3">
      <c r="A880" s="214"/>
      <c r="B880" s="61">
        <v>877</v>
      </c>
      <c r="C880" s="34">
        <f>'PC Despesas'!I55</f>
        <v>0</v>
      </c>
      <c r="D880" s="35" t="str">
        <f>IFERROR(VLOOKUP(C880,'PC Despesas'!$I$4:$J$103,2,FALSE),"")</f>
        <v/>
      </c>
      <c r="E880" s="47">
        <f>SUMIFS(Jan!$J$5:$J$586,Jan!$V$5:$V$586,"Despesa",Jan!$G$5:$G$586,DRE!$D880)</f>
        <v>0</v>
      </c>
      <c r="F880" s="47">
        <f>SUMIFS(Fev!$J$5:$J$605,Fev!$V$5:$V$605,"Despesa",Fev!$G$5:$G$605,DRE!$D880)</f>
        <v>0</v>
      </c>
      <c r="G880" s="47" t="e">
        <f>SUMIFS(#REF!,#REF!,"Despesa",#REF!,DRE!$D880)</f>
        <v>#REF!</v>
      </c>
      <c r="H880" s="47">
        <f>SUMIFS(Abr!$J$5:$J$605,Abr!$V$5:$V$605,"Despesa",Abr!$G$5:$G$605,DRE!$D880)</f>
        <v>0</v>
      </c>
      <c r="I880" s="47">
        <f>SUMIFS(Mai!$J$5:$J$605,Mai!$V$5:$V$605,"Despesa",Mai!$G$5:$G$605,DRE!$D880)</f>
        <v>0</v>
      </c>
      <c r="J880" s="47">
        <f>SUMIFS(Jun!$J$5:$J$605,Jun!$V$5:$V$605,"Despesa",Jun!$G$5:$G$605,DRE!$D880)</f>
        <v>0</v>
      </c>
      <c r="K880" s="47" t="e">
        <f>SUMIFS(#REF!,#REF!,"Despesa",#REF!,DRE!$D880)</f>
        <v>#REF!</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t="e">
        <f t="shared" si="39"/>
        <v>#REF!</v>
      </c>
    </row>
    <row r="881" spans="1:17" ht="28.5" customHeight="1" thickTop="1" thickBot="1" x14ac:dyDescent="0.3">
      <c r="A881" s="214"/>
      <c r="B881" s="61">
        <v>878</v>
      </c>
      <c r="C881" s="34">
        <f>'PC Despesas'!I56</f>
        <v>0</v>
      </c>
      <c r="D881" s="35" t="str">
        <f>IFERROR(VLOOKUP(C881,'PC Despesas'!$I$4:$J$103,2,FALSE),"")</f>
        <v/>
      </c>
      <c r="E881" s="47">
        <f>SUMIFS(Jan!$J$5:$J$586,Jan!$V$5:$V$586,"Despesa",Jan!$G$5:$G$586,DRE!$D881)</f>
        <v>0</v>
      </c>
      <c r="F881" s="47">
        <f>SUMIFS(Fev!$J$5:$J$605,Fev!$V$5:$V$605,"Despesa",Fev!$G$5:$G$605,DRE!$D881)</f>
        <v>0</v>
      </c>
      <c r="G881" s="47" t="e">
        <f>SUMIFS(#REF!,#REF!,"Despesa",#REF!,DRE!$D881)</f>
        <v>#REF!</v>
      </c>
      <c r="H881" s="47">
        <f>SUMIFS(Abr!$J$5:$J$605,Abr!$V$5:$V$605,"Despesa",Abr!$G$5:$G$605,DRE!$D881)</f>
        <v>0</v>
      </c>
      <c r="I881" s="47">
        <f>SUMIFS(Mai!$J$5:$J$605,Mai!$V$5:$V$605,"Despesa",Mai!$G$5:$G$605,DRE!$D881)</f>
        <v>0</v>
      </c>
      <c r="J881" s="47">
        <f>SUMIFS(Jun!$J$5:$J$605,Jun!$V$5:$V$605,"Despesa",Jun!$G$5:$G$605,DRE!$D881)</f>
        <v>0</v>
      </c>
      <c r="K881" s="47" t="e">
        <f>SUMIFS(#REF!,#REF!,"Despesa",#REF!,DRE!$D881)</f>
        <v>#REF!</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t="e">
        <f t="shared" si="39"/>
        <v>#REF!</v>
      </c>
    </row>
    <row r="882" spans="1:17" ht="28.5" customHeight="1" thickTop="1" thickBot="1" x14ac:dyDescent="0.3">
      <c r="A882" s="214"/>
      <c r="B882" s="61">
        <v>879</v>
      </c>
      <c r="C882" s="34">
        <f>'PC Despesas'!I57</f>
        <v>0</v>
      </c>
      <c r="D882" s="35" t="str">
        <f>IFERROR(VLOOKUP(C882,'PC Despesas'!$I$4:$J$103,2,FALSE),"")</f>
        <v/>
      </c>
      <c r="E882" s="47">
        <f>SUMIFS(Jan!$J$5:$J$586,Jan!$V$5:$V$586,"Despesa",Jan!$G$5:$G$586,DRE!$D882)</f>
        <v>0</v>
      </c>
      <c r="F882" s="47">
        <f>SUMIFS(Fev!$J$5:$J$605,Fev!$V$5:$V$605,"Despesa",Fev!$G$5:$G$605,DRE!$D882)</f>
        <v>0</v>
      </c>
      <c r="G882" s="47" t="e">
        <f>SUMIFS(#REF!,#REF!,"Despesa",#REF!,DRE!$D882)</f>
        <v>#REF!</v>
      </c>
      <c r="H882" s="47">
        <f>SUMIFS(Abr!$J$5:$J$605,Abr!$V$5:$V$605,"Despesa",Abr!$G$5:$G$605,DRE!$D882)</f>
        <v>0</v>
      </c>
      <c r="I882" s="47">
        <f>SUMIFS(Mai!$J$5:$J$605,Mai!$V$5:$V$605,"Despesa",Mai!$G$5:$G$605,DRE!$D882)</f>
        <v>0</v>
      </c>
      <c r="J882" s="47">
        <f>SUMIFS(Jun!$J$5:$J$605,Jun!$V$5:$V$605,"Despesa",Jun!$G$5:$G$605,DRE!$D882)</f>
        <v>0</v>
      </c>
      <c r="K882" s="47" t="e">
        <f>SUMIFS(#REF!,#REF!,"Despesa",#REF!,DRE!$D882)</f>
        <v>#REF!</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t="e">
        <f t="shared" si="39"/>
        <v>#REF!</v>
      </c>
    </row>
    <row r="883" spans="1:17" ht="28.5" customHeight="1" thickTop="1" thickBot="1" x14ac:dyDescent="0.3">
      <c r="A883" s="214"/>
      <c r="B883" s="61">
        <v>880</v>
      </c>
      <c r="C883" s="34">
        <f>'PC Despesas'!I58</f>
        <v>0</v>
      </c>
      <c r="D883" s="35" t="str">
        <f>IFERROR(VLOOKUP(C883,'PC Despesas'!$I$4:$J$103,2,FALSE),"")</f>
        <v/>
      </c>
      <c r="E883" s="47">
        <f>SUMIFS(Jan!$J$5:$J$586,Jan!$V$5:$V$586,"Despesa",Jan!$G$5:$G$586,DRE!$D883)</f>
        <v>0</v>
      </c>
      <c r="F883" s="47">
        <f>SUMIFS(Fev!$J$5:$J$605,Fev!$V$5:$V$605,"Despesa",Fev!$G$5:$G$605,DRE!$D883)</f>
        <v>0</v>
      </c>
      <c r="G883" s="47" t="e">
        <f>SUMIFS(#REF!,#REF!,"Despesa",#REF!,DRE!$D883)</f>
        <v>#REF!</v>
      </c>
      <c r="H883" s="47">
        <f>SUMIFS(Abr!$J$5:$J$605,Abr!$V$5:$V$605,"Despesa",Abr!$G$5:$G$605,DRE!$D883)</f>
        <v>0</v>
      </c>
      <c r="I883" s="47">
        <f>SUMIFS(Mai!$J$5:$J$605,Mai!$V$5:$V$605,"Despesa",Mai!$G$5:$G$605,DRE!$D883)</f>
        <v>0</v>
      </c>
      <c r="J883" s="47">
        <f>SUMIFS(Jun!$J$5:$J$605,Jun!$V$5:$V$605,"Despesa",Jun!$G$5:$G$605,DRE!$D883)</f>
        <v>0</v>
      </c>
      <c r="K883" s="47" t="e">
        <f>SUMIFS(#REF!,#REF!,"Despesa",#REF!,DRE!$D883)</f>
        <v>#REF!</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t="e">
        <f t="shared" si="39"/>
        <v>#REF!</v>
      </c>
    </row>
    <row r="884" spans="1:17" ht="28.5" customHeight="1" thickTop="1" thickBot="1" x14ac:dyDescent="0.3">
      <c r="A884" s="214"/>
      <c r="B884" s="61">
        <v>881</v>
      </c>
      <c r="C884" s="34">
        <f>'PC Despesas'!I59</f>
        <v>0</v>
      </c>
      <c r="D884" s="35" t="str">
        <f>IFERROR(VLOOKUP(C884,'PC Despesas'!$I$4:$J$103,2,FALSE),"")</f>
        <v/>
      </c>
      <c r="E884" s="47">
        <f>SUMIFS(Jan!$J$5:$J$586,Jan!$V$5:$V$586,"Despesa",Jan!$G$5:$G$586,DRE!$D884)</f>
        <v>0</v>
      </c>
      <c r="F884" s="47">
        <f>SUMIFS(Fev!$J$5:$J$605,Fev!$V$5:$V$605,"Despesa",Fev!$G$5:$G$605,DRE!$D884)</f>
        <v>0</v>
      </c>
      <c r="G884" s="47" t="e">
        <f>SUMIFS(#REF!,#REF!,"Despesa",#REF!,DRE!$D884)</f>
        <v>#REF!</v>
      </c>
      <c r="H884" s="47">
        <f>SUMIFS(Abr!$J$5:$J$605,Abr!$V$5:$V$605,"Despesa",Abr!$G$5:$G$605,DRE!$D884)</f>
        <v>0</v>
      </c>
      <c r="I884" s="47">
        <f>SUMIFS(Mai!$J$5:$J$605,Mai!$V$5:$V$605,"Despesa",Mai!$G$5:$G$605,DRE!$D884)</f>
        <v>0</v>
      </c>
      <c r="J884" s="47">
        <f>SUMIFS(Jun!$J$5:$J$605,Jun!$V$5:$V$605,"Despesa",Jun!$G$5:$G$605,DRE!$D884)</f>
        <v>0</v>
      </c>
      <c r="K884" s="47" t="e">
        <f>SUMIFS(#REF!,#REF!,"Despesa",#REF!,DRE!$D884)</f>
        <v>#REF!</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t="e">
        <f t="shared" si="39"/>
        <v>#REF!</v>
      </c>
    </row>
    <row r="885" spans="1:17" ht="28.5" customHeight="1" thickTop="1" thickBot="1" x14ac:dyDescent="0.3">
      <c r="A885" s="214"/>
      <c r="B885" s="61">
        <v>882</v>
      </c>
      <c r="C885" s="34">
        <f>'PC Despesas'!I60</f>
        <v>0</v>
      </c>
      <c r="D885" s="35" t="str">
        <f>IFERROR(VLOOKUP(C885,'PC Despesas'!$I$4:$J$103,2,FALSE),"")</f>
        <v/>
      </c>
      <c r="E885" s="47">
        <f>SUMIFS(Jan!$J$5:$J$586,Jan!$V$5:$V$586,"Despesa",Jan!$G$5:$G$586,DRE!$D885)</f>
        <v>0</v>
      </c>
      <c r="F885" s="47">
        <f>SUMIFS(Fev!$J$5:$J$605,Fev!$V$5:$V$605,"Despesa",Fev!$G$5:$G$605,DRE!$D885)</f>
        <v>0</v>
      </c>
      <c r="G885" s="47" t="e">
        <f>SUMIFS(#REF!,#REF!,"Despesa",#REF!,DRE!$D885)</f>
        <v>#REF!</v>
      </c>
      <c r="H885" s="47">
        <f>SUMIFS(Abr!$J$5:$J$605,Abr!$V$5:$V$605,"Despesa",Abr!$G$5:$G$605,DRE!$D885)</f>
        <v>0</v>
      </c>
      <c r="I885" s="47">
        <f>SUMIFS(Mai!$J$5:$J$605,Mai!$V$5:$V$605,"Despesa",Mai!$G$5:$G$605,DRE!$D885)</f>
        <v>0</v>
      </c>
      <c r="J885" s="47">
        <f>SUMIFS(Jun!$J$5:$J$605,Jun!$V$5:$V$605,"Despesa",Jun!$G$5:$G$605,DRE!$D885)</f>
        <v>0</v>
      </c>
      <c r="K885" s="47" t="e">
        <f>SUMIFS(#REF!,#REF!,"Despesa",#REF!,DRE!$D885)</f>
        <v>#REF!</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t="e">
        <f t="shared" si="39"/>
        <v>#REF!</v>
      </c>
    </row>
    <row r="886" spans="1:17" ht="28.5" customHeight="1" thickTop="1" thickBot="1" x14ac:dyDescent="0.3">
      <c r="A886" s="214"/>
      <c r="B886" s="61">
        <v>883</v>
      </c>
      <c r="C886" s="34">
        <f>'PC Despesas'!I61</f>
        <v>0</v>
      </c>
      <c r="D886" s="35" t="str">
        <f>IFERROR(VLOOKUP(C886,'PC Despesas'!$I$4:$J$103,2,FALSE),"")</f>
        <v/>
      </c>
      <c r="E886" s="47">
        <f>SUMIFS(Jan!$J$5:$J$586,Jan!$V$5:$V$586,"Despesa",Jan!$G$5:$G$586,DRE!$D886)</f>
        <v>0</v>
      </c>
      <c r="F886" s="47">
        <f>SUMIFS(Fev!$J$5:$J$605,Fev!$V$5:$V$605,"Despesa",Fev!$G$5:$G$605,DRE!$D886)</f>
        <v>0</v>
      </c>
      <c r="G886" s="47" t="e">
        <f>SUMIFS(#REF!,#REF!,"Despesa",#REF!,DRE!$D886)</f>
        <v>#REF!</v>
      </c>
      <c r="H886" s="47">
        <f>SUMIFS(Abr!$J$5:$J$605,Abr!$V$5:$V$605,"Despesa",Abr!$G$5:$G$605,DRE!$D886)</f>
        <v>0</v>
      </c>
      <c r="I886" s="47">
        <f>SUMIFS(Mai!$J$5:$J$605,Mai!$V$5:$V$605,"Despesa",Mai!$G$5:$G$605,DRE!$D886)</f>
        <v>0</v>
      </c>
      <c r="J886" s="47">
        <f>SUMIFS(Jun!$J$5:$J$605,Jun!$V$5:$V$605,"Despesa",Jun!$G$5:$G$605,DRE!$D886)</f>
        <v>0</v>
      </c>
      <c r="K886" s="47" t="e">
        <f>SUMIFS(#REF!,#REF!,"Despesa",#REF!,DRE!$D886)</f>
        <v>#REF!</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t="e">
        <f t="shared" si="39"/>
        <v>#REF!</v>
      </c>
    </row>
    <row r="887" spans="1:17" ht="28.5" customHeight="1" thickTop="1" thickBot="1" x14ac:dyDescent="0.3">
      <c r="A887" s="214"/>
      <c r="B887" s="61">
        <v>884</v>
      </c>
      <c r="C887" s="34">
        <f>'PC Despesas'!I62</f>
        <v>0</v>
      </c>
      <c r="D887" s="35" t="str">
        <f>IFERROR(VLOOKUP(C887,'PC Despesas'!$I$4:$J$103,2,FALSE),"")</f>
        <v/>
      </c>
      <c r="E887" s="47">
        <f>SUMIFS(Jan!$J$5:$J$586,Jan!$V$5:$V$586,"Despesa",Jan!$G$5:$G$586,DRE!$D887)</f>
        <v>0</v>
      </c>
      <c r="F887" s="47">
        <f>SUMIFS(Fev!$J$5:$J$605,Fev!$V$5:$V$605,"Despesa",Fev!$G$5:$G$605,DRE!$D887)</f>
        <v>0</v>
      </c>
      <c r="G887" s="47" t="e">
        <f>SUMIFS(#REF!,#REF!,"Despesa",#REF!,DRE!$D887)</f>
        <v>#REF!</v>
      </c>
      <c r="H887" s="47">
        <f>SUMIFS(Abr!$J$5:$J$605,Abr!$V$5:$V$605,"Despesa",Abr!$G$5:$G$605,DRE!$D887)</f>
        <v>0</v>
      </c>
      <c r="I887" s="47">
        <f>SUMIFS(Mai!$J$5:$J$605,Mai!$V$5:$V$605,"Despesa",Mai!$G$5:$G$605,DRE!$D887)</f>
        <v>0</v>
      </c>
      <c r="J887" s="47">
        <f>SUMIFS(Jun!$J$5:$J$605,Jun!$V$5:$V$605,"Despesa",Jun!$G$5:$G$605,DRE!$D887)</f>
        <v>0</v>
      </c>
      <c r="K887" s="47" t="e">
        <f>SUMIFS(#REF!,#REF!,"Despesa",#REF!,DRE!$D887)</f>
        <v>#REF!</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t="e">
        <f t="shared" si="39"/>
        <v>#REF!</v>
      </c>
    </row>
    <row r="888" spans="1:17" ht="28.5" customHeight="1" thickTop="1" thickBot="1" x14ac:dyDescent="0.3">
      <c r="A888" s="214"/>
      <c r="B888" s="61">
        <v>885</v>
      </c>
      <c r="C888" s="34">
        <f>'PC Despesas'!I63</f>
        <v>0</v>
      </c>
      <c r="D888" s="35" t="str">
        <f>IFERROR(VLOOKUP(C888,'PC Despesas'!$I$4:$J$103,2,FALSE),"")</f>
        <v/>
      </c>
      <c r="E888" s="47">
        <f>SUMIFS(Jan!$J$5:$J$586,Jan!$V$5:$V$586,"Despesa",Jan!$G$5:$G$586,DRE!$D888)</f>
        <v>0</v>
      </c>
      <c r="F888" s="47">
        <f>SUMIFS(Fev!$J$5:$J$605,Fev!$V$5:$V$605,"Despesa",Fev!$G$5:$G$605,DRE!$D888)</f>
        <v>0</v>
      </c>
      <c r="G888" s="47" t="e">
        <f>SUMIFS(#REF!,#REF!,"Despesa",#REF!,DRE!$D888)</f>
        <v>#REF!</v>
      </c>
      <c r="H888" s="47">
        <f>SUMIFS(Abr!$J$5:$J$605,Abr!$V$5:$V$605,"Despesa",Abr!$G$5:$G$605,DRE!$D888)</f>
        <v>0</v>
      </c>
      <c r="I888" s="47">
        <f>SUMIFS(Mai!$J$5:$J$605,Mai!$V$5:$V$605,"Despesa",Mai!$G$5:$G$605,DRE!$D888)</f>
        <v>0</v>
      </c>
      <c r="J888" s="47">
        <f>SUMIFS(Jun!$J$5:$J$605,Jun!$V$5:$V$605,"Despesa",Jun!$G$5:$G$605,DRE!$D888)</f>
        <v>0</v>
      </c>
      <c r="K888" s="47" t="e">
        <f>SUMIFS(#REF!,#REF!,"Despesa",#REF!,DRE!$D888)</f>
        <v>#REF!</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t="e">
        <f t="shared" si="39"/>
        <v>#REF!</v>
      </c>
    </row>
    <row r="889" spans="1:17" ht="28.5" customHeight="1" thickTop="1" thickBot="1" x14ac:dyDescent="0.3">
      <c r="A889" s="214"/>
      <c r="B889" s="61">
        <v>886</v>
      </c>
      <c r="C889" s="34">
        <f>'PC Despesas'!I64</f>
        <v>0</v>
      </c>
      <c r="D889" s="35" t="str">
        <f>IFERROR(VLOOKUP(C889,'PC Despesas'!$I$4:$J$103,2,FALSE),"")</f>
        <v/>
      </c>
      <c r="E889" s="47">
        <f>SUMIFS(Jan!$J$5:$J$586,Jan!$V$5:$V$586,"Despesa",Jan!$G$5:$G$586,DRE!$D889)</f>
        <v>0</v>
      </c>
      <c r="F889" s="47">
        <f>SUMIFS(Fev!$J$5:$J$605,Fev!$V$5:$V$605,"Despesa",Fev!$G$5:$G$605,DRE!$D889)</f>
        <v>0</v>
      </c>
      <c r="G889" s="47" t="e">
        <f>SUMIFS(#REF!,#REF!,"Despesa",#REF!,DRE!$D889)</f>
        <v>#REF!</v>
      </c>
      <c r="H889" s="47">
        <f>SUMIFS(Abr!$J$5:$J$605,Abr!$V$5:$V$605,"Despesa",Abr!$G$5:$G$605,DRE!$D889)</f>
        <v>0</v>
      </c>
      <c r="I889" s="47">
        <f>SUMIFS(Mai!$J$5:$J$605,Mai!$V$5:$V$605,"Despesa",Mai!$G$5:$G$605,DRE!$D889)</f>
        <v>0</v>
      </c>
      <c r="J889" s="47">
        <f>SUMIFS(Jun!$J$5:$J$605,Jun!$V$5:$V$605,"Despesa",Jun!$G$5:$G$605,DRE!$D889)</f>
        <v>0</v>
      </c>
      <c r="K889" s="47" t="e">
        <f>SUMIFS(#REF!,#REF!,"Despesa",#REF!,DRE!$D889)</f>
        <v>#REF!</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t="e">
        <f t="shared" si="39"/>
        <v>#REF!</v>
      </c>
    </row>
    <row r="890" spans="1:17" ht="28.5" customHeight="1" thickTop="1" thickBot="1" x14ac:dyDescent="0.3">
      <c r="A890" s="214"/>
      <c r="B890" s="61">
        <v>887</v>
      </c>
      <c r="C890" s="34">
        <f>'PC Despesas'!I65</f>
        <v>0</v>
      </c>
      <c r="D890" s="35" t="str">
        <f>IFERROR(VLOOKUP(C890,'PC Despesas'!$I$4:$J$103,2,FALSE),"")</f>
        <v/>
      </c>
      <c r="E890" s="47">
        <f>SUMIFS(Jan!$J$5:$J$586,Jan!$V$5:$V$586,"Despesa",Jan!$G$5:$G$586,DRE!$D890)</f>
        <v>0</v>
      </c>
      <c r="F890" s="47">
        <f>SUMIFS(Fev!$J$5:$J$605,Fev!$V$5:$V$605,"Despesa",Fev!$G$5:$G$605,DRE!$D890)</f>
        <v>0</v>
      </c>
      <c r="G890" s="47" t="e">
        <f>SUMIFS(#REF!,#REF!,"Despesa",#REF!,DRE!$D890)</f>
        <v>#REF!</v>
      </c>
      <c r="H890" s="47">
        <f>SUMIFS(Abr!$J$5:$J$605,Abr!$V$5:$V$605,"Despesa",Abr!$G$5:$G$605,DRE!$D890)</f>
        <v>0</v>
      </c>
      <c r="I890" s="47">
        <f>SUMIFS(Mai!$J$5:$J$605,Mai!$V$5:$V$605,"Despesa",Mai!$G$5:$G$605,DRE!$D890)</f>
        <v>0</v>
      </c>
      <c r="J890" s="47">
        <f>SUMIFS(Jun!$J$5:$J$605,Jun!$V$5:$V$605,"Despesa",Jun!$G$5:$G$605,DRE!$D890)</f>
        <v>0</v>
      </c>
      <c r="K890" s="47" t="e">
        <f>SUMIFS(#REF!,#REF!,"Despesa",#REF!,DRE!$D890)</f>
        <v>#REF!</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t="e">
        <f t="shared" si="39"/>
        <v>#REF!</v>
      </c>
    </row>
    <row r="891" spans="1:17" ht="28.5" customHeight="1" thickTop="1" thickBot="1" x14ac:dyDescent="0.3">
      <c r="A891" s="214"/>
      <c r="B891" s="61">
        <v>888</v>
      </c>
      <c r="C891" s="34">
        <f>'PC Despesas'!I66</f>
        <v>0</v>
      </c>
      <c r="D891" s="35" t="str">
        <f>IFERROR(VLOOKUP(C891,'PC Despesas'!$I$4:$J$103,2,FALSE),"")</f>
        <v/>
      </c>
      <c r="E891" s="47">
        <f>SUMIFS(Jan!$J$5:$J$586,Jan!$V$5:$V$586,"Despesa",Jan!$G$5:$G$586,DRE!$D891)</f>
        <v>0</v>
      </c>
      <c r="F891" s="47">
        <f>SUMIFS(Fev!$J$5:$J$605,Fev!$V$5:$V$605,"Despesa",Fev!$G$5:$G$605,DRE!$D891)</f>
        <v>0</v>
      </c>
      <c r="G891" s="47" t="e">
        <f>SUMIFS(#REF!,#REF!,"Despesa",#REF!,DRE!$D891)</f>
        <v>#REF!</v>
      </c>
      <c r="H891" s="47">
        <f>SUMIFS(Abr!$J$5:$J$605,Abr!$V$5:$V$605,"Despesa",Abr!$G$5:$G$605,DRE!$D891)</f>
        <v>0</v>
      </c>
      <c r="I891" s="47">
        <f>SUMIFS(Mai!$J$5:$J$605,Mai!$V$5:$V$605,"Despesa",Mai!$G$5:$G$605,DRE!$D891)</f>
        <v>0</v>
      </c>
      <c r="J891" s="47">
        <f>SUMIFS(Jun!$J$5:$J$605,Jun!$V$5:$V$605,"Despesa",Jun!$G$5:$G$605,DRE!$D891)</f>
        <v>0</v>
      </c>
      <c r="K891" s="47" t="e">
        <f>SUMIFS(#REF!,#REF!,"Despesa",#REF!,DRE!$D891)</f>
        <v>#REF!</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t="e">
        <f t="shared" si="39"/>
        <v>#REF!</v>
      </c>
    </row>
    <row r="892" spans="1:17" ht="28.5" customHeight="1" thickTop="1" thickBot="1" x14ac:dyDescent="0.3">
      <c r="A892" s="214"/>
      <c r="B892" s="61">
        <v>889</v>
      </c>
      <c r="C892" s="34">
        <f>'PC Despesas'!I67</f>
        <v>0</v>
      </c>
      <c r="D892" s="35" t="str">
        <f>IFERROR(VLOOKUP(C892,'PC Despesas'!$I$4:$J$103,2,FALSE),"")</f>
        <v/>
      </c>
      <c r="E892" s="47">
        <f>SUMIFS(Jan!$J$5:$J$586,Jan!$V$5:$V$586,"Despesa",Jan!$G$5:$G$586,DRE!$D892)</f>
        <v>0</v>
      </c>
      <c r="F892" s="47">
        <f>SUMIFS(Fev!$J$5:$J$605,Fev!$V$5:$V$605,"Despesa",Fev!$G$5:$G$605,DRE!$D892)</f>
        <v>0</v>
      </c>
      <c r="G892" s="47" t="e">
        <f>SUMIFS(#REF!,#REF!,"Despesa",#REF!,DRE!$D892)</f>
        <v>#REF!</v>
      </c>
      <c r="H892" s="47">
        <f>SUMIFS(Abr!$J$5:$J$605,Abr!$V$5:$V$605,"Despesa",Abr!$G$5:$G$605,DRE!$D892)</f>
        <v>0</v>
      </c>
      <c r="I892" s="47">
        <f>SUMIFS(Mai!$J$5:$J$605,Mai!$V$5:$V$605,"Despesa",Mai!$G$5:$G$605,DRE!$D892)</f>
        <v>0</v>
      </c>
      <c r="J892" s="47">
        <f>SUMIFS(Jun!$J$5:$J$605,Jun!$V$5:$V$605,"Despesa",Jun!$G$5:$G$605,DRE!$D892)</f>
        <v>0</v>
      </c>
      <c r="K892" s="47" t="e">
        <f>SUMIFS(#REF!,#REF!,"Despesa",#REF!,DRE!$D892)</f>
        <v>#REF!</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t="e">
        <f t="shared" si="39"/>
        <v>#REF!</v>
      </c>
    </row>
    <row r="893" spans="1:17" ht="28.5" customHeight="1" thickTop="1" thickBot="1" x14ac:dyDescent="0.3">
      <c r="A893" s="214"/>
      <c r="B893" s="61">
        <v>890</v>
      </c>
      <c r="C893" s="34">
        <f>'PC Despesas'!I68</f>
        <v>0</v>
      </c>
      <c r="D893" s="35" t="str">
        <f>IFERROR(VLOOKUP(C893,'PC Despesas'!$I$4:$J$103,2,FALSE),"")</f>
        <v/>
      </c>
      <c r="E893" s="47">
        <f>SUMIFS(Jan!$J$5:$J$586,Jan!$V$5:$V$586,"Despesa",Jan!$G$5:$G$586,DRE!$D893)</f>
        <v>0</v>
      </c>
      <c r="F893" s="47">
        <f>SUMIFS(Fev!$J$5:$J$605,Fev!$V$5:$V$605,"Despesa",Fev!$G$5:$G$605,DRE!$D893)</f>
        <v>0</v>
      </c>
      <c r="G893" s="47" t="e">
        <f>SUMIFS(#REF!,#REF!,"Despesa",#REF!,DRE!$D893)</f>
        <v>#REF!</v>
      </c>
      <c r="H893" s="47">
        <f>SUMIFS(Abr!$J$5:$J$605,Abr!$V$5:$V$605,"Despesa",Abr!$G$5:$G$605,DRE!$D893)</f>
        <v>0</v>
      </c>
      <c r="I893" s="47">
        <f>SUMIFS(Mai!$J$5:$J$605,Mai!$V$5:$V$605,"Despesa",Mai!$G$5:$G$605,DRE!$D893)</f>
        <v>0</v>
      </c>
      <c r="J893" s="47">
        <f>SUMIFS(Jun!$J$5:$J$605,Jun!$V$5:$V$605,"Despesa",Jun!$G$5:$G$605,DRE!$D893)</f>
        <v>0</v>
      </c>
      <c r="K893" s="47" t="e">
        <f>SUMIFS(#REF!,#REF!,"Despesa",#REF!,DRE!$D893)</f>
        <v>#REF!</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t="e">
        <f t="shared" si="39"/>
        <v>#REF!</v>
      </c>
    </row>
    <row r="894" spans="1:17" ht="28.5" customHeight="1" thickTop="1" thickBot="1" x14ac:dyDescent="0.3">
      <c r="A894" s="214"/>
      <c r="B894" s="61">
        <v>891</v>
      </c>
      <c r="C894" s="34">
        <f>'PC Despesas'!I69</f>
        <v>0</v>
      </c>
      <c r="D894" s="35" t="str">
        <f>IFERROR(VLOOKUP(C894,'PC Despesas'!$I$4:$J$103,2,FALSE),"")</f>
        <v/>
      </c>
      <c r="E894" s="47">
        <f>SUMIFS(Jan!$J$5:$J$586,Jan!$V$5:$V$586,"Despesa",Jan!$G$5:$G$586,DRE!$D894)</f>
        <v>0</v>
      </c>
      <c r="F894" s="47">
        <f>SUMIFS(Fev!$J$5:$J$605,Fev!$V$5:$V$605,"Despesa",Fev!$G$5:$G$605,DRE!$D894)</f>
        <v>0</v>
      </c>
      <c r="G894" s="47" t="e">
        <f>SUMIFS(#REF!,#REF!,"Despesa",#REF!,DRE!$D894)</f>
        <v>#REF!</v>
      </c>
      <c r="H894" s="47">
        <f>SUMIFS(Abr!$J$5:$J$605,Abr!$V$5:$V$605,"Despesa",Abr!$G$5:$G$605,DRE!$D894)</f>
        <v>0</v>
      </c>
      <c r="I894" s="47">
        <f>SUMIFS(Mai!$J$5:$J$605,Mai!$V$5:$V$605,"Despesa",Mai!$G$5:$G$605,DRE!$D894)</f>
        <v>0</v>
      </c>
      <c r="J894" s="47">
        <f>SUMIFS(Jun!$J$5:$J$605,Jun!$V$5:$V$605,"Despesa",Jun!$G$5:$G$605,DRE!$D894)</f>
        <v>0</v>
      </c>
      <c r="K894" s="47" t="e">
        <f>SUMIFS(#REF!,#REF!,"Despesa",#REF!,DRE!$D894)</f>
        <v>#REF!</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t="e">
        <f t="shared" si="39"/>
        <v>#REF!</v>
      </c>
    </row>
    <row r="895" spans="1:17" ht="28.5" customHeight="1" thickTop="1" thickBot="1" x14ac:dyDescent="0.3">
      <c r="A895" s="214"/>
      <c r="B895" s="61">
        <v>892</v>
      </c>
      <c r="C895" s="34">
        <f>'PC Despesas'!I70</f>
        <v>0</v>
      </c>
      <c r="D895" s="35" t="str">
        <f>IFERROR(VLOOKUP(C895,'PC Despesas'!$I$4:$J$103,2,FALSE),"")</f>
        <v/>
      </c>
      <c r="E895" s="47">
        <f>SUMIFS(Jan!$J$5:$J$586,Jan!$V$5:$V$586,"Despesa",Jan!$G$5:$G$586,DRE!$D895)</f>
        <v>0</v>
      </c>
      <c r="F895" s="47">
        <f>SUMIFS(Fev!$J$5:$J$605,Fev!$V$5:$V$605,"Despesa",Fev!$G$5:$G$605,DRE!$D895)</f>
        <v>0</v>
      </c>
      <c r="G895" s="47" t="e">
        <f>SUMIFS(#REF!,#REF!,"Despesa",#REF!,DRE!$D895)</f>
        <v>#REF!</v>
      </c>
      <c r="H895" s="47">
        <f>SUMIFS(Abr!$J$5:$J$605,Abr!$V$5:$V$605,"Despesa",Abr!$G$5:$G$605,DRE!$D895)</f>
        <v>0</v>
      </c>
      <c r="I895" s="47">
        <f>SUMIFS(Mai!$J$5:$J$605,Mai!$V$5:$V$605,"Despesa",Mai!$G$5:$G$605,DRE!$D895)</f>
        <v>0</v>
      </c>
      <c r="J895" s="47">
        <f>SUMIFS(Jun!$J$5:$J$605,Jun!$V$5:$V$605,"Despesa",Jun!$G$5:$G$605,DRE!$D895)</f>
        <v>0</v>
      </c>
      <c r="K895" s="47" t="e">
        <f>SUMIFS(#REF!,#REF!,"Despesa",#REF!,DRE!$D895)</f>
        <v>#REF!</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t="e">
        <f t="shared" ref="Q895:Q928" si="40">SUM(E895:P895)</f>
        <v>#REF!</v>
      </c>
    </row>
    <row r="896" spans="1:17" ht="28.5" customHeight="1" thickTop="1" thickBot="1" x14ac:dyDescent="0.3">
      <c r="A896" s="214"/>
      <c r="B896" s="61">
        <v>893</v>
      </c>
      <c r="C896" s="34">
        <f>'PC Despesas'!I71</f>
        <v>0</v>
      </c>
      <c r="D896" s="35" t="str">
        <f>IFERROR(VLOOKUP(C896,'PC Despesas'!$I$4:$J$103,2,FALSE),"")</f>
        <v/>
      </c>
      <c r="E896" s="47">
        <f>SUMIFS(Jan!$J$5:$J$586,Jan!$V$5:$V$586,"Despesa",Jan!$G$5:$G$586,DRE!$D896)</f>
        <v>0</v>
      </c>
      <c r="F896" s="47">
        <f>SUMIFS(Fev!$J$5:$J$605,Fev!$V$5:$V$605,"Despesa",Fev!$G$5:$G$605,DRE!$D896)</f>
        <v>0</v>
      </c>
      <c r="G896" s="47" t="e">
        <f>SUMIFS(#REF!,#REF!,"Despesa",#REF!,DRE!$D896)</f>
        <v>#REF!</v>
      </c>
      <c r="H896" s="47">
        <f>SUMIFS(Abr!$J$5:$J$605,Abr!$V$5:$V$605,"Despesa",Abr!$G$5:$G$605,DRE!$D896)</f>
        <v>0</v>
      </c>
      <c r="I896" s="47">
        <f>SUMIFS(Mai!$J$5:$J$605,Mai!$V$5:$V$605,"Despesa",Mai!$G$5:$G$605,DRE!$D896)</f>
        <v>0</v>
      </c>
      <c r="J896" s="47">
        <f>SUMIFS(Jun!$J$5:$J$605,Jun!$V$5:$V$605,"Despesa",Jun!$G$5:$G$605,DRE!$D896)</f>
        <v>0</v>
      </c>
      <c r="K896" s="47" t="e">
        <f>SUMIFS(#REF!,#REF!,"Despesa",#REF!,DRE!$D896)</f>
        <v>#REF!</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t="e">
        <f t="shared" si="40"/>
        <v>#REF!</v>
      </c>
    </row>
    <row r="897" spans="1:17" ht="28.5" customHeight="1" thickTop="1" thickBot="1" x14ac:dyDescent="0.3">
      <c r="A897" s="214"/>
      <c r="B897" s="61">
        <v>894</v>
      </c>
      <c r="C897" s="34">
        <f>'PC Despesas'!I72</f>
        <v>0</v>
      </c>
      <c r="D897" s="35" t="str">
        <f>IFERROR(VLOOKUP(C897,'PC Despesas'!$I$4:$J$103,2,FALSE),"")</f>
        <v/>
      </c>
      <c r="E897" s="47">
        <f>SUMIFS(Jan!$J$5:$J$586,Jan!$V$5:$V$586,"Despesa",Jan!$G$5:$G$586,DRE!$D897)</f>
        <v>0</v>
      </c>
      <c r="F897" s="47">
        <f>SUMIFS(Fev!$J$5:$J$605,Fev!$V$5:$V$605,"Despesa",Fev!$G$5:$G$605,DRE!$D897)</f>
        <v>0</v>
      </c>
      <c r="G897" s="47" t="e">
        <f>SUMIFS(#REF!,#REF!,"Despesa",#REF!,DRE!$D897)</f>
        <v>#REF!</v>
      </c>
      <c r="H897" s="47">
        <f>SUMIFS(Abr!$J$5:$J$605,Abr!$V$5:$V$605,"Despesa",Abr!$G$5:$G$605,DRE!$D897)</f>
        <v>0</v>
      </c>
      <c r="I897" s="47">
        <f>SUMIFS(Mai!$J$5:$J$605,Mai!$V$5:$V$605,"Despesa",Mai!$G$5:$G$605,DRE!$D897)</f>
        <v>0</v>
      </c>
      <c r="J897" s="47">
        <f>SUMIFS(Jun!$J$5:$J$605,Jun!$V$5:$V$605,"Despesa",Jun!$G$5:$G$605,DRE!$D897)</f>
        <v>0</v>
      </c>
      <c r="K897" s="47" t="e">
        <f>SUMIFS(#REF!,#REF!,"Despesa",#REF!,DRE!$D897)</f>
        <v>#REF!</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t="e">
        <f t="shared" si="40"/>
        <v>#REF!</v>
      </c>
    </row>
    <row r="898" spans="1:17" ht="28.5" customHeight="1" thickTop="1" thickBot="1" x14ac:dyDescent="0.3">
      <c r="A898" s="214"/>
      <c r="B898" s="61">
        <v>895</v>
      </c>
      <c r="C898" s="34">
        <f>'PC Despesas'!I73</f>
        <v>0</v>
      </c>
      <c r="D898" s="35" t="str">
        <f>IFERROR(VLOOKUP(C898,'PC Despesas'!$I$4:$J$103,2,FALSE),"")</f>
        <v/>
      </c>
      <c r="E898" s="47">
        <f>SUMIFS(Jan!$J$5:$J$586,Jan!$V$5:$V$586,"Despesa",Jan!$G$5:$G$586,DRE!$D898)</f>
        <v>0</v>
      </c>
      <c r="F898" s="47">
        <f>SUMIFS(Fev!$J$5:$J$605,Fev!$V$5:$V$605,"Despesa",Fev!$G$5:$G$605,DRE!$D898)</f>
        <v>0</v>
      </c>
      <c r="G898" s="47" t="e">
        <f>SUMIFS(#REF!,#REF!,"Despesa",#REF!,DRE!$D898)</f>
        <v>#REF!</v>
      </c>
      <c r="H898" s="47">
        <f>SUMIFS(Abr!$J$5:$J$605,Abr!$V$5:$V$605,"Despesa",Abr!$G$5:$G$605,DRE!$D898)</f>
        <v>0</v>
      </c>
      <c r="I898" s="47">
        <f>SUMIFS(Mai!$J$5:$J$605,Mai!$V$5:$V$605,"Despesa",Mai!$G$5:$G$605,DRE!$D898)</f>
        <v>0</v>
      </c>
      <c r="J898" s="47">
        <f>SUMIFS(Jun!$J$5:$J$605,Jun!$V$5:$V$605,"Despesa",Jun!$G$5:$G$605,DRE!$D898)</f>
        <v>0</v>
      </c>
      <c r="K898" s="47" t="e">
        <f>SUMIFS(#REF!,#REF!,"Despesa",#REF!,DRE!$D898)</f>
        <v>#REF!</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t="e">
        <f t="shared" si="40"/>
        <v>#REF!</v>
      </c>
    </row>
    <row r="899" spans="1:17" ht="28.5" customHeight="1" thickTop="1" thickBot="1" x14ac:dyDescent="0.3">
      <c r="A899" s="214"/>
      <c r="B899" s="61">
        <v>896</v>
      </c>
      <c r="C899" s="34">
        <f>'PC Despesas'!I74</f>
        <v>0</v>
      </c>
      <c r="D899" s="35" t="str">
        <f>IFERROR(VLOOKUP(C899,'PC Despesas'!$I$4:$J$103,2,FALSE),"")</f>
        <v/>
      </c>
      <c r="E899" s="47">
        <f>SUMIFS(Jan!$J$5:$J$586,Jan!$V$5:$V$586,"Despesa",Jan!$G$5:$G$586,DRE!$D899)</f>
        <v>0</v>
      </c>
      <c r="F899" s="47">
        <f>SUMIFS(Fev!$J$5:$J$605,Fev!$V$5:$V$605,"Despesa",Fev!$G$5:$G$605,DRE!$D899)</f>
        <v>0</v>
      </c>
      <c r="G899" s="47" t="e">
        <f>SUMIFS(#REF!,#REF!,"Despesa",#REF!,DRE!$D899)</f>
        <v>#REF!</v>
      </c>
      <c r="H899" s="47">
        <f>SUMIFS(Abr!$J$5:$J$605,Abr!$V$5:$V$605,"Despesa",Abr!$G$5:$G$605,DRE!$D899)</f>
        <v>0</v>
      </c>
      <c r="I899" s="47">
        <f>SUMIFS(Mai!$J$5:$J$605,Mai!$V$5:$V$605,"Despesa",Mai!$G$5:$G$605,DRE!$D899)</f>
        <v>0</v>
      </c>
      <c r="J899" s="47">
        <f>SUMIFS(Jun!$J$5:$J$605,Jun!$V$5:$V$605,"Despesa",Jun!$G$5:$G$605,DRE!$D899)</f>
        <v>0</v>
      </c>
      <c r="K899" s="47" t="e">
        <f>SUMIFS(#REF!,#REF!,"Despesa",#REF!,DRE!$D899)</f>
        <v>#REF!</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t="e">
        <f t="shared" si="40"/>
        <v>#REF!</v>
      </c>
    </row>
    <row r="900" spans="1:17" ht="28.5" customHeight="1" thickTop="1" thickBot="1" x14ac:dyDescent="0.3">
      <c r="A900" s="214"/>
      <c r="B900" s="61">
        <v>897</v>
      </c>
      <c r="C900" s="34">
        <f>'PC Despesas'!I75</f>
        <v>0</v>
      </c>
      <c r="D900" s="35" t="str">
        <f>IFERROR(VLOOKUP(C900,'PC Despesas'!$I$4:$J$103,2,FALSE),"")</f>
        <v/>
      </c>
      <c r="E900" s="47">
        <f>SUMIFS(Jan!$J$5:$J$586,Jan!$V$5:$V$586,"Despesa",Jan!$G$5:$G$586,DRE!$D900)</f>
        <v>0</v>
      </c>
      <c r="F900" s="47">
        <f>SUMIFS(Fev!$J$5:$J$605,Fev!$V$5:$V$605,"Despesa",Fev!$G$5:$G$605,DRE!$D900)</f>
        <v>0</v>
      </c>
      <c r="G900" s="47" t="e">
        <f>SUMIFS(#REF!,#REF!,"Despesa",#REF!,DRE!$D900)</f>
        <v>#REF!</v>
      </c>
      <c r="H900" s="47">
        <f>SUMIFS(Abr!$J$5:$J$605,Abr!$V$5:$V$605,"Despesa",Abr!$G$5:$G$605,DRE!$D900)</f>
        <v>0</v>
      </c>
      <c r="I900" s="47">
        <f>SUMIFS(Mai!$J$5:$J$605,Mai!$V$5:$V$605,"Despesa",Mai!$G$5:$G$605,DRE!$D900)</f>
        <v>0</v>
      </c>
      <c r="J900" s="47">
        <f>SUMIFS(Jun!$J$5:$J$605,Jun!$V$5:$V$605,"Despesa",Jun!$G$5:$G$605,DRE!$D900)</f>
        <v>0</v>
      </c>
      <c r="K900" s="47" t="e">
        <f>SUMIFS(#REF!,#REF!,"Despesa",#REF!,DRE!$D900)</f>
        <v>#REF!</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t="e">
        <f t="shared" si="40"/>
        <v>#REF!</v>
      </c>
    </row>
    <row r="901" spans="1:17" ht="28.5" customHeight="1" thickTop="1" thickBot="1" x14ac:dyDescent="0.3">
      <c r="A901" s="214"/>
      <c r="B901" s="61">
        <v>898</v>
      </c>
      <c r="C901" s="34">
        <f>'PC Despesas'!I76</f>
        <v>0</v>
      </c>
      <c r="D901" s="35" t="str">
        <f>IFERROR(VLOOKUP(C901,'PC Despesas'!$I$4:$J$103,2,FALSE),"")</f>
        <v/>
      </c>
      <c r="E901" s="47">
        <f>SUMIFS(Jan!$J$5:$J$586,Jan!$V$5:$V$586,"Despesa",Jan!$G$5:$G$586,DRE!$D901)</f>
        <v>0</v>
      </c>
      <c r="F901" s="47">
        <f>SUMIFS(Fev!$J$5:$J$605,Fev!$V$5:$V$605,"Despesa",Fev!$G$5:$G$605,DRE!$D901)</f>
        <v>0</v>
      </c>
      <c r="G901" s="47" t="e">
        <f>SUMIFS(#REF!,#REF!,"Despesa",#REF!,DRE!$D901)</f>
        <v>#REF!</v>
      </c>
      <c r="H901" s="47">
        <f>SUMIFS(Abr!$J$5:$J$605,Abr!$V$5:$V$605,"Despesa",Abr!$G$5:$G$605,DRE!$D901)</f>
        <v>0</v>
      </c>
      <c r="I901" s="47">
        <f>SUMIFS(Mai!$J$5:$J$605,Mai!$V$5:$V$605,"Despesa",Mai!$G$5:$G$605,DRE!$D901)</f>
        <v>0</v>
      </c>
      <c r="J901" s="47">
        <f>SUMIFS(Jun!$J$5:$J$605,Jun!$V$5:$V$605,"Despesa",Jun!$G$5:$G$605,DRE!$D901)</f>
        <v>0</v>
      </c>
      <c r="K901" s="47" t="e">
        <f>SUMIFS(#REF!,#REF!,"Despesa",#REF!,DRE!$D901)</f>
        <v>#REF!</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t="e">
        <f t="shared" si="40"/>
        <v>#REF!</v>
      </c>
    </row>
    <row r="902" spans="1:17" ht="28.5" customHeight="1" thickTop="1" thickBot="1" x14ac:dyDescent="0.3">
      <c r="A902" s="214"/>
      <c r="B902" s="61">
        <v>899</v>
      </c>
      <c r="C902" s="34">
        <f>'PC Despesas'!I77</f>
        <v>0</v>
      </c>
      <c r="D902" s="35" t="str">
        <f>IFERROR(VLOOKUP(C902,'PC Despesas'!$I$4:$J$103,2,FALSE),"")</f>
        <v/>
      </c>
      <c r="E902" s="47">
        <f>SUMIFS(Jan!$J$5:$J$586,Jan!$V$5:$V$586,"Despesa",Jan!$G$5:$G$586,DRE!$D902)</f>
        <v>0</v>
      </c>
      <c r="F902" s="47">
        <f>SUMIFS(Fev!$J$5:$J$605,Fev!$V$5:$V$605,"Despesa",Fev!$G$5:$G$605,DRE!$D902)</f>
        <v>0</v>
      </c>
      <c r="G902" s="47" t="e">
        <f>SUMIFS(#REF!,#REF!,"Despesa",#REF!,DRE!$D902)</f>
        <v>#REF!</v>
      </c>
      <c r="H902" s="47">
        <f>SUMIFS(Abr!$J$5:$J$605,Abr!$V$5:$V$605,"Despesa",Abr!$G$5:$G$605,DRE!$D902)</f>
        <v>0</v>
      </c>
      <c r="I902" s="47">
        <f>SUMIFS(Mai!$J$5:$J$605,Mai!$V$5:$V$605,"Despesa",Mai!$G$5:$G$605,DRE!$D902)</f>
        <v>0</v>
      </c>
      <c r="J902" s="47">
        <f>SUMIFS(Jun!$J$5:$J$605,Jun!$V$5:$V$605,"Despesa",Jun!$G$5:$G$605,DRE!$D902)</f>
        <v>0</v>
      </c>
      <c r="K902" s="47" t="e">
        <f>SUMIFS(#REF!,#REF!,"Despesa",#REF!,DRE!$D902)</f>
        <v>#REF!</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t="e">
        <f t="shared" si="40"/>
        <v>#REF!</v>
      </c>
    </row>
    <row r="903" spans="1:17" ht="28.5" customHeight="1" thickTop="1" thickBot="1" x14ac:dyDescent="0.3">
      <c r="A903" s="214"/>
      <c r="B903" s="61">
        <v>900</v>
      </c>
      <c r="C903" s="34">
        <f>'PC Despesas'!I78</f>
        <v>0</v>
      </c>
      <c r="D903" s="35" t="str">
        <f>IFERROR(VLOOKUP(C903,'PC Despesas'!$I$4:$J$103,2,FALSE),"")</f>
        <v/>
      </c>
      <c r="E903" s="47">
        <f>SUMIFS(Jan!$J$5:$J$586,Jan!$V$5:$V$586,"Despesa",Jan!$G$5:$G$586,DRE!$D903)</f>
        <v>0</v>
      </c>
      <c r="F903" s="47">
        <f>SUMIFS(Fev!$J$5:$J$605,Fev!$V$5:$V$605,"Despesa",Fev!$G$5:$G$605,DRE!$D903)</f>
        <v>0</v>
      </c>
      <c r="G903" s="47" t="e">
        <f>SUMIFS(#REF!,#REF!,"Despesa",#REF!,DRE!$D903)</f>
        <v>#REF!</v>
      </c>
      <c r="H903" s="47">
        <f>SUMIFS(Abr!$J$5:$J$605,Abr!$V$5:$V$605,"Despesa",Abr!$G$5:$G$605,DRE!$D903)</f>
        <v>0</v>
      </c>
      <c r="I903" s="47">
        <f>SUMIFS(Mai!$J$5:$J$605,Mai!$V$5:$V$605,"Despesa",Mai!$G$5:$G$605,DRE!$D903)</f>
        <v>0</v>
      </c>
      <c r="J903" s="47">
        <f>SUMIFS(Jun!$J$5:$J$605,Jun!$V$5:$V$605,"Despesa",Jun!$G$5:$G$605,DRE!$D903)</f>
        <v>0</v>
      </c>
      <c r="K903" s="47" t="e">
        <f>SUMIFS(#REF!,#REF!,"Despesa",#REF!,DRE!$D903)</f>
        <v>#REF!</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t="e">
        <f t="shared" si="40"/>
        <v>#REF!</v>
      </c>
    </row>
    <row r="904" spans="1:17" ht="28.5" customHeight="1" thickTop="1" thickBot="1" x14ac:dyDescent="0.3">
      <c r="A904" s="214"/>
      <c r="B904" s="61">
        <v>901</v>
      </c>
      <c r="C904" s="34">
        <f>'PC Despesas'!I79</f>
        <v>0</v>
      </c>
      <c r="D904" s="35" t="str">
        <f>IFERROR(VLOOKUP(C904,'PC Despesas'!$I$4:$J$103,2,FALSE),"")</f>
        <v/>
      </c>
      <c r="E904" s="47">
        <f>SUMIFS(Jan!$J$5:$J$586,Jan!$V$5:$V$586,"Despesa",Jan!$G$5:$G$586,DRE!$D904)</f>
        <v>0</v>
      </c>
      <c r="F904" s="47">
        <f>SUMIFS(Fev!$J$5:$J$605,Fev!$V$5:$V$605,"Despesa",Fev!$G$5:$G$605,DRE!$D904)</f>
        <v>0</v>
      </c>
      <c r="G904" s="47" t="e">
        <f>SUMIFS(#REF!,#REF!,"Despesa",#REF!,DRE!$D904)</f>
        <v>#REF!</v>
      </c>
      <c r="H904" s="47">
        <f>SUMIFS(Abr!$J$5:$J$605,Abr!$V$5:$V$605,"Despesa",Abr!$G$5:$G$605,DRE!$D904)</f>
        <v>0</v>
      </c>
      <c r="I904" s="47">
        <f>SUMIFS(Mai!$J$5:$J$605,Mai!$V$5:$V$605,"Despesa",Mai!$G$5:$G$605,DRE!$D904)</f>
        <v>0</v>
      </c>
      <c r="J904" s="47">
        <f>SUMIFS(Jun!$J$5:$J$605,Jun!$V$5:$V$605,"Despesa",Jun!$G$5:$G$605,DRE!$D904)</f>
        <v>0</v>
      </c>
      <c r="K904" s="47" t="e">
        <f>SUMIFS(#REF!,#REF!,"Despesa",#REF!,DRE!$D904)</f>
        <v>#REF!</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t="e">
        <f t="shared" si="40"/>
        <v>#REF!</v>
      </c>
    </row>
    <row r="905" spans="1:17" ht="28.5" customHeight="1" thickTop="1" thickBot="1" x14ac:dyDescent="0.3">
      <c r="A905" s="214"/>
      <c r="B905" s="61">
        <v>902</v>
      </c>
      <c r="C905" s="34">
        <f>'PC Despesas'!I80</f>
        <v>0</v>
      </c>
      <c r="D905" s="35" t="str">
        <f>IFERROR(VLOOKUP(C905,'PC Despesas'!$I$4:$J$103,2,FALSE),"")</f>
        <v/>
      </c>
      <c r="E905" s="47">
        <f>SUMIFS(Jan!$J$5:$J$586,Jan!$V$5:$V$586,"Despesa",Jan!$G$5:$G$586,DRE!$D905)</f>
        <v>0</v>
      </c>
      <c r="F905" s="47">
        <f>SUMIFS(Fev!$J$5:$J$605,Fev!$V$5:$V$605,"Despesa",Fev!$G$5:$G$605,DRE!$D905)</f>
        <v>0</v>
      </c>
      <c r="G905" s="47" t="e">
        <f>SUMIFS(#REF!,#REF!,"Despesa",#REF!,DRE!$D905)</f>
        <v>#REF!</v>
      </c>
      <c r="H905" s="47">
        <f>SUMIFS(Abr!$J$5:$J$605,Abr!$V$5:$V$605,"Despesa",Abr!$G$5:$G$605,DRE!$D905)</f>
        <v>0</v>
      </c>
      <c r="I905" s="47">
        <f>SUMIFS(Mai!$J$5:$J$605,Mai!$V$5:$V$605,"Despesa",Mai!$G$5:$G$605,DRE!$D905)</f>
        <v>0</v>
      </c>
      <c r="J905" s="47">
        <f>SUMIFS(Jun!$J$5:$J$605,Jun!$V$5:$V$605,"Despesa",Jun!$G$5:$G$605,DRE!$D905)</f>
        <v>0</v>
      </c>
      <c r="K905" s="47" t="e">
        <f>SUMIFS(#REF!,#REF!,"Despesa",#REF!,DRE!$D905)</f>
        <v>#REF!</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t="e">
        <f t="shared" si="40"/>
        <v>#REF!</v>
      </c>
    </row>
    <row r="906" spans="1:17" ht="28.5" customHeight="1" thickTop="1" thickBot="1" x14ac:dyDescent="0.3">
      <c r="A906" s="214"/>
      <c r="B906" s="61">
        <v>903</v>
      </c>
      <c r="C906" s="34">
        <f>'PC Despesas'!I81</f>
        <v>0</v>
      </c>
      <c r="D906" s="35" t="str">
        <f>IFERROR(VLOOKUP(C906,'PC Despesas'!$I$4:$J$103,2,FALSE),"")</f>
        <v/>
      </c>
      <c r="E906" s="47">
        <f>SUMIFS(Jan!$J$5:$J$586,Jan!$V$5:$V$586,"Despesa",Jan!$G$5:$G$586,DRE!$D906)</f>
        <v>0</v>
      </c>
      <c r="F906" s="47">
        <f>SUMIFS(Fev!$J$5:$J$605,Fev!$V$5:$V$605,"Despesa",Fev!$G$5:$G$605,DRE!$D906)</f>
        <v>0</v>
      </c>
      <c r="G906" s="47" t="e">
        <f>SUMIFS(#REF!,#REF!,"Despesa",#REF!,DRE!$D906)</f>
        <v>#REF!</v>
      </c>
      <c r="H906" s="47">
        <f>SUMIFS(Abr!$J$5:$J$605,Abr!$V$5:$V$605,"Despesa",Abr!$G$5:$G$605,DRE!$D906)</f>
        <v>0</v>
      </c>
      <c r="I906" s="47">
        <f>SUMIFS(Mai!$J$5:$J$605,Mai!$V$5:$V$605,"Despesa",Mai!$G$5:$G$605,DRE!$D906)</f>
        <v>0</v>
      </c>
      <c r="J906" s="47">
        <f>SUMIFS(Jun!$J$5:$J$605,Jun!$V$5:$V$605,"Despesa",Jun!$G$5:$G$605,DRE!$D906)</f>
        <v>0</v>
      </c>
      <c r="K906" s="47" t="e">
        <f>SUMIFS(#REF!,#REF!,"Despesa",#REF!,DRE!$D906)</f>
        <v>#REF!</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t="e">
        <f t="shared" si="40"/>
        <v>#REF!</v>
      </c>
    </row>
    <row r="907" spans="1:17" ht="28.5" customHeight="1" thickTop="1" thickBot="1" x14ac:dyDescent="0.3">
      <c r="A907" s="214"/>
      <c r="B907" s="61">
        <v>904</v>
      </c>
      <c r="C907" s="34">
        <f>'PC Despesas'!I82</f>
        <v>0</v>
      </c>
      <c r="D907" s="35" t="str">
        <f>IFERROR(VLOOKUP(C907,'PC Despesas'!$I$4:$J$103,2,FALSE),"")</f>
        <v/>
      </c>
      <c r="E907" s="47">
        <f>SUMIFS(Jan!$J$5:$J$586,Jan!$V$5:$V$586,"Despesa",Jan!$G$5:$G$586,DRE!$D907)</f>
        <v>0</v>
      </c>
      <c r="F907" s="47">
        <f>SUMIFS(Fev!$J$5:$J$605,Fev!$V$5:$V$605,"Despesa",Fev!$G$5:$G$605,DRE!$D907)</f>
        <v>0</v>
      </c>
      <c r="G907" s="47" t="e">
        <f>SUMIFS(#REF!,#REF!,"Despesa",#REF!,DRE!$D907)</f>
        <v>#REF!</v>
      </c>
      <c r="H907" s="47">
        <f>SUMIFS(Abr!$J$5:$J$605,Abr!$V$5:$V$605,"Despesa",Abr!$G$5:$G$605,DRE!$D907)</f>
        <v>0</v>
      </c>
      <c r="I907" s="47">
        <f>SUMIFS(Mai!$J$5:$J$605,Mai!$V$5:$V$605,"Despesa",Mai!$G$5:$G$605,DRE!$D907)</f>
        <v>0</v>
      </c>
      <c r="J907" s="47">
        <f>SUMIFS(Jun!$J$5:$J$605,Jun!$V$5:$V$605,"Despesa",Jun!$G$5:$G$605,DRE!$D907)</f>
        <v>0</v>
      </c>
      <c r="K907" s="47" t="e">
        <f>SUMIFS(#REF!,#REF!,"Despesa",#REF!,DRE!$D907)</f>
        <v>#REF!</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t="e">
        <f t="shared" si="40"/>
        <v>#REF!</v>
      </c>
    </row>
    <row r="908" spans="1:17" ht="28.5" customHeight="1" thickTop="1" thickBot="1" x14ac:dyDescent="0.3">
      <c r="A908" s="214"/>
      <c r="B908" s="61">
        <v>905</v>
      </c>
      <c r="C908" s="34">
        <f>'PC Despesas'!I83</f>
        <v>0</v>
      </c>
      <c r="D908" s="35" t="str">
        <f>IFERROR(VLOOKUP(C908,'PC Despesas'!$I$4:$J$103,2,FALSE),"")</f>
        <v/>
      </c>
      <c r="E908" s="47">
        <f>SUMIFS(Jan!$J$5:$J$586,Jan!$V$5:$V$586,"Despesa",Jan!$G$5:$G$586,DRE!$D908)</f>
        <v>0</v>
      </c>
      <c r="F908" s="47">
        <f>SUMIFS(Fev!$J$5:$J$605,Fev!$V$5:$V$605,"Despesa",Fev!$G$5:$G$605,DRE!$D908)</f>
        <v>0</v>
      </c>
      <c r="G908" s="47" t="e">
        <f>SUMIFS(#REF!,#REF!,"Despesa",#REF!,DRE!$D908)</f>
        <v>#REF!</v>
      </c>
      <c r="H908" s="47">
        <f>SUMIFS(Abr!$J$5:$J$605,Abr!$V$5:$V$605,"Despesa",Abr!$G$5:$G$605,DRE!$D908)</f>
        <v>0</v>
      </c>
      <c r="I908" s="47">
        <f>SUMIFS(Mai!$J$5:$J$605,Mai!$V$5:$V$605,"Despesa",Mai!$G$5:$G$605,DRE!$D908)</f>
        <v>0</v>
      </c>
      <c r="J908" s="47">
        <f>SUMIFS(Jun!$J$5:$J$605,Jun!$V$5:$V$605,"Despesa",Jun!$G$5:$G$605,DRE!$D908)</f>
        <v>0</v>
      </c>
      <c r="K908" s="47" t="e">
        <f>SUMIFS(#REF!,#REF!,"Despesa",#REF!,DRE!$D908)</f>
        <v>#REF!</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t="e">
        <f t="shared" si="40"/>
        <v>#REF!</v>
      </c>
    </row>
    <row r="909" spans="1:17" ht="28.5" customHeight="1" thickTop="1" thickBot="1" x14ac:dyDescent="0.3">
      <c r="A909" s="214"/>
      <c r="B909" s="61">
        <v>906</v>
      </c>
      <c r="C909" s="34">
        <f>'PC Despesas'!I84</f>
        <v>0</v>
      </c>
      <c r="D909" s="35" t="str">
        <f>IFERROR(VLOOKUP(C909,'PC Despesas'!$I$4:$J$103,2,FALSE),"")</f>
        <v/>
      </c>
      <c r="E909" s="47">
        <f>SUMIFS(Jan!$J$5:$J$586,Jan!$V$5:$V$586,"Despesa",Jan!$G$5:$G$586,DRE!$D909)</f>
        <v>0</v>
      </c>
      <c r="F909" s="47">
        <f>SUMIFS(Fev!$J$5:$J$605,Fev!$V$5:$V$605,"Despesa",Fev!$G$5:$G$605,DRE!$D909)</f>
        <v>0</v>
      </c>
      <c r="G909" s="47" t="e">
        <f>SUMIFS(#REF!,#REF!,"Despesa",#REF!,DRE!$D909)</f>
        <v>#REF!</v>
      </c>
      <c r="H909" s="47">
        <f>SUMIFS(Abr!$J$5:$J$605,Abr!$V$5:$V$605,"Despesa",Abr!$G$5:$G$605,DRE!$D909)</f>
        <v>0</v>
      </c>
      <c r="I909" s="47">
        <f>SUMIFS(Mai!$J$5:$J$605,Mai!$V$5:$V$605,"Despesa",Mai!$G$5:$G$605,DRE!$D909)</f>
        <v>0</v>
      </c>
      <c r="J909" s="47">
        <f>SUMIFS(Jun!$J$5:$J$605,Jun!$V$5:$V$605,"Despesa",Jun!$G$5:$G$605,DRE!$D909)</f>
        <v>0</v>
      </c>
      <c r="K909" s="47" t="e">
        <f>SUMIFS(#REF!,#REF!,"Despesa",#REF!,DRE!$D909)</f>
        <v>#REF!</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t="e">
        <f t="shared" si="40"/>
        <v>#REF!</v>
      </c>
    </row>
    <row r="910" spans="1:17" ht="28.5" customHeight="1" thickTop="1" thickBot="1" x14ac:dyDescent="0.3">
      <c r="A910" s="214"/>
      <c r="B910" s="61">
        <v>907</v>
      </c>
      <c r="C910" s="34">
        <f>'PC Despesas'!I85</f>
        <v>0</v>
      </c>
      <c r="D910" s="35" t="str">
        <f>IFERROR(VLOOKUP(C910,'PC Despesas'!$I$4:$J$103,2,FALSE),"")</f>
        <v/>
      </c>
      <c r="E910" s="47">
        <f>SUMIFS(Jan!$J$5:$J$586,Jan!$V$5:$V$586,"Despesa",Jan!$G$5:$G$586,DRE!$D910)</f>
        <v>0</v>
      </c>
      <c r="F910" s="47">
        <f>SUMIFS(Fev!$J$5:$J$605,Fev!$V$5:$V$605,"Despesa",Fev!$G$5:$G$605,DRE!$D910)</f>
        <v>0</v>
      </c>
      <c r="G910" s="47" t="e">
        <f>SUMIFS(#REF!,#REF!,"Despesa",#REF!,DRE!$D910)</f>
        <v>#REF!</v>
      </c>
      <c r="H910" s="47">
        <f>SUMIFS(Abr!$J$5:$J$605,Abr!$V$5:$V$605,"Despesa",Abr!$G$5:$G$605,DRE!$D910)</f>
        <v>0</v>
      </c>
      <c r="I910" s="47">
        <f>SUMIFS(Mai!$J$5:$J$605,Mai!$V$5:$V$605,"Despesa",Mai!$G$5:$G$605,DRE!$D910)</f>
        <v>0</v>
      </c>
      <c r="J910" s="47">
        <f>SUMIFS(Jun!$J$5:$J$605,Jun!$V$5:$V$605,"Despesa",Jun!$G$5:$G$605,DRE!$D910)</f>
        <v>0</v>
      </c>
      <c r="K910" s="47" t="e">
        <f>SUMIFS(#REF!,#REF!,"Despesa",#REF!,DRE!$D910)</f>
        <v>#REF!</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t="e">
        <f t="shared" si="40"/>
        <v>#REF!</v>
      </c>
    </row>
    <row r="911" spans="1:17" ht="28.5" customHeight="1" thickTop="1" thickBot="1" x14ac:dyDescent="0.3">
      <c r="A911" s="214"/>
      <c r="B911" s="61">
        <v>908</v>
      </c>
      <c r="C911" s="34">
        <f>'PC Despesas'!I86</f>
        <v>0</v>
      </c>
      <c r="D911" s="35" t="str">
        <f>IFERROR(VLOOKUP(C911,'PC Despesas'!$I$4:$J$103,2,FALSE),"")</f>
        <v/>
      </c>
      <c r="E911" s="47">
        <f>SUMIFS(Jan!$J$5:$J$586,Jan!$V$5:$V$586,"Despesa",Jan!$G$5:$G$586,DRE!$D911)</f>
        <v>0</v>
      </c>
      <c r="F911" s="47">
        <f>SUMIFS(Fev!$J$5:$J$605,Fev!$V$5:$V$605,"Despesa",Fev!$G$5:$G$605,DRE!$D911)</f>
        <v>0</v>
      </c>
      <c r="G911" s="47" t="e">
        <f>SUMIFS(#REF!,#REF!,"Despesa",#REF!,DRE!$D911)</f>
        <v>#REF!</v>
      </c>
      <c r="H911" s="47">
        <f>SUMIFS(Abr!$J$5:$J$605,Abr!$V$5:$V$605,"Despesa",Abr!$G$5:$G$605,DRE!$D911)</f>
        <v>0</v>
      </c>
      <c r="I911" s="47">
        <f>SUMIFS(Mai!$J$5:$J$605,Mai!$V$5:$V$605,"Despesa",Mai!$G$5:$G$605,DRE!$D911)</f>
        <v>0</v>
      </c>
      <c r="J911" s="47">
        <f>SUMIFS(Jun!$J$5:$J$605,Jun!$V$5:$V$605,"Despesa",Jun!$G$5:$G$605,DRE!$D911)</f>
        <v>0</v>
      </c>
      <c r="K911" s="47" t="e">
        <f>SUMIFS(#REF!,#REF!,"Despesa",#REF!,DRE!$D911)</f>
        <v>#REF!</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t="e">
        <f t="shared" si="40"/>
        <v>#REF!</v>
      </c>
    </row>
    <row r="912" spans="1:17" ht="28.5" customHeight="1" thickTop="1" thickBot="1" x14ac:dyDescent="0.3">
      <c r="A912" s="214"/>
      <c r="B912" s="61">
        <v>909</v>
      </c>
      <c r="C912" s="34">
        <f>'PC Despesas'!I87</f>
        <v>0</v>
      </c>
      <c r="D912" s="35" t="str">
        <f>IFERROR(VLOOKUP(C912,'PC Despesas'!$I$4:$J$103,2,FALSE),"")</f>
        <v/>
      </c>
      <c r="E912" s="47">
        <f>SUMIFS(Jan!$J$5:$J$586,Jan!$V$5:$V$586,"Despesa",Jan!$G$5:$G$586,DRE!$D912)</f>
        <v>0</v>
      </c>
      <c r="F912" s="47">
        <f>SUMIFS(Fev!$J$5:$J$605,Fev!$V$5:$V$605,"Despesa",Fev!$G$5:$G$605,DRE!$D912)</f>
        <v>0</v>
      </c>
      <c r="G912" s="47" t="e">
        <f>SUMIFS(#REF!,#REF!,"Despesa",#REF!,DRE!$D912)</f>
        <v>#REF!</v>
      </c>
      <c r="H912" s="47">
        <f>SUMIFS(Abr!$J$5:$J$605,Abr!$V$5:$V$605,"Despesa",Abr!$G$5:$G$605,DRE!$D912)</f>
        <v>0</v>
      </c>
      <c r="I912" s="47">
        <f>SUMIFS(Mai!$J$5:$J$605,Mai!$V$5:$V$605,"Despesa",Mai!$G$5:$G$605,DRE!$D912)</f>
        <v>0</v>
      </c>
      <c r="J912" s="47">
        <f>SUMIFS(Jun!$J$5:$J$605,Jun!$V$5:$V$605,"Despesa",Jun!$G$5:$G$605,DRE!$D912)</f>
        <v>0</v>
      </c>
      <c r="K912" s="47" t="e">
        <f>SUMIFS(#REF!,#REF!,"Despesa",#REF!,DRE!$D912)</f>
        <v>#REF!</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t="e">
        <f t="shared" si="40"/>
        <v>#REF!</v>
      </c>
    </row>
    <row r="913" spans="1:17" ht="28.5" customHeight="1" thickTop="1" thickBot="1" x14ac:dyDescent="0.3">
      <c r="A913" s="214"/>
      <c r="B913" s="61">
        <v>910</v>
      </c>
      <c r="C913" s="34">
        <f>'PC Despesas'!I88</f>
        <v>0</v>
      </c>
      <c r="D913" s="35" t="str">
        <f>IFERROR(VLOOKUP(C913,'PC Despesas'!$I$4:$J$103,2,FALSE),"")</f>
        <v/>
      </c>
      <c r="E913" s="47">
        <f>SUMIFS(Jan!$J$5:$J$586,Jan!$V$5:$V$586,"Despesa",Jan!$G$5:$G$586,DRE!$D913)</f>
        <v>0</v>
      </c>
      <c r="F913" s="47">
        <f>SUMIFS(Fev!$J$5:$J$605,Fev!$V$5:$V$605,"Despesa",Fev!$G$5:$G$605,DRE!$D913)</f>
        <v>0</v>
      </c>
      <c r="G913" s="47" t="e">
        <f>SUMIFS(#REF!,#REF!,"Despesa",#REF!,DRE!$D913)</f>
        <v>#REF!</v>
      </c>
      <c r="H913" s="47">
        <f>SUMIFS(Abr!$J$5:$J$605,Abr!$V$5:$V$605,"Despesa",Abr!$G$5:$G$605,DRE!$D913)</f>
        <v>0</v>
      </c>
      <c r="I913" s="47">
        <f>SUMIFS(Mai!$J$5:$J$605,Mai!$V$5:$V$605,"Despesa",Mai!$G$5:$G$605,DRE!$D913)</f>
        <v>0</v>
      </c>
      <c r="J913" s="47">
        <f>SUMIFS(Jun!$J$5:$J$605,Jun!$V$5:$V$605,"Despesa",Jun!$G$5:$G$605,DRE!$D913)</f>
        <v>0</v>
      </c>
      <c r="K913" s="47" t="e">
        <f>SUMIFS(#REF!,#REF!,"Despesa",#REF!,DRE!$D913)</f>
        <v>#REF!</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t="e">
        <f t="shared" si="40"/>
        <v>#REF!</v>
      </c>
    </row>
    <row r="914" spans="1:17" ht="28.5" customHeight="1" thickTop="1" thickBot="1" x14ac:dyDescent="0.3">
      <c r="A914" s="214"/>
      <c r="B914" s="61">
        <v>911</v>
      </c>
      <c r="C914" s="34">
        <f>'PC Despesas'!I89</f>
        <v>0</v>
      </c>
      <c r="D914" s="35" t="str">
        <f>IFERROR(VLOOKUP(C914,'PC Despesas'!$I$4:$J$103,2,FALSE),"")</f>
        <v/>
      </c>
      <c r="E914" s="47">
        <f>SUMIFS(Jan!$J$5:$J$586,Jan!$V$5:$V$586,"Despesa",Jan!$G$5:$G$586,DRE!$D914)</f>
        <v>0</v>
      </c>
      <c r="F914" s="47">
        <f>SUMIFS(Fev!$J$5:$J$605,Fev!$V$5:$V$605,"Despesa",Fev!$G$5:$G$605,DRE!$D914)</f>
        <v>0</v>
      </c>
      <c r="G914" s="47" t="e">
        <f>SUMIFS(#REF!,#REF!,"Despesa",#REF!,DRE!$D914)</f>
        <v>#REF!</v>
      </c>
      <c r="H914" s="47">
        <f>SUMIFS(Abr!$J$5:$J$605,Abr!$V$5:$V$605,"Despesa",Abr!$G$5:$G$605,DRE!$D914)</f>
        <v>0</v>
      </c>
      <c r="I914" s="47">
        <f>SUMIFS(Mai!$J$5:$J$605,Mai!$V$5:$V$605,"Despesa",Mai!$G$5:$G$605,DRE!$D914)</f>
        <v>0</v>
      </c>
      <c r="J914" s="47">
        <f>SUMIFS(Jun!$J$5:$J$605,Jun!$V$5:$V$605,"Despesa",Jun!$G$5:$G$605,DRE!$D914)</f>
        <v>0</v>
      </c>
      <c r="K914" s="47" t="e">
        <f>SUMIFS(#REF!,#REF!,"Despesa",#REF!,DRE!$D914)</f>
        <v>#REF!</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t="e">
        <f t="shared" si="40"/>
        <v>#REF!</v>
      </c>
    </row>
    <row r="915" spans="1:17" ht="27.75" customHeight="1" thickTop="1" thickBot="1" x14ac:dyDescent="0.3">
      <c r="A915" s="214"/>
      <c r="B915" s="61">
        <v>912</v>
      </c>
      <c r="C915" s="34">
        <f>'PC Despesas'!I90</f>
        <v>0</v>
      </c>
      <c r="D915" s="35" t="str">
        <f>IFERROR(VLOOKUP(C915,'PC Despesas'!$I$4:$J$103,2,FALSE),"")</f>
        <v/>
      </c>
      <c r="E915" s="47">
        <f>SUMIFS(Jan!$J$5:$J$586,Jan!$V$5:$V$586,"Despesa",Jan!$G$5:$G$586,DRE!$D915)</f>
        <v>0</v>
      </c>
      <c r="F915" s="47">
        <f>SUMIFS(Fev!$J$5:$J$605,Fev!$V$5:$V$605,"Despesa",Fev!$G$5:$G$605,DRE!$D915)</f>
        <v>0</v>
      </c>
      <c r="G915" s="47" t="e">
        <f>SUMIFS(#REF!,#REF!,"Despesa",#REF!,DRE!$D915)</f>
        <v>#REF!</v>
      </c>
      <c r="H915" s="47">
        <f>SUMIFS(Abr!$J$5:$J$605,Abr!$V$5:$V$605,"Despesa",Abr!$G$5:$G$605,DRE!$D915)</f>
        <v>0</v>
      </c>
      <c r="I915" s="47">
        <f>SUMIFS(Mai!$J$5:$J$605,Mai!$V$5:$V$605,"Despesa",Mai!$G$5:$G$605,DRE!$D915)</f>
        <v>0</v>
      </c>
      <c r="J915" s="47">
        <f>SUMIFS(Jun!$J$5:$J$605,Jun!$V$5:$V$605,"Despesa",Jun!$G$5:$G$605,DRE!$D915)</f>
        <v>0</v>
      </c>
      <c r="K915" s="47" t="e">
        <f>SUMIFS(#REF!,#REF!,"Despesa",#REF!,DRE!$D915)</f>
        <v>#REF!</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t="e">
        <f t="shared" si="40"/>
        <v>#REF!</v>
      </c>
    </row>
    <row r="916" spans="1:17" ht="27.75" customHeight="1" thickTop="1" thickBot="1" x14ac:dyDescent="0.3">
      <c r="A916" s="214"/>
      <c r="B916" s="61">
        <v>913</v>
      </c>
      <c r="C916" s="34">
        <f>'PC Despesas'!I91</f>
        <v>0</v>
      </c>
      <c r="D916" s="35" t="str">
        <f>IFERROR(VLOOKUP(C916,'PC Despesas'!$I$4:$J$103,2,FALSE),"")</f>
        <v/>
      </c>
      <c r="E916" s="47">
        <f>SUMIFS(Jan!$J$5:$J$586,Jan!$V$5:$V$586,"Despesa",Jan!$G$5:$G$586,DRE!$D916)</f>
        <v>0</v>
      </c>
      <c r="F916" s="47">
        <f>SUMIFS(Fev!$J$5:$J$605,Fev!$V$5:$V$605,"Despesa",Fev!$G$5:$G$605,DRE!$D916)</f>
        <v>0</v>
      </c>
      <c r="G916" s="47" t="e">
        <f>SUMIFS(#REF!,#REF!,"Despesa",#REF!,DRE!$D916)</f>
        <v>#REF!</v>
      </c>
      <c r="H916" s="47">
        <f>SUMIFS(Abr!$J$5:$J$605,Abr!$V$5:$V$605,"Despesa",Abr!$G$5:$G$605,DRE!$D916)</f>
        <v>0</v>
      </c>
      <c r="I916" s="47">
        <f>SUMIFS(Mai!$J$5:$J$605,Mai!$V$5:$V$605,"Despesa",Mai!$G$5:$G$605,DRE!$D916)</f>
        <v>0</v>
      </c>
      <c r="J916" s="47">
        <f>SUMIFS(Jun!$J$5:$J$605,Jun!$V$5:$V$605,"Despesa",Jun!$G$5:$G$605,DRE!$D916)</f>
        <v>0</v>
      </c>
      <c r="K916" s="47" t="e">
        <f>SUMIFS(#REF!,#REF!,"Despesa",#REF!,DRE!$D916)</f>
        <v>#REF!</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t="e">
        <f t="shared" si="40"/>
        <v>#REF!</v>
      </c>
    </row>
    <row r="917" spans="1:17" ht="27.75" customHeight="1" thickTop="1" thickBot="1" x14ac:dyDescent="0.3">
      <c r="A917" s="214"/>
      <c r="B917" s="61">
        <v>914</v>
      </c>
      <c r="C917" s="34">
        <f>'PC Despesas'!I92</f>
        <v>0</v>
      </c>
      <c r="D917" s="35" t="str">
        <f>IFERROR(VLOOKUP(C917,'PC Despesas'!$I$4:$J$103,2,FALSE),"")</f>
        <v/>
      </c>
      <c r="E917" s="47">
        <f>SUMIFS(Jan!$J$5:$J$586,Jan!$V$5:$V$586,"Despesa",Jan!$G$5:$G$586,DRE!$D917)</f>
        <v>0</v>
      </c>
      <c r="F917" s="47">
        <f>SUMIFS(Fev!$J$5:$J$605,Fev!$V$5:$V$605,"Despesa",Fev!$G$5:$G$605,DRE!$D917)</f>
        <v>0</v>
      </c>
      <c r="G917" s="47" t="e">
        <f>SUMIFS(#REF!,#REF!,"Despesa",#REF!,DRE!$D917)</f>
        <v>#REF!</v>
      </c>
      <c r="H917" s="47">
        <f>SUMIFS(Abr!$J$5:$J$605,Abr!$V$5:$V$605,"Despesa",Abr!$G$5:$G$605,DRE!$D917)</f>
        <v>0</v>
      </c>
      <c r="I917" s="47">
        <f>SUMIFS(Mai!$J$5:$J$605,Mai!$V$5:$V$605,"Despesa",Mai!$G$5:$G$605,DRE!$D917)</f>
        <v>0</v>
      </c>
      <c r="J917" s="47">
        <f>SUMIFS(Jun!$J$5:$J$605,Jun!$V$5:$V$605,"Despesa",Jun!$G$5:$G$605,DRE!$D917)</f>
        <v>0</v>
      </c>
      <c r="K917" s="47" t="e">
        <f>SUMIFS(#REF!,#REF!,"Despesa",#REF!,DRE!$D917)</f>
        <v>#REF!</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t="e">
        <f t="shared" si="40"/>
        <v>#REF!</v>
      </c>
    </row>
    <row r="918" spans="1:17" ht="27.75" customHeight="1" thickTop="1" thickBot="1" x14ac:dyDescent="0.3">
      <c r="A918" s="214"/>
      <c r="B918" s="61">
        <v>915</v>
      </c>
      <c r="C918" s="34">
        <f>'PC Despesas'!I93</f>
        <v>0</v>
      </c>
      <c r="D918" s="35" t="str">
        <f>IFERROR(VLOOKUP(C918,'PC Despesas'!$I$4:$J$103,2,FALSE),"")</f>
        <v/>
      </c>
      <c r="E918" s="47">
        <f>SUMIFS(Jan!$J$5:$J$586,Jan!$V$5:$V$586,"Despesa",Jan!$G$5:$G$586,DRE!$D918)</f>
        <v>0</v>
      </c>
      <c r="F918" s="47">
        <f>SUMIFS(Fev!$J$5:$J$605,Fev!$V$5:$V$605,"Despesa",Fev!$G$5:$G$605,DRE!$D918)</f>
        <v>0</v>
      </c>
      <c r="G918" s="47" t="e">
        <f>SUMIFS(#REF!,#REF!,"Despesa",#REF!,DRE!$D918)</f>
        <v>#REF!</v>
      </c>
      <c r="H918" s="47">
        <f>SUMIFS(Abr!$J$5:$J$605,Abr!$V$5:$V$605,"Despesa",Abr!$G$5:$G$605,DRE!$D918)</f>
        <v>0</v>
      </c>
      <c r="I918" s="47">
        <f>SUMIFS(Mai!$J$5:$J$605,Mai!$V$5:$V$605,"Despesa",Mai!$G$5:$G$605,DRE!$D918)</f>
        <v>0</v>
      </c>
      <c r="J918" s="47">
        <f>SUMIFS(Jun!$J$5:$J$605,Jun!$V$5:$V$605,"Despesa",Jun!$G$5:$G$605,DRE!$D918)</f>
        <v>0</v>
      </c>
      <c r="K918" s="47" t="e">
        <f>SUMIFS(#REF!,#REF!,"Despesa",#REF!,DRE!$D918)</f>
        <v>#REF!</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t="e">
        <f t="shared" si="40"/>
        <v>#REF!</v>
      </c>
    </row>
    <row r="919" spans="1:17" ht="27.75" customHeight="1" thickTop="1" thickBot="1" x14ac:dyDescent="0.3">
      <c r="A919" s="214"/>
      <c r="B919" s="61">
        <v>916</v>
      </c>
      <c r="C919" s="34">
        <f>'PC Despesas'!I94</f>
        <v>0</v>
      </c>
      <c r="D919" s="35" t="str">
        <f>IFERROR(VLOOKUP(C919,'PC Despesas'!$I$4:$J$103,2,FALSE),"")</f>
        <v/>
      </c>
      <c r="E919" s="47">
        <f>SUMIFS(Jan!$J$5:$J$586,Jan!$V$5:$V$586,"Despesa",Jan!$G$5:$G$586,DRE!$D919)</f>
        <v>0</v>
      </c>
      <c r="F919" s="47">
        <f>SUMIFS(Fev!$J$5:$J$605,Fev!$V$5:$V$605,"Despesa",Fev!$G$5:$G$605,DRE!$D919)</f>
        <v>0</v>
      </c>
      <c r="G919" s="47" t="e">
        <f>SUMIFS(#REF!,#REF!,"Despesa",#REF!,DRE!$D919)</f>
        <v>#REF!</v>
      </c>
      <c r="H919" s="47">
        <f>SUMIFS(Abr!$J$5:$J$605,Abr!$V$5:$V$605,"Despesa",Abr!$G$5:$G$605,DRE!$D919)</f>
        <v>0</v>
      </c>
      <c r="I919" s="47">
        <f>SUMIFS(Mai!$J$5:$J$605,Mai!$V$5:$V$605,"Despesa",Mai!$G$5:$G$605,DRE!$D919)</f>
        <v>0</v>
      </c>
      <c r="J919" s="47">
        <f>SUMIFS(Jun!$J$5:$J$605,Jun!$V$5:$V$605,"Despesa",Jun!$G$5:$G$605,DRE!$D919)</f>
        <v>0</v>
      </c>
      <c r="K919" s="47" t="e">
        <f>SUMIFS(#REF!,#REF!,"Despesa",#REF!,DRE!$D919)</f>
        <v>#REF!</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t="e">
        <f t="shared" si="40"/>
        <v>#REF!</v>
      </c>
    </row>
    <row r="920" spans="1:17" ht="27.75" customHeight="1" thickTop="1" thickBot="1" x14ac:dyDescent="0.3">
      <c r="A920" s="214"/>
      <c r="B920" s="61">
        <v>917</v>
      </c>
      <c r="C920" s="34">
        <f>'PC Despesas'!I95</f>
        <v>0</v>
      </c>
      <c r="D920" s="35" t="str">
        <f>IFERROR(VLOOKUP(C920,'PC Despesas'!$I$4:$J$103,2,FALSE),"")</f>
        <v/>
      </c>
      <c r="E920" s="47">
        <f>SUMIFS(Jan!$J$5:$J$586,Jan!$V$5:$V$586,"Despesa",Jan!$G$5:$G$586,DRE!$D920)</f>
        <v>0</v>
      </c>
      <c r="F920" s="47">
        <f>SUMIFS(Fev!$J$5:$J$605,Fev!$V$5:$V$605,"Despesa",Fev!$G$5:$G$605,DRE!$D920)</f>
        <v>0</v>
      </c>
      <c r="G920" s="47" t="e">
        <f>SUMIFS(#REF!,#REF!,"Despesa",#REF!,DRE!$D920)</f>
        <v>#REF!</v>
      </c>
      <c r="H920" s="47">
        <f>SUMIFS(Abr!$J$5:$J$605,Abr!$V$5:$V$605,"Despesa",Abr!$G$5:$G$605,DRE!$D920)</f>
        <v>0</v>
      </c>
      <c r="I920" s="47">
        <f>SUMIFS(Mai!$J$5:$J$605,Mai!$V$5:$V$605,"Despesa",Mai!$G$5:$G$605,DRE!$D920)</f>
        <v>0</v>
      </c>
      <c r="J920" s="47">
        <f>SUMIFS(Jun!$J$5:$J$605,Jun!$V$5:$V$605,"Despesa",Jun!$G$5:$G$605,DRE!$D920)</f>
        <v>0</v>
      </c>
      <c r="K920" s="47" t="e">
        <f>SUMIFS(#REF!,#REF!,"Despesa",#REF!,DRE!$D920)</f>
        <v>#REF!</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t="e">
        <f t="shared" si="40"/>
        <v>#REF!</v>
      </c>
    </row>
    <row r="921" spans="1:17" ht="27.75" customHeight="1" thickTop="1" thickBot="1" x14ac:dyDescent="0.3">
      <c r="A921" s="214"/>
      <c r="B921" s="61">
        <v>918</v>
      </c>
      <c r="C921" s="34">
        <f>'PC Despesas'!I96</f>
        <v>0</v>
      </c>
      <c r="D921" s="35" t="str">
        <f>IFERROR(VLOOKUP(C921,'PC Despesas'!$I$4:$J$103,2,FALSE),"")</f>
        <v/>
      </c>
      <c r="E921" s="47">
        <f>SUMIFS(Jan!$J$5:$J$586,Jan!$V$5:$V$586,"Despesa",Jan!$G$5:$G$586,DRE!$D921)</f>
        <v>0</v>
      </c>
      <c r="F921" s="47">
        <f>SUMIFS(Fev!$J$5:$J$605,Fev!$V$5:$V$605,"Despesa",Fev!$G$5:$G$605,DRE!$D921)</f>
        <v>0</v>
      </c>
      <c r="G921" s="47" t="e">
        <f>SUMIFS(#REF!,#REF!,"Despesa",#REF!,DRE!$D921)</f>
        <v>#REF!</v>
      </c>
      <c r="H921" s="47">
        <f>SUMIFS(Abr!$J$5:$J$605,Abr!$V$5:$V$605,"Despesa",Abr!$G$5:$G$605,DRE!$D921)</f>
        <v>0</v>
      </c>
      <c r="I921" s="47">
        <f>SUMIFS(Mai!$J$5:$J$605,Mai!$V$5:$V$605,"Despesa",Mai!$G$5:$G$605,DRE!$D921)</f>
        <v>0</v>
      </c>
      <c r="J921" s="47">
        <f>SUMIFS(Jun!$J$5:$J$605,Jun!$V$5:$V$605,"Despesa",Jun!$G$5:$G$605,DRE!$D921)</f>
        <v>0</v>
      </c>
      <c r="K921" s="47" t="e">
        <f>SUMIFS(#REF!,#REF!,"Despesa",#REF!,DRE!$D921)</f>
        <v>#REF!</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t="e">
        <f t="shared" si="40"/>
        <v>#REF!</v>
      </c>
    </row>
    <row r="922" spans="1:17" ht="27.75" customHeight="1" thickTop="1" thickBot="1" x14ac:dyDescent="0.3">
      <c r="A922" s="214"/>
      <c r="B922" s="61">
        <v>919</v>
      </c>
      <c r="C922" s="34">
        <f>'PC Despesas'!I97</f>
        <v>0</v>
      </c>
      <c r="D922" s="35" t="str">
        <f>IFERROR(VLOOKUP(C922,'PC Despesas'!$I$4:$J$103,2,FALSE),"")</f>
        <v/>
      </c>
      <c r="E922" s="47">
        <f>SUMIFS(Jan!$J$5:$J$586,Jan!$V$5:$V$586,"Despesa",Jan!$G$5:$G$586,DRE!$D922)</f>
        <v>0</v>
      </c>
      <c r="F922" s="47">
        <f>SUMIFS(Fev!$J$5:$J$605,Fev!$V$5:$V$605,"Despesa",Fev!$G$5:$G$605,DRE!$D922)</f>
        <v>0</v>
      </c>
      <c r="G922" s="47" t="e">
        <f>SUMIFS(#REF!,#REF!,"Despesa",#REF!,DRE!$D922)</f>
        <v>#REF!</v>
      </c>
      <c r="H922" s="47">
        <f>SUMIFS(Abr!$J$5:$J$605,Abr!$V$5:$V$605,"Despesa",Abr!$G$5:$G$605,DRE!$D922)</f>
        <v>0</v>
      </c>
      <c r="I922" s="47">
        <f>SUMIFS(Mai!$J$5:$J$605,Mai!$V$5:$V$605,"Despesa",Mai!$G$5:$G$605,DRE!$D922)</f>
        <v>0</v>
      </c>
      <c r="J922" s="47">
        <f>SUMIFS(Jun!$J$5:$J$605,Jun!$V$5:$V$605,"Despesa",Jun!$G$5:$G$605,DRE!$D922)</f>
        <v>0</v>
      </c>
      <c r="K922" s="47" t="e">
        <f>SUMIFS(#REF!,#REF!,"Despesa",#REF!,DRE!$D922)</f>
        <v>#REF!</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t="e">
        <f t="shared" si="40"/>
        <v>#REF!</v>
      </c>
    </row>
    <row r="923" spans="1:17" ht="27.75" customHeight="1" thickTop="1" thickBot="1" x14ac:dyDescent="0.3">
      <c r="A923" s="214"/>
      <c r="B923" s="61">
        <v>920</v>
      </c>
      <c r="C923" s="34">
        <f>'PC Despesas'!I98</f>
        <v>0</v>
      </c>
      <c r="D923" s="35" t="str">
        <f>IFERROR(VLOOKUP(C923,'PC Despesas'!$I$4:$J$103,2,FALSE),"")</f>
        <v/>
      </c>
      <c r="E923" s="47">
        <f>SUMIFS(Jan!$J$5:$J$586,Jan!$V$5:$V$586,"Despesa",Jan!$G$5:$G$586,DRE!$D923)</f>
        <v>0</v>
      </c>
      <c r="F923" s="47">
        <f>SUMIFS(Fev!$J$5:$J$605,Fev!$V$5:$V$605,"Despesa",Fev!$G$5:$G$605,DRE!$D923)</f>
        <v>0</v>
      </c>
      <c r="G923" s="47" t="e">
        <f>SUMIFS(#REF!,#REF!,"Despesa",#REF!,DRE!$D923)</f>
        <v>#REF!</v>
      </c>
      <c r="H923" s="47">
        <f>SUMIFS(Abr!$J$5:$J$605,Abr!$V$5:$V$605,"Despesa",Abr!$G$5:$G$605,DRE!$D923)</f>
        <v>0</v>
      </c>
      <c r="I923" s="47">
        <f>SUMIFS(Mai!$J$5:$J$605,Mai!$V$5:$V$605,"Despesa",Mai!$G$5:$G$605,DRE!$D923)</f>
        <v>0</v>
      </c>
      <c r="J923" s="47">
        <f>SUMIFS(Jun!$J$5:$J$605,Jun!$V$5:$V$605,"Despesa",Jun!$G$5:$G$605,DRE!$D923)</f>
        <v>0</v>
      </c>
      <c r="K923" s="47" t="e">
        <f>SUMIFS(#REF!,#REF!,"Despesa",#REF!,DRE!$D923)</f>
        <v>#REF!</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t="e">
        <f t="shared" si="40"/>
        <v>#REF!</v>
      </c>
    </row>
    <row r="924" spans="1:17" ht="27.75" customHeight="1" thickTop="1" thickBot="1" x14ac:dyDescent="0.3">
      <c r="A924" s="214"/>
      <c r="B924" s="61">
        <v>921</v>
      </c>
      <c r="C924" s="34">
        <f>'PC Despesas'!I99</f>
        <v>0</v>
      </c>
      <c r="D924" s="35" t="str">
        <f>IFERROR(VLOOKUP(C924,'PC Despesas'!$I$4:$J$103,2,FALSE),"")</f>
        <v/>
      </c>
      <c r="E924" s="47">
        <f>SUMIFS(Jan!$J$5:$J$586,Jan!$V$5:$V$586,"Despesa",Jan!$G$5:$G$586,DRE!$D924)</f>
        <v>0</v>
      </c>
      <c r="F924" s="47">
        <f>SUMIFS(Fev!$J$5:$J$605,Fev!$V$5:$V$605,"Despesa",Fev!$G$5:$G$605,DRE!$D924)</f>
        <v>0</v>
      </c>
      <c r="G924" s="47" t="e">
        <f>SUMIFS(#REF!,#REF!,"Despesa",#REF!,DRE!$D924)</f>
        <v>#REF!</v>
      </c>
      <c r="H924" s="47">
        <f>SUMIFS(Abr!$J$5:$J$605,Abr!$V$5:$V$605,"Despesa",Abr!$G$5:$G$605,DRE!$D924)</f>
        <v>0</v>
      </c>
      <c r="I924" s="47">
        <f>SUMIFS(Mai!$J$5:$J$605,Mai!$V$5:$V$605,"Despesa",Mai!$G$5:$G$605,DRE!$D924)</f>
        <v>0</v>
      </c>
      <c r="J924" s="47">
        <f>SUMIFS(Jun!$J$5:$J$605,Jun!$V$5:$V$605,"Despesa",Jun!$G$5:$G$605,DRE!$D924)</f>
        <v>0</v>
      </c>
      <c r="K924" s="47" t="e">
        <f>SUMIFS(#REF!,#REF!,"Despesa",#REF!,DRE!$D924)</f>
        <v>#REF!</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t="e">
        <f t="shared" si="40"/>
        <v>#REF!</v>
      </c>
    </row>
    <row r="925" spans="1:17" ht="28.5" customHeight="1" thickTop="1" thickBot="1" x14ac:dyDescent="0.3">
      <c r="A925" s="214"/>
      <c r="B925" s="61">
        <v>922</v>
      </c>
      <c r="C925" s="34">
        <f>'PC Despesas'!I100</f>
        <v>0</v>
      </c>
      <c r="D925" s="35" t="str">
        <f>IFERROR(VLOOKUP(C925,'PC Despesas'!$I$4:$J$103,2,FALSE),"")</f>
        <v/>
      </c>
      <c r="E925" s="47">
        <f>SUMIFS(Jan!$J$5:$J$586,Jan!$V$5:$V$586,"Despesa",Jan!$G$5:$G$586,DRE!$D925)</f>
        <v>0</v>
      </c>
      <c r="F925" s="47">
        <f>SUMIFS(Fev!$J$5:$J$605,Fev!$V$5:$V$605,"Despesa",Fev!$G$5:$G$605,DRE!$D925)</f>
        <v>0</v>
      </c>
      <c r="G925" s="47" t="e">
        <f>SUMIFS(#REF!,#REF!,"Despesa",#REF!,DRE!$D925)</f>
        <v>#REF!</v>
      </c>
      <c r="H925" s="47">
        <f>SUMIFS(Abr!$J$5:$J$605,Abr!$V$5:$V$605,"Despesa",Abr!$G$5:$G$605,DRE!$D925)</f>
        <v>0</v>
      </c>
      <c r="I925" s="47">
        <f>SUMIFS(Mai!$J$5:$J$605,Mai!$V$5:$V$605,"Despesa",Mai!$G$5:$G$605,DRE!$D925)</f>
        <v>0</v>
      </c>
      <c r="J925" s="47">
        <f>SUMIFS(Jun!$J$5:$J$605,Jun!$V$5:$V$605,"Despesa",Jun!$G$5:$G$605,DRE!$D925)</f>
        <v>0</v>
      </c>
      <c r="K925" s="47" t="e">
        <f>SUMIFS(#REF!,#REF!,"Despesa",#REF!,DRE!$D925)</f>
        <v>#REF!</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t="e">
        <f t="shared" si="40"/>
        <v>#REF!</v>
      </c>
    </row>
    <row r="926" spans="1:17" ht="28.5" customHeight="1" thickTop="1" thickBot="1" x14ac:dyDescent="0.3">
      <c r="A926" s="214"/>
      <c r="B926" s="61">
        <v>923</v>
      </c>
      <c r="C926" s="34">
        <f>'PC Despesas'!I101</f>
        <v>0</v>
      </c>
      <c r="D926" s="35" t="str">
        <f>IFERROR(VLOOKUP(C926,'PC Despesas'!$I$4:$J$103,2,FALSE),"")</f>
        <v/>
      </c>
      <c r="E926" s="47">
        <f>SUMIFS(Jan!$J$5:$J$586,Jan!$V$5:$V$586,"Despesa",Jan!$G$5:$G$586,DRE!$D926)</f>
        <v>0</v>
      </c>
      <c r="F926" s="47">
        <f>SUMIFS(Fev!$J$5:$J$605,Fev!$V$5:$V$605,"Despesa",Fev!$G$5:$G$605,DRE!$D926)</f>
        <v>0</v>
      </c>
      <c r="G926" s="47" t="e">
        <f>SUMIFS(#REF!,#REF!,"Despesa",#REF!,DRE!$D926)</f>
        <v>#REF!</v>
      </c>
      <c r="H926" s="47">
        <f>SUMIFS(Abr!$J$5:$J$605,Abr!$V$5:$V$605,"Despesa",Abr!$G$5:$G$605,DRE!$D926)</f>
        <v>0</v>
      </c>
      <c r="I926" s="47">
        <f>SUMIFS(Mai!$J$5:$J$605,Mai!$V$5:$V$605,"Despesa",Mai!$G$5:$G$605,DRE!$D926)</f>
        <v>0</v>
      </c>
      <c r="J926" s="47">
        <f>SUMIFS(Jun!$J$5:$J$605,Jun!$V$5:$V$605,"Despesa",Jun!$G$5:$G$605,DRE!$D926)</f>
        <v>0</v>
      </c>
      <c r="K926" s="47" t="e">
        <f>SUMIFS(#REF!,#REF!,"Despesa",#REF!,DRE!$D926)</f>
        <v>#REF!</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t="e">
        <f t="shared" si="40"/>
        <v>#REF!</v>
      </c>
    </row>
    <row r="927" spans="1:17" ht="28.5" customHeight="1" thickTop="1" thickBot="1" x14ac:dyDescent="0.3">
      <c r="A927" s="214"/>
      <c r="B927" s="61">
        <v>924</v>
      </c>
      <c r="C927" s="34">
        <f>'PC Despesas'!I102</f>
        <v>0</v>
      </c>
      <c r="D927" s="35" t="str">
        <f>IFERROR(VLOOKUP(C927,'PC Despesas'!$I$4:$J$103,2,FALSE),"")</f>
        <v/>
      </c>
      <c r="E927" s="47">
        <f>SUMIFS(Jan!$J$5:$J$586,Jan!$V$5:$V$586,"Despesa",Jan!$G$5:$G$586,DRE!$D927)</f>
        <v>0</v>
      </c>
      <c r="F927" s="47">
        <f>SUMIFS(Fev!$J$5:$J$605,Fev!$V$5:$V$605,"Despesa",Fev!$G$5:$G$605,DRE!$D927)</f>
        <v>0</v>
      </c>
      <c r="G927" s="47" t="e">
        <f>SUMIFS(#REF!,#REF!,"Despesa",#REF!,DRE!$D927)</f>
        <v>#REF!</v>
      </c>
      <c r="H927" s="47">
        <f>SUMIFS(Abr!$J$5:$J$605,Abr!$V$5:$V$605,"Despesa",Abr!$G$5:$G$605,DRE!$D927)</f>
        <v>0</v>
      </c>
      <c r="I927" s="47">
        <f>SUMIFS(Mai!$J$5:$J$605,Mai!$V$5:$V$605,"Despesa",Mai!$G$5:$G$605,DRE!$D927)</f>
        <v>0</v>
      </c>
      <c r="J927" s="47">
        <f>SUMIFS(Jun!$J$5:$J$605,Jun!$V$5:$V$605,"Despesa",Jun!$G$5:$G$605,DRE!$D927)</f>
        <v>0</v>
      </c>
      <c r="K927" s="47" t="e">
        <f>SUMIFS(#REF!,#REF!,"Despesa",#REF!,DRE!$D927)</f>
        <v>#REF!</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t="e">
        <f t="shared" si="40"/>
        <v>#REF!</v>
      </c>
    </row>
    <row r="928" spans="1:17" ht="28.5" customHeight="1" thickTop="1" thickBot="1" x14ac:dyDescent="0.3">
      <c r="A928" s="214"/>
      <c r="B928" s="61">
        <v>925</v>
      </c>
      <c r="C928" s="34">
        <f>'PC Despesas'!I103</f>
        <v>0</v>
      </c>
      <c r="D928" s="35" t="str">
        <f>IFERROR(VLOOKUP(C928,'PC Despesas'!$I$4:$J$103,2,FALSE),"")</f>
        <v/>
      </c>
      <c r="E928" s="47">
        <f>SUMIFS(Jan!$J$5:$J$586,Jan!$V$5:$V$586,"Despesa",Jan!$G$5:$G$586,DRE!$D928)</f>
        <v>0</v>
      </c>
      <c r="F928" s="47">
        <f>SUMIFS(Fev!$J$5:$J$605,Fev!$V$5:$V$605,"Despesa",Fev!$G$5:$G$605,DRE!$D928)</f>
        <v>0</v>
      </c>
      <c r="G928" s="47" t="e">
        <f>SUMIFS(#REF!,#REF!,"Despesa",#REF!,DRE!$D928)</f>
        <v>#REF!</v>
      </c>
      <c r="H928" s="47">
        <f>SUMIFS(Abr!$J$5:$J$605,Abr!$V$5:$V$605,"Despesa",Abr!$G$5:$G$605,DRE!$D928)</f>
        <v>0</v>
      </c>
      <c r="I928" s="47">
        <f>SUMIFS(Mai!$J$5:$J$605,Mai!$V$5:$V$605,"Despesa",Mai!$G$5:$G$605,DRE!$D928)</f>
        <v>0</v>
      </c>
      <c r="J928" s="47">
        <f>SUMIFS(Jun!$J$5:$J$605,Jun!$V$5:$V$605,"Despesa",Jun!$G$5:$G$605,DRE!$D928)</f>
        <v>0</v>
      </c>
      <c r="K928" s="47" t="e">
        <f>SUMIFS(#REF!,#REF!,"Despesa",#REF!,DRE!$D928)</f>
        <v>#REF!</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t="e">
        <f t="shared" si="40"/>
        <v>#REF!</v>
      </c>
    </row>
    <row r="929" spans="1:17" ht="12.75" customHeight="1" thickTop="1" thickBot="1" x14ac:dyDescent="0.3">
      <c r="A929" s="214"/>
      <c r="B929" s="61">
        <v>926</v>
      </c>
      <c r="E929" s="71"/>
      <c r="F929" s="71"/>
      <c r="G929" s="71"/>
      <c r="H929" s="71"/>
      <c r="I929" s="71"/>
      <c r="J929" s="71"/>
      <c r="K929" s="71"/>
      <c r="L929" s="71"/>
      <c r="M929" s="71"/>
      <c r="N929" s="71"/>
      <c r="O929" s="71"/>
      <c r="P929" s="71"/>
      <c r="Q929" s="71"/>
    </row>
    <row r="930" spans="1:17" ht="35.25" customHeight="1" thickTop="1" thickBot="1" x14ac:dyDescent="0.3">
      <c r="A930" s="214"/>
      <c r="B930" s="61">
        <v>927</v>
      </c>
      <c r="C930" s="176" t="s">
        <v>96</v>
      </c>
      <c r="D930" s="177" t="str">
        <f>VLOOKUP(C930,'PC Despesas'!$U$4:$V$103,2,FALSE)</f>
        <v>IMPOSTOS</v>
      </c>
      <c r="E930" s="178">
        <f>SUM(E931:E1029)</f>
        <v>0</v>
      </c>
      <c r="F930" s="178">
        <f t="shared" ref="F930:O930" si="41">SUM(F931:F1029)</f>
        <v>0</v>
      </c>
      <c r="G930" s="178" t="e">
        <f t="shared" si="41"/>
        <v>#REF!</v>
      </c>
      <c r="H930" s="178">
        <f t="shared" si="41"/>
        <v>0</v>
      </c>
      <c r="I930" s="178">
        <f t="shared" si="41"/>
        <v>0</v>
      </c>
      <c r="J930" s="178">
        <f t="shared" si="41"/>
        <v>0</v>
      </c>
      <c r="K930" s="178" t="e">
        <f t="shared" si="41"/>
        <v>#REF!</v>
      </c>
      <c r="L930" s="178">
        <f t="shared" si="41"/>
        <v>0</v>
      </c>
      <c r="M930" s="178">
        <f t="shared" si="41"/>
        <v>0</v>
      </c>
      <c r="N930" s="178">
        <f t="shared" si="41"/>
        <v>0</v>
      </c>
      <c r="O930" s="178">
        <f t="shared" si="41"/>
        <v>0</v>
      </c>
      <c r="P930" s="178">
        <f>SUM(P931:P1029)</f>
        <v>0</v>
      </c>
      <c r="Q930" s="178" t="e">
        <f>SUM(Q931:Q1029)</f>
        <v>#REF!</v>
      </c>
    </row>
    <row r="931" spans="1:17" ht="28.5" customHeight="1" thickTop="1" thickBot="1" x14ac:dyDescent="0.3">
      <c r="A931" s="214"/>
      <c r="B931" s="61">
        <v>928</v>
      </c>
      <c r="C931" s="34" t="str">
        <f>'PC Despesas'!U5</f>
        <v>5.7.1</v>
      </c>
      <c r="D931" s="35" t="str">
        <f>IFERROR(VLOOKUP(C931,'PC Despesas'!$U$5:$V$103,2,FALSE),"")</f>
        <v>ICMS ST S/VENDAS</v>
      </c>
      <c r="E931" s="47">
        <f>SUMIFS(Jan!$J$5:$J$586,Jan!$V$5:$V$586,"Despesa",Jan!$G$5:$G$586,DRE!$D931)</f>
        <v>0</v>
      </c>
      <c r="F931" s="47">
        <f>SUMIFS(Fev!$J$5:$J$605,Fev!$V$5:$V$605,"Despesa",Fev!$G$5:$G$605,DRE!$D931)</f>
        <v>0</v>
      </c>
      <c r="G931" s="47" t="e">
        <f>SUMIFS(#REF!,#REF!,"Despesa",#REF!,DRE!$D931)</f>
        <v>#REF!</v>
      </c>
      <c r="H931" s="47">
        <f>SUMIFS(Abr!$J$5:$J$605,Abr!$V$5:$V$605,"Despesa",Abr!$G$5:$G$605,DRE!$D931)</f>
        <v>0</v>
      </c>
      <c r="I931" s="47">
        <f>SUMIFS(Mai!$J$5:$J$605,Mai!$V$5:$V$605,"Despesa",Mai!$G$5:$G$605,DRE!$D931)</f>
        <v>0</v>
      </c>
      <c r="J931" s="47">
        <f>SUMIFS(Jun!$J$5:$J$605,Jun!$V$5:$V$605,"Despesa",Jun!$G$5:$G$605,DRE!$D931)</f>
        <v>0</v>
      </c>
      <c r="K931" s="47" t="e">
        <f>SUMIFS(#REF!,#REF!,"Despesa",#REF!,DRE!$D931)</f>
        <v>#REF!</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t="e">
        <f>SUM(E931:P931)</f>
        <v>#REF!</v>
      </c>
    </row>
    <row r="932" spans="1:17" ht="28.5" customHeight="1" thickTop="1" thickBot="1" x14ac:dyDescent="0.3">
      <c r="A932" s="214"/>
      <c r="B932" s="61">
        <v>929</v>
      </c>
      <c r="C932" s="34" t="str">
        <f>'PC Despesas'!U6</f>
        <v>5.7.2</v>
      </c>
      <c r="D932" s="35" t="str">
        <f>IFERROR(VLOOKUP(C932,'PC Despesas'!$U$5:$V$103,2,FALSE),"")</f>
        <v>ICMS DIF ALIQUOTA</v>
      </c>
      <c r="E932" s="47">
        <f>SUMIFS(Jan!$J$5:$J$586,Jan!$V$5:$V$586,"Despesa",Jan!$G$5:$G$586,DRE!$D932)</f>
        <v>0</v>
      </c>
      <c r="F932" s="47">
        <f>SUMIFS(Fev!$J$5:$J$605,Fev!$V$5:$V$605,"Despesa",Fev!$G$5:$G$605,DRE!$D932)</f>
        <v>0</v>
      </c>
      <c r="G932" s="47" t="e">
        <f>SUMIFS(#REF!,#REF!,"Despesa",#REF!,DRE!$D932)</f>
        <v>#REF!</v>
      </c>
      <c r="H932" s="47">
        <f>SUMIFS(Abr!$J$5:$J$605,Abr!$V$5:$V$605,"Despesa",Abr!$G$5:$G$605,DRE!$D932)</f>
        <v>0</v>
      </c>
      <c r="I932" s="47">
        <f>SUMIFS(Mai!$J$5:$J$605,Mai!$V$5:$V$605,"Despesa",Mai!$G$5:$G$605,DRE!$D932)</f>
        <v>0</v>
      </c>
      <c r="J932" s="47">
        <f>SUMIFS(Jun!$J$5:$J$605,Jun!$V$5:$V$605,"Despesa",Jun!$G$5:$G$605,DRE!$D932)</f>
        <v>0</v>
      </c>
      <c r="K932" s="47" t="e">
        <f>SUMIFS(#REF!,#REF!,"Despesa",#REF!,DRE!$D932)</f>
        <v>#REF!</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t="e">
        <f t="shared" ref="Q932:Q995" si="42">SUM(E932:P932)</f>
        <v>#REF!</v>
      </c>
    </row>
    <row r="933" spans="1:17" ht="28.5" customHeight="1" thickTop="1" thickBot="1" x14ac:dyDescent="0.3">
      <c r="A933" s="214"/>
      <c r="B933" s="61">
        <v>930</v>
      </c>
      <c r="C933" s="34" t="str">
        <f>'PC Despesas'!U7</f>
        <v>5.7.3</v>
      </c>
      <c r="D933" s="35" t="str">
        <f>IFERROR(VLOOKUP(C933,'PC Despesas'!$U$5:$V$103,2,FALSE),"")</f>
        <v>ICMS RECOMP ALIQUOTA</v>
      </c>
      <c r="E933" s="47">
        <f>SUMIFS(Jan!$J$5:$J$586,Jan!$V$5:$V$586,"Despesa",Jan!$G$5:$G$586,DRE!$D933)</f>
        <v>0</v>
      </c>
      <c r="F933" s="47">
        <f>SUMIFS(Fev!$J$5:$J$605,Fev!$V$5:$V$605,"Despesa",Fev!$G$5:$G$605,DRE!$D933)</f>
        <v>0</v>
      </c>
      <c r="G933" s="47" t="e">
        <f>SUMIFS(#REF!,#REF!,"Despesa",#REF!,DRE!$D933)</f>
        <v>#REF!</v>
      </c>
      <c r="H933" s="47">
        <f>SUMIFS(Abr!$J$5:$J$605,Abr!$V$5:$V$605,"Despesa",Abr!$G$5:$G$605,DRE!$D933)</f>
        <v>0</v>
      </c>
      <c r="I933" s="47">
        <f>SUMIFS(Mai!$J$5:$J$605,Mai!$V$5:$V$605,"Despesa",Mai!$G$5:$G$605,DRE!$D933)</f>
        <v>0</v>
      </c>
      <c r="J933" s="47">
        <f>SUMIFS(Jun!$J$5:$J$605,Jun!$V$5:$V$605,"Despesa",Jun!$G$5:$G$605,DRE!$D933)</f>
        <v>0</v>
      </c>
      <c r="K933" s="47" t="e">
        <f>SUMIFS(#REF!,#REF!,"Despesa",#REF!,DRE!$D933)</f>
        <v>#REF!</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t="e">
        <f t="shared" si="42"/>
        <v>#REF!</v>
      </c>
    </row>
    <row r="934" spans="1:17" ht="28.5" customHeight="1" thickTop="1" thickBot="1" x14ac:dyDescent="0.3">
      <c r="A934" s="214"/>
      <c r="B934" s="61">
        <v>931</v>
      </c>
      <c r="C934" s="34" t="str">
        <f>'PC Despesas'!U8</f>
        <v>5.7.4</v>
      </c>
      <c r="D934" s="35" t="str">
        <f>IFERROR(VLOOKUP(C934,'PC Despesas'!$U$5:$V$103,2,FALSE),"")</f>
        <v>IPTU</v>
      </c>
      <c r="E934" s="47">
        <f>SUMIFS(Jan!$J$5:$J$586,Jan!$V$5:$V$586,"Despesa",Jan!$G$5:$G$586,DRE!$D934)</f>
        <v>0</v>
      </c>
      <c r="F934" s="47">
        <f>SUMIFS(Fev!$J$5:$J$605,Fev!$V$5:$V$605,"Despesa",Fev!$G$5:$G$605,DRE!$D934)</f>
        <v>0</v>
      </c>
      <c r="G934" s="47" t="e">
        <f>SUMIFS(#REF!,#REF!,"Despesa",#REF!,DRE!$D934)</f>
        <v>#REF!</v>
      </c>
      <c r="H934" s="47">
        <f>SUMIFS(Abr!$J$5:$J$605,Abr!$V$5:$V$605,"Despesa",Abr!$G$5:$G$605,DRE!$D934)</f>
        <v>0</v>
      </c>
      <c r="I934" s="47">
        <f>SUMIFS(Mai!$J$5:$J$605,Mai!$V$5:$V$605,"Despesa",Mai!$G$5:$G$605,DRE!$D934)</f>
        <v>0</v>
      </c>
      <c r="J934" s="47">
        <f>SUMIFS(Jun!$J$5:$J$605,Jun!$V$5:$V$605,"Despesa",Jun!$G$5:$G$605,DRE!$D934)</f>
        <v>0</v>
      </c>
      <c r="K934" s="47" t="e">
        <f>SUMIFS(#REF!,#REF!,"Despesa",#REF!,DRE!$D934)</f>
        <v>#REF!</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t="e">
        <f t="shared" si="42"/>
        <v>#REF!</v>
      </c>
    </row>
    <row r="935" spans="1:17" ht="28.5" customHeight="1" thickTop="1" thickBot="1" x14ac:dyDescent="0.3">
      <c r="A935" s="214"/>
      <c r="B935" s="61">
        <v>932</v>
      </c>
      <c r="C935" s="34" t="str">
        <f>'PC Despesas'!U9</f>
        <v>5.7.5</v>
      </c>
      <c r="D935" s="35" t="str">
        <f>IFERROR(VLOOKUP(C935,'PC Despesas'!$U$5:$V$103,2,FALSE),"")</f>
        <v>IPVA/LICENC E SEG OBRIG</v>
      </c>
      <c r="E935" s="47">
        <f>SUMIFS(Jan!$J$5:$J$586,Jan!$V$5:$V$586,"Despesa",Jan!$G$5:$G$586,DRE!$D935)</f>
        <v>0</v>
      </c>
      <c r="F935" s="47">
        <f>SUMIFS(Fev!$J$5:$J$605,Fev!$V$5:$V$605,"Despesa",Fev!$G$5:$G$605,DRE!$D935)</f>
        <v>0</v>
      </c>
      <c r="G935" s="47" t="e">
        <f>SUMIFS(#REF!,#REF!,"Despesa",#REF!,DRE!$D935)</f>
        <v>#REF!</v>
      </c>
      <c r="H935" s="47">
        <f>SUMIFS(Abr!$J$5:$J$605,Abr!$V$5:$V$605,"Despesa",Abr!$G$5:$G$605,DRE!$D935)</f>
        <v>0</v>
      </c>
      <c r="I935" s="47">
        <f>SUMIFS(Mai!$J$5:$J$605,Mai!$V$5:$V$605,"Despesa",Mai!$G$5:$G$605,DRE!$D935)</f>
        <v>0</v>
      </c>
      <c r="J935" s="47">
        <f>SUMIFS(Jun!$J$5:$J$605,Jun!$V$5:$V$605,"Despesa",Jun!$G$5:$G$605,DRE!$D935)</f>
        <v>0</v>
      </c>
      <c r="K935" s="47" t="e">
        <f>SUMIFS(#REF!,#REF!,"Despesa",#REF!,DRE!$D935)</f>
        <v>#REF!</v>
      </c>
      <c r="L935" s="47">
        <f>SUMIFS(Ago!$J$5:$J$596,Ago!$V$5:$V$596,"Despesa",Ago!$G$5:$G$596,DRE!$D935)</f>
        <v>0</v>
      </c>
      <c r="M935" s="47">
        <f>SUMIFS(Set!$J$5:$J$605,Set!$V$5:$V$605,"Despesa",Set!$G$5:$G$605,DRE!$D935)</f>
        <v>0</v>
      </c>
      <c r="N935" s="47">
        <f>SUMIFS(Out!$J$5:$J$605,Out!$V$5:$V$605,"Despesa",Out!$G$5:$G$605,DRE!$D935)</f>
        <v>0</v>
      </c>
      <c r="O935" s="47">
        <f>SUMIFS(Nov!$J$5:$J$605,Nov!$V$5:$V$605,"Despesa",Nov!$G$5:$G$605,DRE!$D935)</f>
        <v>0</v>
      </c>
      <c r="P935" s="47">
        <f>SUMIFS(Dez!$J$5:$J$605,Dez!$V$5:$V$605,"Despesa",Dez!$G$5:$G$605,DRE!$D935)</f>
        <v>0</v>
      </c>
      <c r="Q935" s="47" t="e">
        <f t="shared" si="42"/>
        <v>#REF!</v>
      </c>
    </row>
    <row r="936" spans="1:17" ht="28.5" customHeight="1" thickTop="1" thickBot="1" x14ac:dyDescent="0.3">
      <c r="A936" s="214"/>
      <c r="B936" s="61">
        <v>933</v>
      </c>
      <c r="C936" s="34" t="str">
        <f>'PC Despesas'!U10</f>
        <v>5.7.6</v>
      </c>
      <c r="D936" s="35" t="str">
        <f>IFERROR(VLOOKUP(C936,'PC Despesas'!$U$5:$V$103,2,FALSE),"")</f>
        <v>IRRF</v>
      </c>
      <c r="E936" s="47">
        <f>SUMIFS(Jan!$J$5:$J$586,Jan!$V$5:$V$586,"Despesa",Jan!$G$5:$G$586,DRE!$D936)</f>
        <v>0</v>
      </c>
      <c r="F936" s="47">
        <f>SUMIFS(Fev!$J$5:$J$605,Fev!$V$5:$V$605,"Despesa",Fev!$G$5:$G$605,DRE!$D936)</f>
        <v>0</v>
      </c>
      <c r="G936" s="47" t="e">
        <f>SUMIFS(#REF!,#REF!,"Despesa",#REF!,DRE!$D936)</f>
        <v>#REF!</v>
      </c>
      <c r="H936" s="47">
        <f>SUMIFS(Abr!$J$5:$J$605,Abr!$V$5:$V$605,"Despesa",Abr!$G$5:$G$605,DRE!$D936)</f>
        <v>0</v>
      </c>
      <c r="I936" s="47">
        <f>SUMIFS(Mai!$J$5:$J$605,Mai!$V$5:$V$605,"Despesa",Mai!$G$5:$G$605,DRE!$D936)</f>
        <v>0</v>
      </c>
      <c r="J936" s="47">
        <f>SUMIFS(Jun!$J$5:$J$605,Jun!$V$5:$V$605,"Despesa",Jun!$G$5:$G$605,DRE!$D936)</f>
        <v>0</v>
      </c>
      <c r="K936" s="47" t="e">
        <f>SUMIFS(#REF!,#REF!,"Despesa",#REF!,DRE!$D936)</f>
        <v>#REF!</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t="e">
        <f t="shared" si="42"/>
        <v>#REF!</v>
      </c>
    </row>
    <row r="937" spans="1:17" ht="28.5" customHeight="1" thickTop="1" thickBot="1" x14ac:dyDescent="0.3">
      <c r="A937" s="214"/>
      <c r="B937" s="61">
        <v>934</v>
      </c>
      <c r="C937" s="34" t="str">
        <f>'PC Despesas'!U11</f>
        <v>5.7.7</v>
      </c>
      <c r="D937" s="35" t="str">
        <f>IFERROR(VLOOKUP(C937,'PC Despesas'!$U$5:$V$103,2,FALSE),"")</f>
        <v>RETENÇÕES LEI 10.833</v>
      </c>
      <c r="E937" s="47">
        <f>SUMIFS(Jan!$J$5:$J$586,Jan!$V$5:$V$586,"Despesa",Jan!$G$5:$G$586,DRE!$D937)</f>
        <v>0</v>
      </c>
      <c r="F937" s="47">
        <f>SUMIFS(Fev!$J$5:$J$605,Fev!$V$5:$V$605,"Despesa",Fev!$G$5:$G$605,DRE!$D937)</f>
        <v>0</v>
      </c>
      <c r="G937" s="47" t="e">
        <f>SUMIFS(#REF!,#REF!,"Despesa",#REF!,DRE!$D937)</f>
        <v>#REF!</v>
      </c>
      <c r="H937" s="47">
        <f>SUMIFS(Abr!$J$5:$J$605,Abr!$V$5:$V$605,"Despesa",Abr!$G$5:$G$605,DRE!$D937)</f>
        <v>0</v>
      </c>
      <c r="I937" s="47">
        <f>SUMIFS(Mai!$J$5:$J$605,Mai!$V$5:$V$605,"Despesa",Mai!$G$5:$G$605,DRE!$D937)</f>
        <v>0</v>
      </c>
      <c r="J937" s="47">
        <f>SUMIFS(Jun!$J$5:$J$605,Jun!$V$5:$V$605,"Despesa",Jun!$G$5:$G$605,DRE!$D937)</f>
        <v>0</v>
      </c>
      <c r="K937" s="47" t="e">
        <f>SUMIFS(#REF!,#REF!,"Despesa",#REF!,DRE!$D937)</f>
        <v>#REF!</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t="e">
        <f t="shared" si="42"/>
        <v>#REF!</v>
      </c>
    </row>
    <row r="938" spans="1:17" ht="28.5" customHeight="1" thickTop="1" thickBot="1" x14ac:dyDescent="0.3">
      <c r="A938" s="214"/>
      <c r="B938" s="61">
        <v>935</v>
      </c>
      <c r="C938" s="34">
        <f>'PC Despesas'!U12</f>
        <v>0</v>
      </c>
      <c r="D938" s="35" t="str">
        <f>IFERROR(VLOOKUP(C938,'PC Despesas'!$U$5:$V$103,2,FALSE),"")</f>
        <v/>
      </c>
      <c r="E938" s="47">
        <f>SUMIFS(Jan!$J$5:$J$586,Jan!$V$5:$V$586,"Despesa",Jan!$G$5:$G$586,DRE!$D938)</f>
        <v>0</v>
      </c>
      <c r="F938" s="47">
        <f>SUMIFS(Fev!$J$5:$J$605,Fev!$V$5:$V$605,"Despesa",Fev!$G$5:$G$605,DRE!$D938)</f>
        <v>0</v>
      </c>
      <c r="G938" s="47" t="e">
        <f>SUMIFS(#REF!,#REF!,"Despesa",#REF!,DRE!$D938)</f>
        <v>#REF!</v>
      </c>
      <c r="H938" s="47">
        <f>SUMIFS(Abr!$J$5:$J$605,Abr!$V$5:$V$605,"Despesa",Abr!$G$5:$G$605,DRE!$D938)</f>
        <v>0</v>
      </c>
      <c r="I938" s="47">
        <f>SUMIFS(Mai!$J$5:$J$605,Mai!$V$5:$V$605,"Despesa",Mai!$G$5:$G$605,DRE!$D938)</f>
        <v>0</v>
      </c>
      <c r="J938" s="47">
        <f>SUMIFS(Jun!$J$5:$J$605,Jun!$V$5:$V$605,"Despesa",Jun!$G$5:$G$605,DRE!$D938)</f>
        <v>0</v>
      </c>
      <c r="K938" s="47" t="e">
        <f>SUMIFS(#REF!,#REF!,"Despesa",#REF!,DRE!$D938)</f>
        <v>#REF!</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t="e">
        <f t="shared" si="42"/>
        <v>#REF!</v>
      </c>
    </row>
    <row r="939" spans="1:17" ht="28.5" customHeight="1" thickTop="1" thickBot="1" x14ac:dyDescent="0.3">
      <c r="A939" s="214"/>
      <c r="B939" s="61">
        <v>936</v>
      </c>
      <c r="C939" s="34">
        <f>'PC Despesas'!U13</f>
        <v>0</v>
      </c>
      <c r="D939" s="35" t="str">
        <f>IFERROR(VLOOKUP(C939,'PC Despesas'!$U$5:$V$103,2,FALSE),"")</f>
        <v/>
      </c>
      <c r="E939" s="47">
        <f>SUMIFS(Jan!$J$5:$J$586,Jan!$V$5:$V$586,"Despesa",Jan!$G$5:$G$586,DRE!$D939)</f>
        <v>0</v>
      </c>
      <c r="F939" s="47">
        <f>SUMIFS(Fev!$J$5:$J$605,Fev!$V$5:$V$605,"Despesa",Fev!$G$5:$G$605,DRE!$D939)</f>
        <v>0</v>
      </c>
      <c r="G939" s="47" t="e">
        <f>SUMIFS(#REF!,#REF!,"Despesa",#REF!,DRE!$D939)</f>
        <v>#REF!</v>
      </c>
      <c r="H939" s="47">
        <f>SUMIFS(Abr!$J$5:$J$605,Abr!$V$5:$V$605,"Despesa",Abr!$G$5:$G$605,DRE!$D939)</f>
        <v>0</v>
      </c>
      <c r="I939" s="47">
        <f>SUMIFS(Mai!$J$5:$J$605,Mai!$V$5:$V$605,"Despesa",Mai!$G$5:$G$605,DRE!$D939)</f>
        <v>0</v>
      </c>
      <c r="J939" s="47">
        <f>SUMIFS(Jun!$J$5:$J$605,Jun!$V$5:$V$605,"Despesa",Jun!$G$5:$G$605,DRE!$D939)</f>
        <v>0</v>
      </c>
      <c r="K939" s="47" t="e">
        <f>SUMIFS(#REF!,#REF!,"Despesa",#REF!,DRE!$D939)</f>
        <v>#REF!</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t="e">
        <f t="shared" si="42"/>
        <v>#REF!</v>
      </c>
    </row>
    <row r="940" spans="1:17" ht="28.5" customHeight="1" thickTop="1" thickBot="1" x14ac:dyDescent="0.3">
      <c r="A940" s="214"/>
      <c r="B940" s="61">
        <v>937</v>
      </c>
      <c r="C940" s="34">
        <f>'PC Despesas'!U14</f>
        <v>0</v>
      </c>
      <c r="D940" s="35" t="str">
        <f>IFERROR(VLOOKUP(C940,'PC Despesas'!$U$5:$V$103,2,FALSE),"")</f>
        <v/>
      </c>
      <c r="E940" s="47">
        <f>SUMIFS(Jan!$J$5:$J$586,Jan!$V$5:$V$586,"Despesa",Jan!$G$5:$G$586,DRE!$D940)</f>
        <v>0</v>
      </c>
      <c r="F940" s="47">
        <f>SUMIFS(Fev!$J$5:$J$605,Fev!$V$5:$V$605,"Despesa",Fev!$G$5:$G$605,DRE!$D940)</f>
        <v>0</v>
      </c>
      <c r="G940" s="47" t="e">
        <f>SUMIFS(#REF!,#REF!,"Despesa",#REF!,DRE!$D940)</f>
        <v>#REF!</v>
      </c>
      <c r="H940" s="47">
        <f>SUMIFS(Abr!$J$5:$J$605,Abr!$V$5:$V$605,"Despesa",Abr!$G$5:$G$605,DRE!$D940)</f>
        <v>0</v>
      </c>
      <c r="I940" s="47">
        <f>SUMIFS(Mai!$J$5:$J$605,Mai!$V$5:$V$605,"Despesa",Mai!$G$5:$G$605,DRE!$D940)</f>
        <v>0</v>
      </c>
      <c r="J940" s="47">
        <f>SUMIFS(Jun!$J$5:$J$605,Jun!$V$5:$V$605,"Despesa",Jun!$G$5:$G$605,DRE!$D940)</f>
        <v>0</v>
      </c>
      <c r="K940" s="47" t="e">
        <f>SUMIFS(#REF!,#REF!,"Despesa",#REF!,DRE!$D940)</f>
        <v>#REF!</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t="e">
        <f t="shared" si="42"/>
        <v>#REF!</v>
      </c>
    </row>
    <row r="941" spans="1:17" ht="28.5" customHeight="1" thickTop="1" thickBot="1" x14ac:dyDescent="0.3">
      <c r="A941" s="214"/>
      <c r="B941" s="61">
        <v>938</v>
      </c>
      <c r="C941" s="34">
        <f>'PC Despesas'!U15</f>
        <v>0</v>
      </c>
      <c r="D941" s="35" t="str">
        <f>IFERROR(VLOOKUP(C941,'PC Despesas'!$U$5:$V$103,2,FALSE),"")</f>
        <v/>
      </c>
      <c r="E941" s="47">
        <f>SUMIFS(Jan!$J$5:$J$586,Jan!$V$5:$V$586,"Despesa",Jan!$G$5:$G$586,DRE!$D941)</f>
        <v>0</v>
      </c>
      <c r="F941" s="47">
        <f>SUMIFS(Fev!$J$5:$J$605,Fev!$V$5:$V$605,"Despesa",Fev!$G$5:$G$605,DRE!$D941)</f>
        <v>0</v>
      </c>
      <c r="G941" s="47" t="e">
        <f>SUMIFS(#REF!,#REF!,"Despesa",#REF!,DRE!$D941)</f>
        <v>#REF!</v>
      </c>
      <c r="H941" s="47">
        <f>SUMIFS(Abr!$J$5:$J$605,Abr!$V$5:$V$605,"Despesa",Abr!$G$5:$G$605,DRE!$D941)</f>
        <v>0</v>
      </c>
      <c r="I941" s="47">
        <f>SUMIFS(Mai!$J$5:$J$605,Mai!$V$5:$V$605,"Despesa",Mai!$G$5:$G$605,DRE!$D941)</f>
        <v>0</v>
      </c>
      <c r="J941" s="47">
        <f>SUMIFS(Jun!$J$5:$J$605,Jun!$V$5:$V$605,"Despesa",Jun!$G$5:$G$605,DRE!$D941)</f>
        <v>0</v>
      </c>
      <c r="K941" s="47" t="e">
        <f>SUMIFS(#REF!,#REF!,"Despesa",#REF!,DRE!$D941)</f>
        <v>#REF!</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t="e">
        <f t="shared" si="42"/>
        <v>#REF!</v>
      </c>
    </row>
    <row r="942" spans="1:17" ht="28.5" customHeight="1" thickTop="1" thickBot="1" x14ac:dyDescent="0.3">
      <c r="A942" s="214"/>
      <c r="B942" s="61">
        <v>939</v>
      </c>
      <c r="C942" s="34">
        <f>'PC Despesas'!U16</f>
        <v>0</v>
      </c>
      <c r="D942" s="35" t="str">
        <f>IFERROR(VLOOKUP(C942,'PC Despesas'!$U$5:$V$103,2,FALSE),"")</f>
        <v/>
      </c>
      <c r="E942" s="47">
        <f>SUMIFS(Jan!$J$5:$J$586,Jan!$V$5:$V$586,"Despesa",Jan!$G$5:$G$586,DRE!$D942)</f>
        <v>0</v>
      </c>
      <c r="F942" s="47">
        <f>SUMIFS(Fev!$J$5:$J$605,Fev!$V$5:$V$605,"Despesa",Fev!$G$5:$G$605,DRE!$D942)</f>
        <v>0</v>
      </c>
      <c r="G942" s="47" t="e">
        <f>SUMIFS(#REF!,#REF!,"Despesa",#REF!,DRE!$D942)</f>
        <v>#REF!</v>
      </c>
      <c r="H942" s="47">
        <f>SUMIFS(Abr!$J$5:$J$605,Abr!$V$5:$V$605,"Despesa",Abr!$G$5:$G$605,DRE!$D942)</f>
        <v>0</v>
      </c>
      <c r="I942" s="47">
        <f>SUMIFS(Mai!$J$5:$J$605,Mai!$V$5:$V$605,"Despesa",Mai!$G$5:$G$605,DRE!$D942)</f>
        <v>0</v>
      </c>
      <c r="J942" s="47">
        <f>SUMIFS(Jun!$J$5:$J$605,Jun!$V$5:$V$605,"Despesa",Jun!$G$5:$G$605,DRE!$D942)</f>
        <v>0</v>
      </c>
      <c r="K942" s="47" t="e">
        <f>SUMIFS(#REF!,#REF!,"Despesa",#REF!,DRE!$D942)</f>
        <v>#REF!</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t="e">
        <f t="shared" si="42"/>
        <v>#REF!</v>
      </c>
    </row>
    <row r="943" spans="1:17" ht="28.5" customHeight="1" thickTop="1" thickBot="1" x14ac:dyDescent="0.3">
      <c r="A943" s="214"/>
      <c r="B943" s="61">
        <v>940</v>
      </c>
      <c r="C943" s="34">
        <f>'PC Despesas'!U17</f>
        <v>0</v>
      </c>
      <c r="D943" s="35" t="str">
        <f>IFERROR(VLOOKUP(C943,'PC Despesas'!$U$5:$V$103,2,FALSE),"")</f>
        <v/>
      </c>
      <c r="E943" s="47">
        <f>SUMIFS(Jan!$J$5:$J$586,Jan!$V$5:$V$586,"Despesa",Jan!$G$5:$G$586,DRE!$D943)</f>
        <v>0</v>
      </c>
      <c r="F943" s="47">
        <f>SUMIFS(Fev!$J$5:$J$605,Fev!$V$5:$V$605,"Despesa",Fev!$G$5:$G$605,DRE!$D943)</f>
        <v>0</v>
      </c>
      <c r="G943" s="47" t="e">
        <f>SUMIFS(#REF!,#REF!,"Despesa",#REF!,DRE!$D943)</f>
        <v>#REF!</v>
      </c>
      <c r="H943" s="47">
        <f>SUMIFS(Abr!$J$5:$J$605,Abr!$V$5:$V$605,"Despesa",Abr!$G$5:$G$605,DRE!$D943)</f>
        <v>0</v>
      </c>
      <c r="I943" s="47">
        <f>SUMIFS(Mai!$J$5:$J$605,Mai!$V$5:$V$605,"Despesa",Mai!$G$5:$G$605,DRE!$D943)</f>
        <v>0</v>
      </c>
      <c r="J943" s="47">
        <f>SUMIFS(Jun!$J$5:$J$605,Jun!$V$5:$V$605,"Despesa",Jun!$G$5:$G$605,DRE!$D943)</f>
        <v>0</v>
      </c>
      <c r="K943" s="47" t="e">
        <f>SUMIFS(#REF!,#REF!,"Despesa",#REF!,DRE!$D943)</f>
        <v>#REF!</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t="e">
        <f t="shared" si="42"/>
        <v>#REF!</v>
      </c>
    </row>
    <row r="944" spans="1:17" ht="28.5" customHeight="1" thickTop="1" thickBot="1" x14ac:dyDescent="0.3">
      <c r="A944" s="214"/>
      <c r="B944" s="61">
        <v>941</v>
      </c>
      <c r="C944" s="34">
        <f>'PC Despesas'!U18</f>
        <v>0</v>
      </c>
      <c r="D944" s="35" t="str">
        <f>IFERROR(VLOOKUP(C944,'PC Despesas'!$U$5:$V$103,2,FALSE),"")</f>
        <v/>
      </c>
      <c r="E944" s="47">
        <f>SUMIFS(Jan!$J$5:$J$586,Jan!$V$5:$V$586,"Despesa",Jan!$G$5:$G$586,DRE!$D944)</f>
        <v>0</v>
      </c>
      <c r="F944" s="47">
        <f>SUMIFS(Fev!$J$5:$J$605,Fev!$V$5:$V$605,"Despesa",Fev!$G$5:$G$605,DRE!$D944)</f>
        <v>0</v>
      </c>
      <c r="G944" s="47" t="e">
        <f>SUMIFS(#REF!,#REF!,"Despesa",#REF!,DRE!$D944)</f>
        <v>#REF!</v>
      </c>
      <c r="H944" s="47">
        <f>SUMIFS(Abr!$J$5:$J$605,Abr!$V$5:$V$605,"Despesa",Abr!$G$5:$G$605,DRE!$D944)</f>
        <v>0</v>
      </c>
      <c r="I944" s="47">
        <f>SUMIFS(Mai!$J$5:$J$605,Mai!$V$5:$V$605,"Despesa",Mai!$G$5:$G$605,DRE!$D944)</f>
        <v>0</v>
      </c>
      <c r="J944" s="47">
        <f>SUMIFS(Jun!$J$5:$J$605,Jun!$V$5:$V$605,"Despesa",Jun!$G$5:$G$605,DRE!$D944)</f>
        <v>0</v>
      </c>
      <c r="K944" s="47" t="e">
        <f>SUMIFS(#REF!,#REF!,"Despesa",#REF!,DRE!$D944)</f>
        <v>#REF!</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t="e">
        <f t="shared" si="42"/>
        <v>#REF!</v>
      </c>
    </row>
    <row r="945" spans="1:17" ht="28.5" customHeight="1" thickTop="1" thickBot="1" x14ac:dyDescent="0.3">
      <c r="A945" s="214"/>
      <c r="B945" s="61">
        <v>942</v>
      </c>
      <c r="C945" s="34">
        <f>'PC Despesas'!U19</f>
        <v>0</v>
      </c>
      <c r="D945" s="35" t="str">
        <f>IFERROR(VLOOKUP(C945,'PC Despesas'!$U$5:$V$103,2,FALSE),"")</f>
        <v/>
      </c>
      <c r="E945" s="47">
        <f>SUMIFS(Jan!$J$5:$J$586,Jan!$V$5:$V$586,"Despesa",Jan!$G$5:$G$586,DRE!$D945)</f>
        <v>0</v>
      </c>
      <c r="F945" s="47">
        <f>SUMIFS(Fev!$J$5:$J$605,Fev!$V$5:$V$605,"Despesa",Fev!$G$5:$G$605,DRE!$D945)</f>
        <v>0</v>
      </c>
      <c r="G945" s="47" t="e">
        <f>SUMIFS(#REF!,#REF!,"Despesa",#REF!,DRE!$D945)</f>
        <v>#REF!</v>
      </c>
      <c r="H945" s="47">
        <f>SUMIFS(Abr!$J$5:$J$605,Abr!$V$5:$V$605,"Despesa",Abr!$G$5:$G$605,DRE!$D945)</f>
        <v>0</v>
      </c>
      <c r="I945" s="47">
        <f>SUMIFS(Mai!$J$5:$J$605,Mai!$V$5:$V$605,"Despesa",Mai!$G$5:$G$605,DRE!$D945)</f>
        <v>0</v>
      </c>
      <c r="J945" s="47">
        <f>SUMIFS(Jun!$J$5:$J$605,Jun!$V$5:$V$605,"Despesa",Jun!$G$5:$G$605,DRE!$D945)</f>
        <v>0</v>
      </c>
      <c r="K945" s="47" t="e">
        <f>SUMIFS(#REF!,#REF!,"Despesa",#REF!,DRE!$D945)</f>
        <v>#REF!</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t="e">
        <f t="shared" si="42"/>
        <v>#REF!</v>
      </c>
    </row>
    <row r="946" spans="1:17" ht="28.5" customHeight="1" thickTop="1" thickBot="1" x14ac:dyDescent="0.3">
      <c r="A946" s="214"/>
      <c r="B946" s="61">
        <v>943</v>
      </c>
      <c r="C946" s="34">
        <f>'PC Despesas'!U20</f>
        <v>0</v>
      </c>
      <c r="D946" s="35" t="str">
        <f>IFERROR(VLOOKUP(C946,'PC Despesas'!$U$5:$V$103,2,FALSE),"")</f>
        <v/>
      </c>
      <c r="E946" s="47">
        <f>SUMIFS(Jan!$J$5:$J$586,Jan!$V$5:$V$586,"Despesa",Jan!$G$5:$G$586,DRE!$D946)</f>
        <v>0</v>
      </c>
      <c r="F946" s="47">
        <f>SUMIFS(Fev!$J$5:$J$605,Fev!$V$5:$V$605,"Despesa",Fev!$G$5:$G$605,DRE!$D946)</f>
        <v>0</v>
      </c>
      <c r="G946" s="47" t="e">
        <f>SUMIFS(#REF!,#REF!,"Despesa",#REF!,DRE!$D946)</f>
        <v>#REF!</v>
      </c>
      <c r="H946" s="47">
        <f>SUMIFS(Abr!$J$5:$J$605,Abr!$V$5:$V$605,"Despesa",Abr!$G$5:$G$605,DRE!$D946)</f>
        <v>0</v>
      </c>
      <c r="I946" s="47">
        <f>SUMIFS(Mai!$J$5:$J$605,Mai!$V$5:$V$605,"Despesa",Mai!$G$5:$G$605,DRE!$D946)</f>
        <v>0</v>
      </c>
      <c r="J946" s="47">
        <f>SUMIFS(Jun!$J$5:$J$605,Jun!$V$5:$V$605,"Despesa",Jun!$G$5:$G$605,DRE!$D946)</f>
        <v>0</v>
      </c>
      <c r="K946" s="47" t="e">
        <f>SUMIFS(#REF!,#REF!,"Despesa",#REF!,DRE!$D946)</f>
        <v>#REF!</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t="e">
        <f t="shared" si="42"/>
        <v>#REF!</v>
      </c>
    </row>
    <row r="947" spans="1:17" ht="28.5" customHeight="1" thickTop="1" thickBot="1" x14ac:dyDescent="0.3">
      <c r="A947" s="214"/>
      <c r="B947" s="61">
        <v>944</v>
      </c>
      <c r="C947" s="34">
        <f>'PC Despesas'!U21</f>
        <v>0</v>
      </c>
      <c r="D947" s="35" t="str">
        <f>IFERROR(VLOOKUP(C947,'PC Despesas'!$U$5:$V$103,2,FALSE),"")</f>
        <v/>
      </c>
      <c r="E947" s="47">
        <f>SUMIFS(Jan!$J$5:$J$586,Jan!$V$5:$V$586,"Despesa",Jan!$G$5:$G$586,DRE!$D947)</f>
        <v>0</v>
      </c>
      <c r="F947" s="47">
        <f>SUMIFS(Fev!$J$5:$J$605,Fev!$V$5:$V$605,"Despesa",Fev!$G$5:$G$605,DRE!$D947)</f>
        <v>0</v>
      </c>
      <c r="G947" s="47" t="e">
        <f>SUMIFS(#REF!,#REF!,"Despesa",#REF!,DRE!$D947)</f>
        <v>#REF!</v>
      </c>
      <c r="H947" s="47">
        <f>SUMIFS(Abr!$J$5:$J$605,Abr!$V$5:$V$605,"Despesa",Abr!$G$5:$G$605,DRE!$D947)</f>
        <v>0</v>
      </c>
      <c r="I947" s="47">
        <f>SUMIFS(Mai!$J$5:$J$605,Mai!$V$5:$V$605,"Despesa",Mai!$G$5:$G$605,DRE!$D947)</f>
        <v>0</v>
      </c>
      <c r="J947" s="47">
        <f>SUMIFS(Jun!$J$5:$J$605,Jun!$V$5:$V$605,"Despesa",Jun!$G$5:$G$605,DRE!$D947)</f>
        <v>0</v>
      </c>
      <c r="K947" s="47" t="e">
        <f>SUMIFS(#REF!,#REF!,"Despesa",#REF!,DRE!$D947)</f>
        <v>#REF!</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t="e">
        <f t="shared" si="42"/>
        <v>#REF!</v>
      </c>
    </row>
    <row r="948" spans="1:17" ht="28.5" customHeight="1" thickTop="1" thickBot="1" x14ac:dyDescent="0.3">
      <c r="A948" s="214"/>
      <c r="B948" s="61">
        <v>945</v>
      </c>
      <c r="C948" s="34">
        <f>'PC Despesas'!U22</f>
        <v>0</v>
      </c>
      <c r="D948" s="35" t="str">
        <f>IFERROR(VLOOKUP(C948,'PC Despesas'!$U$5:$V$103,2,FALSE),"")</f>
        <v/>
      </c>
      <c r="E948" s="47">
        <f>SUMIFS(Jan!$J$5:$J$586,Jan!$V$5:$V$586,"Despesa",Jan!$G$5:$G$586,DRE!$D948)</f>
        <v>0</v>
      </c>
      <c r="F948" s="47">
        <f>SUMIFS(Fev!$J$5:$J$605,Fev!$V$5:$V$605,"Despesa",Fev!$G$5:$G$605,DRE!$D948)</f>
        <v>0</v>
      </c>
      <c r="G948" s="47" t="e">
        <f>SUMIFS(#REF!,#REF!,"Despesa",#REF!,DRE!$D948)</f>
        <v>#REF!</v>
      </c>
      <c r="H948" s="47">
        <f>SUMIFS(Abr!$J$5:$J$605,Abr!$V$5:$V$605,"Despesa",Abr!$G$5:$G$605,DRE!$D948)</f>
        <v>0</v>
      </c>
      <c r="I948" s="47">
        <f>SUMIFS(Mai!$J$5:$J$605,Mai!$V$5:$V$605,"Despesa",Mai!$G$5:$G$605,DRE!$D948)</f>
        <v>0</v>
      </c>
      <c r="J948" s="47">
        <f>SUMIFS(Jun!$J$5:$J$605,Jun!$V$5:$V$605,"Despesa",Jun!$G$5:$G$605,DRE!$D948)</f>
        <v>0</v>
      </c>
      <c r="K948" s="47" t="e">
        <f>SUMIFS(#REF!,#REF!,"Despesa",#REF!,DRE!$D948)</f>
        <v>#REF!</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t="e">
        <f t="shared" si="42"/>
        <v>#REF!</v>
      </c>
    </row>
    <row r="949" spans="1:17" ht="28.5" customHeight="1" thickTop="1" thickBot="1" x14ac:dyDescent="0.3">
      <c r="A949" s="214"/>
      <c r="B949" s="61">
        <v>946</v>
      </c>
      <c r="C949" s="34">
        <f>'PC Despesas'!U23</f>
        <v>0</v>
      </c>
      <c r="D949" s="35" t="str">
        <f>IFERROR(VLOOKUP(C949,'PC Despesas'!$U$5:$V$103,2,FALSE),"")</f>
        <v/>
      </c>
      <c r="E949" s="47">
        <f>SUMIFS(Jan!$J$5:$J$586,Jan!$V$5:$V$586,"Despesa",Jan!$G$5:$G$586,DRE!$D949)</f>
        <v>0</v>
      </c>
      <c r="F949" s="47">
        <f>SUMIFS(Fev!$J$5:$J$605,Fev!$V$5:$V$605,"Despesa",Fev!$G$5:$G$605,DRE!$D949)</f>
        <v>0</v>
      </c>
      <c r="G949" s="47" t="e">
        <f>SUMIFS(#REF!,#REF!,"Despesa",#REF!,DRE!$D949)</f>
        <v>#REF!</v>
      </c>
      <c r="H949" s="47">
        <f>SUMIFS(Abr!$J$5:$J$605,Abr!$V$5:$V$605,"Despesa",Abr!$G$5:$G$605,DRE!$D949)</f>
        <v>0</v>
      </c>
      <c r="I949" s="47">
        <f>SUMIFS(Mai!$J$5:$J$605,Mai!$V$5:$V$605,"Despesa",Mai!$G$5:$G$605,DRE!$D949)</f>
        <v>0</v>
      </c>
      <c r="J949" s="47">
        <f>SUMIFS(Jun!$J$5:$J$605,Jun!$V$5:$V$605,"Despesa",Jun!$G$5:$G$605,DRE!$D949)</f>
        <v>0</v>
      </c>
      <c r="K949" s="47" t="e">
        <f>SUMIFS(#REF!,#REF!,"Despesa",#REF!,DRE!$D949)</f>
        <v>#REF!</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t="e">
        <f t="shared" si="42"/>
        <v>#REF!</v>
      </c>
    </row>
    <row r="950" spans="1:17" ht="28.5" customHeight="1" thickTop="1" thickBot="1" x14ac:dyDescent="0.3">
      <c r="A950" s="214"/>
      <c r="B950" s="61">
        <v>947</v>
      </c>
      <c r="C950" s="34">
        <f>'PC Despesas'!U24</f>
        <v>0</v>
      </c>
      <c r="D950" s="35" t="str">
        <f>IFERROR(VLOOKUP(C950,'PC Despesas'!$U$5:$V$103,2,FALSE),"")</f>
        <v/>
      </c>
      <c r="E950" s="47">
        <f>SUMIFS(Jan!$J$5:$J$586,Jan!$V$5:$V$586,"Despesa",Jan!$G$5:$G$586,DRE!$D950)</f>
        <v>0</v>
      </c>
      <c r="F950" s="47">
        <f>SUMIFS(Fev!$J$5:$J$605,Fev!$V$5:$V$605,"Despesa",Fev!$G$5:$G$605,DRE!$D950)</f>
        <v>0</v>
      </c>
      <c r="G950" s="47" t="e">
        <f>SUMIFS(#REF!,#REF!,"Despesa",#REF!,DRE!$D950)</f>
        <v>#REF!</v>
      </c>
      <c r="H950" s="47">
        <f>SUMIFS(Abr!$J$5:$J$605,Abr!$V$5:$V$605,"Despesa",Abr!$G$5:$G$605,DRE!$D950)</f>
        <v>0</v>
      </c>
      <c r="I950" s="47">
        <f>SUMIFS(Mai!$J$5:$J$605,Mai!$V$5:$V$605,"Despesa",Mai!$G$5:$G$605,DRE!$D950)</f>
        <v>0</v>
      </c>
      <c r="J950" s="47">
        <f>SUMIFS(Jun!$J$5:$J$605,Jun!$V$5:$V$605,"Despesa",Jun!$G$5:$G$605,DRE!$D950)</f>
        <v>0</v>
      </c>
      <c r="K950" s="47" t="e">
        <f>SUMIFS(#REF!,#REF!,"Despesa",#REF!,DRE!$D950)</f>
        <v>#REF!</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t="e">
        <f t="shared" si="42"/>
        <v>#REF!</v>
      </c>
    </row>
    <row r="951" spans="1:17" ht="28.5" customHeight="1" thickTop="1" thickBot="1" x14ac:dyDescent="0.3">
      <c r="A951" s="214"/>
      <c r="B951" s="61">
        <v>948</v>
      </c>
      <c r="C951" s="34">
        <f>'PC Despesas'!U25</f>
        <v>0</v>
      </c>
      <c r="D951" s="35" t="str">
        <f>IFERROR(VLOOKUP(C951,'PC Despesas'!$U$5:$V$103,2,FALSE),"")</f>
        <v/>
      </c>
      <c r="E951" s="47">
        <f>SUMIFS(Jan!$J$5:$J$586,Jan!$V$5:$V$586,"Despesa",Jan!$G$5:$G$586,DRE!$D951)</f>
        <v>0</v>
      </c>
      <c r="F951" s="47">
        <f>SUMIFS(Fev!$J$5:$J$605,Fev!$V$5:$V$605,"Despesa",Fev!$G$5:$G$605,DRE!$D951)</f>
        <v>0</v>
      </c>
      <c r="G951" s="47" t="e">
        <f>SUMIFS(#REF!,#REF!,"Despesa",#REF!,DRE!$D951)</f>
        <v>#REF!</v>
      </c>
      <c r="H951" s="47">
        <f>SUMIFS(Abr!$J$5:$J$605,Abr!$V$5:$V$605,"Despesa",Abr!$G$5:$G$605,DRE!$D951)</f>
        <v>0</v>
      </c>
      <c r="I951" s="47">
        <f>SUMIFS(Mai!$J$5:$J$605,Mai!$V$5:$V$605,"Despesa",Mai!$G$5:$G$605,DRE!$D951)</f>
        <v>0</v>
      </c>
      <c r="J951" s="47">
        <f>SUMIFS(Jun!$J$5:$J$605,Jun!$V$5:$V$605,"Despesa",Jun!$G$5:$G$605,DRE!$D951)</f>
        <v>0</v>
      </c>
      <c r="K951" s="47" t="e">
        <f>SUMIFS(#REF!,#REF!,"Despesa",#REF!,DRE!$D951)</f>
        <v>#REF!</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t="e">
        <f t="shared" si="42"/>
        <v>#REF!</v>
      </c>
    </row>
    <row r="952" spans="1:17" ht="28.5" customHeight="1" thickTop="1" thickBot="1" x14ac:dyDescent="0.3">
      <c r="A952" s="214"/>
      <c r="B952" s="61">
        <v>949</v>
      </c>
      <c r="C952" s="34">
        <f>'PC Despesas'!U26</f>
        <v>0</v>
      </c>
      <c r="D952" s="35" t="str">
        <f>IFERROR(VLOOKUP(C952,'PC Despesas'!$U$5:$V$103,2,FALSE),"")</f>
        <v/>
      </c>
      <c r="E952" s="47">
        <f>SUMIFS(Jan!$J$5:$J$586,Jan!$V$5:$V$586,"Despesa",Jan!$G$5:$G$586,DRE!$D952)</f>
        <v>0</v>
      </c>
      <c r="F952" s="47">
        <f>SUMIFS(Fev!$J$5:$J$605,Fev!$V$5:$V$605,"Despesa",Fev!$G$5:$G$605,DRE!$D952)</f>
        <v>0</v>
      </c>
      <c r="G952" s="47" t="e">
        <f>SUMIFS(#REF!,#REF!,"Despesa",#REF!,DRE!$D952)</f>
        <v>#REF!</v>
      </c>
      <c r="H952" s="47">
        <f>SUMIFS(Abr!$J$5:$J$605,Abr!$V$5:$V$605,"Despesa",Abr!$G$5:$G$605,DRE!$D952)</f>
        <v>0</v>
      </c>
      <c r="I952" s="47">
        <f>SUMIFS(Mai!$J$5:$J$605,Mai!$V$5:$V$605,"Despesa",Mai!$G$5:$G$605,DRE!$D952)</f>
        <v>0</v>
      </c>
      <c r="J952" s="47">
        <f>SUMIFS(Jun!$J$5:$J$605,Jun!$V$5:$V$605,"Despesa",Jun!$G$5:$G$605,DRE!$D952)</f>
        <v>0</v>
      </c>
      <c r="K952" s="47" t="e">
        <f>SUMIFS(#REF!,#REF!,"Despesa",#REF!,DRE!$D952)</f>
        <v>#REF!</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t="e">
        <f t="shared" si="42"/>
        <v>#REF!</v>
      </c>
    </row>
    <row r="953" spans="1:17" ht="28.5" customHeight="1" thickTop="1" thickBot="1" x14ac:dyDescent="0.3">
      <c r="A953" s="214"/>
      <c r="B953" s="61">
        <v>950</v>
      </c>
      <c r="C953" s="34">
        <f>'PC Despesas'!U27</f>
        <v>0</v>
      </c>
      <c r="D953" s="35" t="str">
        <f>IFERROR(VLOOKUP(C953,'PC Despesas'!$U$5:$V$103,2,FALSE),"")</f>
        <v/>
      </c>
      <c r="E953" s="47">
        <f>SUMIFS(Jan!$J$5:$J$586,Jan!$V$5:$V$586,"Despesa",Jan!$G$5:$G$586,DRE!$D953)</f>
        <v>0</v>
      </c>
      <c r="F953" s="47">
        <f>SUMIFS(Fev!$J$5:$J$605,Fev!$V$5:$V$605,"Despesa",Fev!$G$5:$G$605,DRE!$D953)</f>
        <v>0</v>
      </c>
      <c r="G953" s="47" t="e">
        <f>SUMIFS(#REF!,#REF!,"Despesa",#REF!,DRE!$D953)</f>
        <v>#REF!</v>
      </c>
      <c r="H953" s="47">
        <f>SUMIFS(Abr!$J$5:$J$605,Abr!$V$5:$V$605,"Despesa",Abr!$G$5:$G$605,DRE!$D953)</f>
        <v>0</v>
      </c>
      <c r="I953" s="47">
        <f>SUMIFS(Mai!$J$5:$J$605,Mai!$V$5:$V$605,"Despesa",Mai!$G$5:$G$605,DRE!$D953)</f>
        <v>0</v>
      </c>
      <c r="J953" s="47">
        <f>SUMIFS(Jun!$J$5:$J$605,Jun!$V$5:$V$605,"Despesa",Jun!$G$5:$G$605,DRE!$D953)</f>
        <v>0</v>
      </c>
      <c r="K953" s="47" t="e">
        <f>SUMIFS(#REF!,#REF!,"Despesa",#REF!,DRE!$D953)</f>
        <v>#REF!</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t="e">
        <f t="shared" si="42"/>
        <v>#REF!</v>
      </c>
    </row>
    <row r="954" spans="1:17" ht="28.5" customHeight="1" thickTop="1" thickBot="1" x14ac:dyDescent="0.3">
      <c r="A954" s="214"/>
      <c r="B954" s="61">
        <v>951</v>
      </c>
      <c r="C954" s="34">
        <f>'PC Despesas'!U28</f>
        <v>0</v>
      </c>
      <c r="D954" s="35" t="str">
        <f>IFERROR(VLOOKUP(C954,'PC Despesas'!$U$5:$V$103,2,FALSE),"")</f>
        <v/>
      </c>
      <c r="E954" s="47">
        <f>SUMIFS(Jan!$J$5:$J$586,Jan!$V$5:$V$586,"Despesa",Jan!$G$5:$G$586,DRE!$D954)</f>
        <v>0</v>
      </c>
      <c r="F954" s="47">
        <f>SUMIFS(Fev!$J$5:$J$605,Fev!$V$5:$V$605,"Despesa",Fev!$G$5:$G$605,DRE!$D954)</f>
        <v>0</v>
      </c>
      <c r="G954" s="47" t="e">
        <f>SUMIFS(#REF!,#REF!,"Despesa",#REF!,DRE!$D954)</f>
        <v>#REF!</v>
      </c>
      <c r="H954" s="47">
        <f>SUMIFS(Abr!$J$5:$J$605,Abr!$V$5:$V$605,"Despesa",Abr!$G$5:$G$605,DRE!$D954)</f>
        <v>0</v>
      </c>
      <c r="I954" s="47">
        <f>SUMIFS(Mai!$J$5:$J$605,Mai!$V$5:$V$605,"Despesa",Mai!$G$5:$G$605,DRE!$D954)</f>
        <v>0</v>
      </c>
      <c r="J954" s="47">
        <f>SUMIFS(Jun!$J$5:$J$605,Jun!$V$5:$V$605,"Despesa",Jun!$G$5:$G$605,DRE!$D954)</f>
        <v>0</v>
      </c>
      <c r="K954" s="47" t="e">
        <f>SUMIFS(#REF!,#REF!,"Despesa",#REF!,DRE!$D954)</f>
        <v>#REF!</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t="e">
        <f t="shared" si="42"/>
        <v>#REF!</v>
      </c>
    </row>
    <row r="955" spans="1:17" ht="28.5" customHeight="1" thickTop="1" thickBot="1" x14ac:dyDescent="0.3">
      <c r="A955" s="214"/>
      <c r="B955" s="61">
        <v>952</v>
      </c>
      <c r="C955" s="34">
        <f>'PC Despesas'!U29</f>
        <v>0</v>
      </c>
      <c r="D955" s="35" t="str">
        <f>IFERROR(VLOOKUP(C955,'PC Despesas'!$U$5:$V$103,2,FALSE),"")</f>
        <v/>
      </c>
      <c r="E955" s="47">
        <f>SUMIFS(Jan!$J$5:$J$586,Jan!$V$5:$V$586,"Despesa",Jan!$G$5:$G$586,DRE!$D955)</f>
        <v>0</v>
      </c>
      <c r="F955" s="47">
        <f>SUMIFS(Fev!$J$5:$J$605,Fev!$V$5:$V$605,"Despesa",Fev!$G$5:$G$605,DRE!$D955)</f>
        <v>0</v>
      </c>
      <c r="G955" s="47" t="e">
        <f>SUMIFS(#REF!,#REF!,"Despesa",#REF!,DRE!$D955)</f>
        <v>#REF!</v>
      </c>
      <c r="H955" s="47">
        <f>SUMIFS(Abr!$J$5:$J$605,Abr!$V$5:$V$605,"Despesa",Abr!$G$5:$G$605,DRE!$D955)</f>
        <v>0</v>
      </c>
      <c r="I955" s="47">
        <f>SUMIFS(Mai!$J$5:$J$605,Mai!$V$5:$V$605,"Despesa",Mai!$G$5:$G$605,DRE!$D955)</f>
        <v>0</v>
      </c>
      <c r="J955" s="47">
        <f>SUMIFS(Jun!$J$5:$J$605,Jun!$V$5:$V$605,"Despesa",Jun!$G$5:$G$605,DRE!$D955)</f>
        <v>0</v>
      </c>
      <c r="K955" s="47" t="e">
        <f>SUMIFS(#REF!,#REF!,"Despesa",#REF!,DRE!$D955)</f>
        <v>#REF!</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t="e">
        <f t="shared" si="42"/>
        <v>#REF!</v>
      </c>
    </row>
    <row r="956" spans="1:17" ht="28.5" customHeight="1" thickTop="1" thickBot="1" x14ac:dyDescent="0.3">
      <c r="A956" s="214"/>
      <c r="B956" s="61">
        <v>953</v>
      </c>
      <c r="C956" s="34">
        <f>'PC Despesas'!U30</f>
        <v>0</v>
      </c>
      <c r="D956" s="35" t="str">
        <f>IFERROR(VLOOKUP(C956,'PC Despesas'!$U$5:$V$103,2,FALSE),"")</f>
        <v/>
      </c>
      <c r="E956" s="47">
        <f>SUMIFS(Jan!$J$5:$J$586,Jan!$V$5:$V$586,"Despesa",Jan!$G$5:$G$586,DRE!$D956)</f>
        <v>0</v>
      </c>
      <c r="F956" s="47">
        <f>SUMIFS(Fev!$J$5:$J$605,Fev!$V$5:$V$605,"Despesa",Fev!$G$5:$G$605,DRE!$D956)</f>
        <v>0</v>
      </c>
      <c r="G956" s="47" t="e">
        <f>SUMIFS(#REF!,#REF!,"Despesa",#REF!,DRE!$D956)</f>
        <v>#REF!</v>
      </c>
      <c r="H956" s="47">
        <f>SUMIFS(Abr!$J$5:$J$605,Abr!$V$5:$V$605,"Despesa",Abr!$G$5:$G$605,DRE!$D956)</f>
        <v>0</v>
      </c>
      <c r="I956" s="47">
        <f>SUMIFS(Mai!$J$5:$J$605,Mai!$V$5:$V$605,"Despesa",Mai!$G$5:$G$605,DRE!$D956)</f>
        <v>0</v>
      </c>
      <c r="J956" s="47">
        <f>SUMIFS(Jun!$J$5:$J$605,Jun!$V$5:$V$605,"Despesa",Jun!$G$5:$G$605,DRE!$D956)</f>
        <v>0</v>
      </c>
      <c r="K956" s="47" t="e">
        <f>SUMIFS(#REF!,#REF!,"Despesa",#REF!,DRE!$D956)</f>
        <v>#REF!</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t="e">
        <f t="shared" si="42"/>
        <v>#REF!</v>
      </c>
    </row>
    <row r="957" spans="1:17" ht="28.5" customHeight="1" thickTop="1" thickBot="1" x14ac:dyDescent="0.3">
      <c r="A957" s="214"/>
      <c r="B957" s="61">
        <v>954</v>
      </c>
      <c r="C957" s="34">
        <f>'PC Despesas'!U31</f>
        <v>0</v>
      </c>
      <c r="D957" s="35" t="str">
        <f>IFERROR(VLOOKUP(C957,'PC Despesas'!$U$5:$V$103,2,FALSE),"")</f>
        <v/>
      </c>
      <c r="E957" s="47">
        <f>SUMIFS(Jan!$J$5:$J$586,Jan!$V$5:$V$586,"Despesa",Jan!$G$5:$G$586,DRE!$D957)</f>
        <v>0</v>
      </c>
      <c r="F957" s="47">
        <f>SUMIFS(Fev!$J$5:$J$605,Fev!$V$5:$V$605,"Despesa",Fev!$G$5:$G$605,DRE!$D957)</f>
        <v>0</v>
      </c>
      <c r="G957" s="47" t="e">
        <f>SUMIFS(#REF!,#REF!,"Despesa",#REF!,DRE!$D957)</f>
        <v>#REF!</v>
      </c>
      <c r="H957" s="47">
        <f>SUMIFS(Abr!$J$5:$J$605,Abr!$V$5:$V$605,"Despesa",Abr!$G$5:$G$605,DRE!$D957)</f>
        <v>0</v>
      </c>
      <c r="I957" s="47">
        <f>SUMIFS(Mai!$J$5:$J$605,Mai!$V$5:$V$605,"Despesa",Mai!$G$5:$G$605,DRE!$D957)</f>
        <v>0</v>
      </c>
      <c r="J957" s="47">
        <f>SUMIFS(Jun!$J$5:$J$605,Jun!$V$5:$V$605,"Despesa",Jun!$G$5:$G$605,DRE!$D957)</f>
        <v>0</v>
      </c>
      <c r="K957" s="47" t="e">
        <f>SUMIFS(#REF!,#REF!,"Despesa",#REF!,DRE!$D957)</f>
        <v>#REF!</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t="e">
        <f t="shared" si="42"/>
        <v>#REF!</v>
      </c>
    </row>
    <row r="958" spans="1:17" ht="28.5" customHeight="1" thickTop="1" thickBot="1" x14ac:dyDescent="0.3">
      <c r="A958" s="214"/>
      <c r="B958" s="61">
        <v>955</v>
      </c>
      <c r="C958" s="34">
        <f>'PC Despesas'!U32</f>
        <v>0</v>
      </c>
      <c r="D958" s="35" t="str">
        <f>IFERROR(VLOOKUP(C958,'PC Despesas'!$U$5:$V$103,2,FALSE),"")</f>
        <v/>
      </c>
      <c r="E958" s="47">
        <f>SUMIFS(Jan!$J$5:$J$586,Jan!$V$5:$V$586,"Despesa",Jan!$G$5:$G$586,DRE!$D958)</f>
        <v>0</v>
      </c>
      <c r="F958" s="47">
        <f>SUMIFS(Fev!$J$5:$J$605,Fev!$V$5:$V$605,"Despesa",Fev!$G$5:$G$605,DRE!$D958)</f>
        <v>0</v>
      </c>
      <c r="G958" s="47" t="e">
        <f>SUMIFS(#REF!,#REF!,"Despesa",#REF!,DRE!$D958)</f>
        <v>#REF!</v>
      </c>
      <c r="H958" s="47">
        <f>SUMIFS(Abr!$J$5:$J$605,Abr!$V$5:$V$605,"Despesa",Abr!$G$5:$G$605,DRE!$D958)</f>
        <v>0</v>
      </c>
      <c r="I958" s="47">
        <f>SUMIFS(Mai!$J$5:$J$605,Mai!$V$5:$V$605,"Despesa",Mai!$G$5:$G$605,DRE!$D958)</f>
        <v>0</v>
      </c>
      <c r="J958" s="47">
        <f>SUMIFS(Jun!$J$5:$J$605,Jun!$V$5:$V$605,"Despesa",Jun!$G$5:$G$605,DRE!$D958)</f>
        <v>0</v>
      </c>
      <c r="K958" s="47" t="e">
        <f>SUMIFS(#REF!,#REF!,"Despesa",#REF!,DRE!$D958)</f>
        <v>#REF!</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t="e">
        <f t="shared" si="42"/>
        <v>#REF!</v>
      </c>
    </row>
    <row r="959" spans="1:17" ht="28.5" customHeight="1" thickTop="1" thickBot="1" x14ac:dyDescent="0.3">
      <c r="A959" s="214"/>
      <c r="B959" s="61">
        <v>956</v>
      </c>
      <c r="C959" s="34">
        <f>'PC Despesas'!U33</f>
        <v>0</v>
      </c>
      <c r="D959" s="35" t="str">
        <f>IFERROR(VLOOKUP(C959,'PC Despesas'!$U$5:$V$103,2,FALSE),"")</f>
        <v/>
      </c>
      <c r="E959" s="47">
        <f>SUMIFS(Jan!$J$5:$J$586,Jan!$V$5:$V$586,"Despesa",Jan!$G$5:$G$586,DRE!$D959)</f>
        <v>0</v>
      </c>
      <c r="F959" s="47">
        <f>SUMIFS(Fev!$J$5:$J$605,Fev!$V$5:$V$605,"Despesa",Fev!$G$5:$G$605,DRE!$D959)</f>
        <v>0</v>
      </c>
      <c r="G959" s="47" t="e">
        <f>SUMIFS(#REF!,#REF!,"Despesa",#REF!,DRE!$D959)</f>
        <v>#REF!</v>
      </c>
      <c r="H959" s="47">
        <f>SUMIFS(Abr!$J$5:$J$605,Abr!$V$5:$V$605,"Despesa",Abr!$G$5:$G$605,DRE!$D959)</f>
        <v>0</v>
      </c>
      <c r="I959" s="47">
        <f>SUMIFS(Mai!$J$5:$J$605,Mai!$V$5:$V$605,"Despesa",Mai!$G$5:$G$605,DRE!$D959)</f>
        <v>0</v>
      </c>
      <c r="J959" s="47">
        <f>SUMIFS(Jun!$J$5:$J$605,Jun!$V$5:$V$605,"Despesa",Jun!$G$5:$G$605,DRE!$D959)</f>
        <v>0</v>
      </c>
      <c r="K959" s="47" t="e">
        <f>SUMIFS(#REF!,#REF!,"Despesa",#REF!,DRE!$D959)</f>
        <v>#REF!</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t="e">
        <f t="shared" si="42"/>
        <v>#REF!</v>
      </c>
    </row>
    <row r="960" spans="1:17" ht="28.5" customHeight="1" thickTop="1" thickBot="1" x14ac:dyDescent="0.3">
      <c r="A960" s="214"/>
      <c r="B960" s="61">
        <v>957</v>
      </c>
      <c r="C960" s="34">
        <f>'PC Despesas'!U34</f>
        <v>0</v>
      </c>
      <c r="D960" s="35" t="str">
        <f>IFERROR(VLOOKUP(C960,'PC Despesas'!$U$5:$V$103,2,FALSE),"")</f>
        <v/>
      </c>
      <c r="E960" s="47">
        <f>SUMIFS(Jan!$J$5:$J$586,Jan!$V$5:$V$586,"Despesa",Jan!$G$5:$G$586,DRE!$D960)</f>
        <v>0</v>
      </c>
      <c r="F960" s="47">
        <f>SUMIFS(Fev!$J$5:$J$605,Fev!$V$5:$V$605,"Despesa",Fev!$G$5:$G$605,DRE!$D960)</f>
        <v>0</v>
      </c>
      <c r="G960" s="47" t="e">
        <f>SUMIFS(#REF!,#REF!,"Despesa",#REF!,DRE!$D960)</f>
        <v>#REF!</v>
      </c>
      <c r="H960" s="47">
        <f>SUMIFS(Abr!$J$5:$J$605,Abr!$V$5:$V$605,"Despesa",Abr!$G$5:$G$605,DRE!$D960)</f>
        <v>0</v>
      </c>
      <c r="I960" s="47">
        <f>SUMIFS(Mai!$J$5:$J$605,Mai!$V$5:$V$605,"Despesa",Mai!$G$5:$G$605,DRE!$D960)</f>
        <v>0</v>
      </c>
      <c r="J960" s="47">
        <f>SUMIFS(Jun!$J$5:$J$605,Jun!$V$5:$V$605,"Despesa",Jun!$G$5:$G$605,DRE!$D960)</f>
        <v>0</v>
      </c>
      <c r="K960" s="47" t="e">
        <f>SUMIFS(#REF!,#REF!,"Despesa",#REF!,DRE!$D960)</f>
        <v>#REF!</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t="e">
        <f t="shared" si="42"/>
        <v>#REF!</v>
      </c>
    </row>
    <row r="961" spans="1:17" ht="28.5" customHeight="1" thickTop="1" thickBot="1" x14ac:dyDescent="0.3">
      <c r="A961" s="214"/>
      <c r="B961" s="61">
        <v>958</v>
      </c>
      <c r="C961" s="34">
        <f>'PC Despesas'!U35</f>
        <v>0</v>
      </c>
      <c r="D961" s="35" t="str">
        <f>IFERROR(VLOOKUP(C961,'PC Despesas'!$U$5:$V$103,2,FALSE),"")</f>
        <v/>
      </c>
      <c r="E961" s="47">
        <f>SUMIFS(Jan!$J$5:$J$586,Jan!$V$5:$V$586,"Despesa",Jan!$G$5:$G$586,DRE!$D961)</f>
        <v>0</v>
      </c>
      <c r="F961" s="47">
        <f>SUMIFS(Fev!$J$5:$J$605,Fev!$V$5:$V$605,"Despesa",Fev!$G$5:$G$605,DRE!$D961)</f>
        <v>0</v>
      </c>
      <c r="G961" s="47" t="e">
        <f>SUMIFS(#REF!,#REF!,"Despesa",#REF!,DRE!$D961)</f>
        <v>#REF!</v>
      </c>
      <c r="H961" s="47">
        <f>SUMIFS(Abr!$J$5:$J$605,Abr!$V$5:$V$605,"Despesa",Abr!$G$5:$G$605,DRE!$D961)</f>
        <v>0</v>
      </c>
      <c r="I961" s="47">
        <f>SUMIFS(Mai!$J$5:$J$605,Mai!$V$5:$V$605,"Despesa",Mai!$G$5:$G$605,DRE!$D961)</f>
        <v>0</v>
      </c>
      <c r="J961" s="47">
        <f>SUMIFS(Jun!$J$5:$J$605,Jun!$V$5:$V$605,"Despesa",Jun!$G$5:$G$605,DRE!$D961)</f>
        <v>0</v>
      </c>
      <c r="K961" s="47" t="e">
        <f>SUMIFS(#REF!,#REF!,"Despesa",#REF!,DRE!$D961)</f>
        <v>#REF!</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t="e">
        <f t="shared" si="42"/>
        <v>#REF!</v>
      </c>
    </row>
    <row r="962" spans="1:17" ht="28.5" customHeight="1" thickTop="1" thickBot="1" x14ac:dyDescent="0.3">
      <c r="A962" s="214"/>
      <c r="B962" s="61">
        <v>959</v>
      </c>
      <c r="C962" s="34">
        <f>'PC Despesas'!U36</f>
        <v>0</v>
      </c>
      <c r="D962" s="35" t="str">
        <f>IFERROR(VLOOKUP(C962,'PC Despesas'!$U$5:$V$103,2,FALSE),"")</f>
        <v/>
      </c>
      <c r="E962" s="47">
        <f>SUMIFS(Jan!$J$5:$J$586,Jan!$V$5:$V$586,"Despesa",Jan!$G$5:$G$586,DRE!$D962)</f>
        <v>0</v>
      </c>
      <c r="F962" s="47">
        <f>SUMIFS(Fev!$J$5:$J$605,Fev!$V$5:$V$605,"Despesa",Fev!$G$5:$G$605,DRE!$D962)</f>
        <v>0</v>
      </c>
      <c r="G962" s="47" t="e">
        <f>SUMIFS(#REF!,#REF!,"Despesa",#REF!,DRE!$D962)</f>
        <v>#REF!</v>
      </c>
      <c r="H962" s="47">
        <f>SUMIFS(Abr!$J$5:$J$605,Abr!$V$5:$V$605,"Despesa",Abr!$G$5:$G$605,DRE!$D962)</f>
        <v>0</v>
      </c>
      <c r="I962" s="47">
        <f>SUMIFS(Mai!$J$5:$J$605,Mai!$V$5:$V$605,"Despesa",Mai!$G$5:$G$605,DRE!$D962)</f>
        <v>0</v>
      </c>
      <c r="J962" s="47">
        <f>SUMIFS(Jun!$J$5:$J$605,Jun!$V$5:$V$605,"Despesa",Jun!$G$5:$G$605,DRE!$D962)</f>
        <v>0</v>
      </c>
      <c r="K962" s="47" t="e">
        <f>SUMIFS(#REF!,#REF!,"Despesa",#REF!,DRE!$D962)</f>
        <v>#REF!</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t="e">
        <f t="shared" si="42"/>
        <v>#REF!</v>
      </c>
    </row>
    <row r="963" spans="1:17" ht="28.5" customHeight="1" thickTop="1" thickBot="1" x14ac:dyDescent="0.3">
      <c r="A963" s="214"/>
      <c r="B963" s="61">
        <v>960</v>
      </c>
      <c r="C963" s="34">
        <f>'PC Despesas'!U37</f>
        <v>0</v>
      </c>
      <c r="D963" s="35" t="str">
        <f>IFERROR(VLOOKUP(C963,'PC Despesas'!$U$5:$V$103,2,FALSE),"")</f>
        <v/>
      </c>
      <c r="E963" s="47">
        <f>SUMIFS(Jan!$J$5:$J$586,Jan!$V$5:$V$586,"Despesa",Jan!$G$5:$G$586,DRE!$D963)</f>
        <v>0</v>
      </c>
      <c r="F963" s="47">
        <f>SUMIFS(Fev!$J$5:$J$605,Fev!$V$5:$V$605,"Despesa",Fev!$G$5:$G$605,DRE!$D963)</f>
        <v>0</v>
      </c>
      <c r="G963" s="47" t="e">
        <f>SUMIFS(#REF!,#REF!,"Despesa",#REF!,DRE!$D963)</f>
        <v>#REF!</v>
      </c>
      <c r="H963" s="47">
        <f>SUMIFS(Abr!$J$5:$J$605,Abr!$V$5:$V$605,"Despesa",Abr!$G$5:$G$605,DRE!$D963)</f>
        <v>0</v>
      </c>
      <c r="I963" s="47">
        <f>SUMIFS(Mai!$J$5:$J$605,Mai!$V$5:$V$605,"Despesa",Mai!$G$5:$G$605,DRE!$D963)</f>
        <v>0</v>
      </c>
      <c r="J963" s="47">
        <f>SUMIFS(Jun!$J$5:$J$605,Jun!$V$5:$V$605,"Despesa",Jun!$G$5:$G$605,DRE!$D963)</f>
        <v>0</v>
      </c>
      <c r="K963" s="47" t="e">
        <f>SUMIFS(#REF!,#REF!,"Despesa",#REF!,DRE!$D963)</f>
        <v>#REF!</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t="e">
        <f t="shared" si="42"/>
        <v>#REF!</v>
      </c>
    </row>
    <row r="964" spans="1:17" ht="28.5" customHeight="1" thickTop="1" thickBot="1" x14ac:dyDescent="0.3">
      <c r="A964" s="214"/>
      <c r="B964" s="61">
        <v>961</v>
      </c>
      <c r="C964" s="34">
        <f>'PC Despesas'!U38</f>
        <v>0</v>
      </c>
      <c r="D964" s="35" t="str">
        <f>IFERROR(VLOOKUP(C964,'PC Despesas'!$U$5:$V$103,2,FALSE),"")</f>
        <v/>
      </c>
      <c r="E964" s="47">
        <f>SUMIFS(Jan!$J$5:$J$586,Jan!$V$5:$V$586,"Despesa",Jan!$G$5:$G$586,DRE!$D964)</f>
        <v>0</v>
      </c>
      <c r="F964" s="47">
        <f>SUMIFS(Fev!$J$5:$J$605,Fev!$V$5:$V$605,"Despesa",Fev!$G$5:$G$605,DRE!$D964)</f>
        <v>0</v>
      </c>
      <c r="G964" s="47" t="e">
        <f>SUMIFS(#REF!,#REF!,"Despesa",#REF!,DRE!$D964)</f>
        <v>#REF!</v>
      </c>
      <c r="H964" s="47">
        <f>SUMIFS(Abr!$J$5:$J$605,Abr!$V$5:$V$605,"Despesa",Abr!$G$5:$G$605,DRE!$D964)</f>
        <v>0</v>
      </c>
      <c r="I964" s="47">
        <f>SUMIFS(Mai!$J$5:$J$605,Mai!$V$5:$V$605,"Despesa",Mai!$G$5:$G$605,DRE!$D964)</f>
        <v>0</v>
      </c>
      <c r="J964" s="47">
        <f>SUMIFS(Jun!$J$5:$J$605,Jun!$V$5:$V$605,"Despesa",Jun!$G$5:$G$605,DRE!$D964)</f>
        <v>0</v>
      </c>
      <c r="K964" s="47" t="e">
        <f>SUMIFS(#REF!,#REF!,"Despesa",#REF!,DRE!$D964)</f>
        <v>#REF!</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t="e">
        <f t="shared" si="42"/>
        <v>#REF!</v>
      </c>
    </row>
    <row r="965" spans="1:17" ht="28.5" customHeight="1" thickTop="1" thickBot="1" x14ac:dyDescent="0.3">
      <c r="A965" s="214"/>
      <c r="B965" s="61">
        <v>962</v>
      </c>
      <c r="C965" s="34">
        <f>'PC Despesas'!U39</f>
        <v>0</v>
      </c>
      <c r="D965" s="35" t="str">
        <f>IFERROR(VLOOKUP(C965,'PC Despesas'!$U$5:$V$103,2,FALSE),"")</f>
        <v/>
      </c>
      <c r="E965" s="47">
        <f>SUMIFS(Jan!$J$5:$J$586,Jan!$V$5:$V$586,"Despesa",Jan!$G$5:$G$586,DRE!$D965)</f>
        <v>0</v>
      </c>
      <c r="F965" s="47">
        <f>SUMIFS(Fev!$J$5:$J$605,Fev!$V$5:$V$605,"Despesa",Fev!$G$5:$G$605,DRE!$D965)</f>
        <v>0</v>
      </c>
      <c r="G965" s="47" t="e">
        <f>SUMIFS(#REF!,#REF!,"Despesa",#REF!,DRE!$D965)</f>
        <v>#REF!</v>
      </c>
      <c r="H965" s="47">
        <f>SUMIFS(Abr!$J$5:$J$605,Abr!$V$5:$V$605,"Despesa",Abr!$G$5:$G$605,DRE!$D965)</f>
        <v>0</v>
      </c>
      <c r="I965" s="47">
        <f>SUMIFS(Mai!$J$5:$J$605,Mai!$V$5:$V$605,"Despesa",Mai!$G$5:$G$605,DRE!$D965)</f>
        <v>0</v>
      </c>
      <c r="J965" s="47">
        <f>SUMIFS(Jun!$J$5:$J$605,Jun!$V$5:$V$605,"Despesa",Jun!$G$5:$G$605,DRE!$D965)</f>
        <v>0</v>
      </c>
      <c r="K965" s="47" t="e">
        <f>SUMIFS(#REF!,#REF!,"Despesa",#REF!,DRE!$D965)</f>
        <v>#REF!</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t="e">
        <f t="shared" si="42"/>
        <v>#REF!</v>
      </c>
    </row>
    <row r="966" spans="1:17" ht="28.5" customHeight="1" thickTop="1" thickBot="1" x14ac:dyDescent="0.3">
      <c r="A966" s="214"/>
      <c r="B966" s="61">
        <v>963</v>
      </c>
      <c r="C966" s="34">
        <f>'PC Despesas'!U40</f>
        <v>0</v>
      </c>
      <c r="D966" s="35" t="str">
        <f>IFERROR(VLOOKUP(C966,'PC Despesas'!$U$5:$V$103,2,FALSE),"")</f>
        <v/>
      </c>
      <c r="E966" s="47">
        <f>SUMIFS(Jan!$J$5:$J$586,Jan!$V$5:$V$586,"Despesa",Jan!$G$5:$G$586,DRE!$D966)</f>
        <v>0</v>
      </c>
      <c r="F966" s="47">
        <f>SUMIFS(Fev!$J$5:$J$605,Fev!$V$5:$V$605,"Despesa",Fev!$G$5:$G$605,DRE!$D966)</f>
        <v>0</v>
      </c>
      <c r="G966" s="47" t="e">
        <f>SUMIFS(#REF!,#REF!,"Despesa",#REF!,DRE!$D966)</f>
        <v>#REF!</v>
      </c>
      <c r="H966" s="47">
        <f>SUMIFS(Abr!$J$5:$J$605,Abr!$V$5:$V$605,"Despesa",Abr!$G$5:$G$605,DRE!$D966)</f>
        <v>0</v>
      </c>
      <c r="I966" s="47">
        <f>SUMIFS(Mai!$J$5:$J$605,Mai!$V$5:$V$605,"Despesa",Mai!$G$5:$G$605,DRE!$D966)</f>
        <v>0</v>
      </c>
      <c r="J966" s="47">
        <f>SUMIFS(Jun!$J$5:$J$605,Jun!$V$5:$V$605,"Despesa",Jun!$G$5:$G$605,DRE!$D966)</f>
        <v>0</v>
      </c>
      <c r="K966" s="47" t="e">
        <f>SUMIFS(#REF!,#REF!,"Despesa",#REF!,DRE!$D966)</f>
        <v>#REF!</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t="e">
        <f t="shared" si="42"/>
        <v>#REF!</v>
      </c>
    </row>
    <row r="967" spans="1:17" ht="28.5" customHeight="1" thickTop="1" thickBot="1" x14ac:dyDescent="0.3">
      <c r="A967" s="214"/>
      <c r="B967" s="61">
        <v>964</v>
      </c>
      <c r="C967" s="34">
        <f>'PC Despesas'!U41</f>
        <v>0</v>
      </c>
      <c r="D967" s="35" t="str">
        <f>IFERROR(VLOOKUP(C967,'PC Despesas'!$U$5:$V$103,2,FALSE),"")</f>
        <v/>
      </c>
      <c r="E967" s="47">
        <f>SUMIFS(Jan!$J$5:$J$586,Jan!$V$5:$V$586,"Despesa",Jan!$G$5:$G$586,DRE!$D967)</f>
        <v>0</v>
      </c>
      <c r="F967" s="47">
        <f>SUMIFS(Fev!$J$5:$J$605,Fev!$V$5:$V$605,"Despesa",Fev!$G$5:$G$605,DRE!$D967)</f>
        <v>0</v>
      </c>
      <c r="G967" s="47" t="e">
        <f>SUMIFS(#REF!,#REF!,"Despesa",#REF!,DRE!$D967)</f>
        <v>#REF!</v>
      </c>
      <c r="H967" s="47">
        <f>SUMIFS(Abr!$J$5:$J$605,Abr!$V$5:$V$605,"Despesa",Abr!$G$5:$G$605,DRE!$D967)</f>
        <v>0</v>
      </c>
      <c r="I967" s="47">
        <f>SUMIFS(Mai!$J$5:$J$605,Mai!$V$5:$V$605,"Despesa",Mai!$G$5:$G$605,DRE!$D967)</f>
        <v>0</v>
      </c>
      <c r="J967" s="47">
        <f>SUMIFS(Jun!$J$5:$J$605,Jun!$V$5:$V$605,"Despesa",Jun!$G$5:$G$605,DRE!$D967)</f>
        <v>0</v>
      </c>
      <c r="K967" s="47" t="e">
        <f>SUMIFS(#REF!,#REF!,"Despesa",#REF!,DRE!$D967)</f>
        <v>#REF!</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t="e">
        <f t="shared" si="42"/>
        <v>#REF!</v>
      </c>
    </row>
    <row r="968" spans="1:17" ht="28.5" customHeight="1" thickTop="1" thickBot="1" x14ac:dyDescent="0.3">
      <c r="A968" s="214"/>
      <c r="B968" s="61">
        <v>965</v>
      </c>
      <c r="C968" s="34">
        <f>'PC Despesas'!U42</f>
        <v>0</v>
      </c>
      <c r="D968" s="35" t="str">
        <f>IFERROR(VLOOKUP(C968,'PC Despesas'!$U$5:$V$103,2,FALSE),"")</f>
        <v/>
      </c>
      <c r="E968" s="47">
        <f>SUMIFS(Jan!$J$5:$J$586,Jan!$V$5:$V$586,"Despesa",Jan!$G$5:$G$586,DRE!$D968)</f>
        <v>0</v>
      </c>
      <c r="F968" s="47">
        <f>SUMIFS(Fev!$J$5:$J$605,Fev!$V$5:$V$605,"Despesa",Fev!$G$5:$G$605,DRE!$D968)</f>
        <v>0</v>
      </c>
      <c r="G968" s="47" t="e">
        <f>SUMIFS(#REF!,#REF!,"Despesa",#REF!,DRE!$D968)</f>
        <v>#REF!</v>
      </c>
      <c r="H968" s="47">
        <f>SUMIFS(Abr!$J$5:$J$605,Abr!$V$5:$V$605,"Despesa",Abr!$G$5:$G$605,DRE!$D968)</f>
        <v>0</v>
      </c>
      <c r="I968" s="47">
        <f>SUMIFS(Mai!$J$5:$J$605,Mai!$V$5:$V$605,"Despesa",Mai!$G$5:$G$605,DRE!$D968)</f>
        <v>0</v>
      </c>
      <c r="J968" s="47">
        <f>SUMIFS(Jun!$J$5:$J$605,Jun!$V$5:$V$605,"Despesa",Jun!$G$5:$G$605,DRE!$D968)</f>
        <v>0</v>
      </c>
      <c r="K968" s="47" t="e">
        <f>SUMIFS(#REF!,#REF!,"Despesa",#REF!,DRE!$D968)</f>
        <v>#REF!</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t="e">
        <f t="shared" si="42"/>
        <v>#REF!</v>
      </c>
    </row>
    <row r="969" spans="1:17" ht="28.5" customHeight="1" thickTop="1" thickBot="1" x14ac:dyDescent="0.3">
      <c r="A969" s="214"/>
      <c r="B969" s="61">
        <v>966</v>
      </c>
      <c r="C969" s="34">
        <f>'PC Despesas'!U43</f>
        <v>0</v>
      </c>
      <c r="D969" s="35" t="str">
        <f>IFERROR(VLOOKUP(C969,'PC Despesas'!$U$5:$V$103,2,FALSE),"")</f>
        <v/>
      </c>
      <c r="E969" s="47">
        <f>SUMIFS(Jan!$J$5:$J$586,Jan!$V$5:$V$586,"Despesa",Jan!$G$5:$G$586,DRE!$D969)</f>
        <v>0</v>
      </c>
      <c r="F969" s="47">
        <f>SUMIFS(Fev!$J$5:$J$605,Fev!$V$5:$V$605,"Despesa",Fev!$G$5:$G$605,DRE!$D969)</f>
        <v>0</v>
      </c>
      <c r="G969" s="47" t="e">
        <f>SUMIFS(#REF!,#REF!,"Despesa",#REF!,DRE!$D969)</f>
        <v>#REF!</v>
      </c>
      <c r="H969" s="47">
        <f>SUMIFS(Abr!$J$5:$J$605,Abr!$V$5:$V$605,"Despesa",Abr!$G$5:$G$605,DRE!$D969)</f>
        <v>0</v>
      </c>
      <c r="I969" s="47">
        <f>SUMIFS(Mai!$J$5:$J$605,Mai!$V$5:$V$605,"Despesa",Mai!$G$5:$G$605,DRE!$D969)</f>
        <v>0</v>
      </c>
      <c r="J969" s="47">
        <f>SUMIFS(Jun!$J$5:$J$605,Jun!$V$5:$V$605,"Despesa",Jun!$G$5:$G$605,DRE!$D969)</f>
        <v>0</v>
      </c>
      <c r="K969" s="47" t="e">
        <f>SUMIFS(#REF!,#REF!,"Despesa",#REF!,DRE!$D969)</f>
        <v>#REF!</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t="e">
        <f t="shared" si="42"/>
        <v>#REF!</v>
      </c>
    </row>
    <row r="970" spans="1:17" ht="28.5" customHeight="1" thickTop="1" thickBot="1" x14ac:dyDescent="0.3">
      <c r="A970" s="214"/>
      <c r="B970" s="61">
        <v>967</v>
      </c>
      <c r="C970" s="34">
        <f>'PC Despesas'!U44</f>
        <v>0</v>
      </c>
      <c r="D970" s="35" t="str">
        <f>IFERROR(VLOOKUP(C970,'PC Despesas'!$U$5:$V$103,2,FALSE),"")</f>
        <v/>
      </c>
      <c r="E970" s="47">
        <f>SUMIFS(Jan!$J$5:$J$586,Jan!$V$5:$V$586,"Despesa",Jan!$G$5:$G$586,DRE!$D970)</f>
        <v>0</v>
      </c>
      <c r="F970" s="47">
        <f>SUMIFS(Fev!$J$5:$J$605,Fev!$V$5:$V$605,"Despesa",Fev!$G$5:$G$605,DRE!$D970)</f>
        <v>0</v>
      </c>
      <c r="G970" s="47" t="e">
        <f>SUMIFS(#REF!,#REF!,"Despesa",#REF!,DRE!$D970)</f>
        <v>#REF!</v>
      </c>
      <c r="H970" s="47">
        <f>SUMIFS(Abr!$J$5:$J$605,Abr!$V$5:$V$605,"Despesa",Abr!$G$5:$G$605,DRE!$D970)</f>
        <v>0</v>
      </c>
      <c r="I970" s="47">
        <f>SUMIFS(Mai!$J$5:$J$605,Mai!$V$5:$V$605,"Despesa",Mai!$G$5:$G$605,DRE!$D970)</f>
        <v>0</v>
      </c>
      <c r="J970" s="47">
        <f>SUMIFS(Jun!$J$5:$J$605,Jun!$V$5:$V$605,"Despesa",Jun!$G$5:$G$605,DRE!$D970)</f>
        <v>0</v>
      </c>
      <c r="K970" s="47" t="e">
        <f>SUMIFS(#REF!,#REF!,"Despesa",#REF!,DRE!$D970)</f>
        <v>#REF!</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t="e">
        <f t="shared" si="42"/>
        <v>#REF!</v>
      </c>
    </row>
    <row r="971" spans="1:17" ht="28.5" customHeight="1" thickTop="1" thickBot="1" x14ac:dyDescent="0.3">
      <c r="A971" s="214"/>
      <c r="B971" s="61">
        <v>968</v>
      </c>
      <c r="C971" s="34">
        <f>'PC Despesas'!U45</f>
        <v>0</v>
      </c>
      <c r="D971" s="35" t="str">
        <f>IFERROR(VLOOKUP(C971,'PC Despesas'!$U$5:$V$103,2,FALSE),"")</f>
        <v/>
      </c>
      <c r="E971" s="47">
        <f>SUMIFS(Jan!$J$5:$J$586,Jan!$V$5:$V$586,"Despesa",Jan!$G$5:$G$586,DRE!$D971)</f>
        <v>0</v>
      </c>
      <c r="F971" s="47">
        <f>SUMIFS(Fev!$J$5:$J$605,Fev!$V$5:$V$605,"Despesa",Fev!$G$5:$G$605,DRE!$D971)</f>
        <v>0</v>
      </c>
      <c r="G971" s="47" t="e">
        <f>SUMIFS(#REF!,#REF!,"Despesa",#REF!,DRE!$D971)</f>
        <v>#REF!</v>
      </c>
      <c r="H971" s="47">
        <f>SUMIFS(Abr!$J$5:$J$605,Abr!$V$5:$V$605,"Despesa",Abr!$G$5:$G$605,DRE!$D971)</f>
        <v>0</v>
      </c>
      <c r="I971" s="47">
        <f>SUMIFS(Mai!$J$5:$J$605,Mai!$V$5:$V$605,"Despesa",Mai!$G$5:$G$605,DRE!$D971)</f>
        <v>0</v>
      </c>
      <c r="J971" s="47">
        <f>SUMIFS(Jun!$J$5:$J$605,Jun!$V$5:$V$605,"Despesa",Jun!$G$5:$G$605,DRE!$D971)</f>
        <v>0</v>
      </c>
      <c r="K971" s="47" t="e">
        <f>SUMIFS(#REF!,#REF!,"Despesa",#REF!,DRE!$D971)</f>
        <v>#REF!</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t="e">
        <f t="shared" si="42"/>
        <v>#REF!</v>
      </c>
    </row>
    <row r="972" spans="1:17" ht="28.5" customHeight="1" thickTop="1" thickBot="1" x14ac:dyDescent="0.3">
      <c r="A972" s="214"/>
      <c r="B972" s="61">
        <v>969</v>
      </c>
      <c r="C972" s="34">
        <f>'PC Despesas'!U46</f>
        <v>0</v>
      </c>
      <c r="D972" s="35" t="str">
        <f>IFERROR(VLOOKUP(C972,'PC Despesas'!$U$5:$V$103,2,FALSE),"")</f>
        <v/>
      </c>
      <c r="E972" s="47">
        <f>SUMIFS(Jan!$J$5:$J$586,Jan!$V$5:$V$586,"Despesa",Jan!$G$5:$G$586,DRE!$D972)</f>
        <v>0</v>
      </c>
      <c r="F972" s="47">
        <f>SUMIFS(Fev!$J$5:$J$605,Fev!$V$5:$V$605,"Despesa",Fev!$G$5:$G$605,DRE!$D972)</f>
        <v>0</v>
      </c>
      <c r="G972" s="47" t="e">
        <f>SUMIFS(#REF!,#REF!,"Despesa",#REF!,DRE!$D972)</f>
        <v>#REF!</v>
      </c>
      <c r="H972" s="47">
        <f>SUMIFS(Abr!$J$5:$J$605,Abr!$V$5:$V$605,"Despesa",Abr!$G$5:$G$605,DRE!$D972)</f>
        <v>0</v>
      </c>
      <c r="I972" s="47">
        <f>SUMIFS(Mai!$J$5:$J$605,Mai!$V$5:$V$605,"Despesa",Mai!$G$5:$G$605,DRE!$D972)</f>
        <v>0</v>
      </c>
      <c r="J972" s="47">
        <f>SUMIFS(Jun!$J$5:$J$605,Jun!$V$5:$V$605,"Despesa",Jun!$G$5:$G$605,DRE!$D972)</f>
        <v>0</v>
      </c>
      <c r="K972" s="47" t="e">
        <f>SUMIFS(#REF!,#REF!,"Despesa",#REF!,DRE!$D972)</f>
        <v>#REF!</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t="e">
        <f t="shared" si="42"/>
        <v>#REF!</v>
      </c>
    </row>
    <row r="973" spans="1:17" ht="28.5" customHeight="1" thickTop="1" thickBot="1" x14ac:dyDescent="0.3">
      <c r="A973" s="214"/>
      <c r="B973" s="61">
        <v>970</v>
      </c>
      <c r="C973" s="34">
        <f>'PC Despesas'!U47</f>
        <v>0</v>
      </c>
      <c r="D973" s="35" t="str">
        <f>IFERROR(VLOOKUP(C973,'PC Despesas'!$U$5:$V$103,2,FALSE),"")</f>
        <v/>
      </c>
      <c r="E973" s="47">
        <f>SUMIFS(Jan!$J$5:$J$586,Jan!$V$5:$V$586,"Despesa",Jan!$G$5:$G$586,DRE!$D973)</f>
        <v>0</v>
      </c>
      <c r="F973" s="47">
        <f>SUMIFS(Fev!$J$5:$J$605,Fev!$V$5:$V$605,"Despesa",Fev!$G$5:$G$605,DRE!$D973)</f>
        <v>0</v>
      </c>
      <c r="G973" s="47" t="e">
        <f>SUMIFS(#REF!,#REF!,"Despesa",#REF!,DRE!$D973)</f>
        <v>#REF!</v>
      </c>
      <c r="H973" s="47">
        <f>SUMIFS(Abr!$J$5:$J$605,Abr!$V$5:$V$605,"Despesa",Abr!$G$5:$G$605,DRE!$D973)</f>
        <v>0</v>
      </c>
      <c r="I973" s="47">
        <f>SUMIFS(Mai!$J$5:$J$605,Mai!$V$5:$V$605,"Despesa",Mai!$G$5:$G$605,DRE!$D973)</f>
        <v>0</v>
      </c>
      <c r="J973" s="47">
        <f>SUMIFS(Jun!$J$5:$J$605,Jun!$V$5:$V$605,"Despesa",Jun!$G$5:$G$605,DRE!$D973)</f>
        <v>0</v>
      </c>
      <c r="K973" s="47" t="e">
        <f>SUMIFS(#REF!,#REF!,"Despesa",#REF!,DRE!$D973)</f>
        <v>#REF!</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t="e">
        <f t="shared" si="42"/>
        <v>#REF!</v>
      </c>
    </row>
    <row r="974" spans="1:17" ht="28.5" customHeight="1" thickTop="1" thickBot="1" x14ac:dyDescent="0.3">
      <c r="A974" s="214"/>
      <c r="B974" s="61">
        <v>971</v>
      </c>
      <c r="C974" s="34">
        <f>'PC Despesas'!U48</f>
        <v>0</v>
      </c>
      <c r="D974" s="35" t="str">
        <f>IFERROR(VLOOKUP(C974,'PC Despesas'!$U$5:$V$103,2,FALSE),"")</f>
        <v/>
      </c>
      <c r="E974" s="47">
        <f>SUMIFS(Jan!$J$5:$J$586,Jan!$V$5:$V$586,"Despesa",Jan!$G$5:$G$586,DRE!$D974)</f>
        <v>0</v>
      </c>
      <c r="F974" s="47">
        <f>SUMIFS(Fev!$J$5:$J$605,Fev!$V$5:$V$605,"Despesa",Fev!$G$5:$G$605,DRE!$D974)</f>
        <v>0</v>
      </c>
      <c r="G974" s="47" t="e">
        <f>SUMIFS(#REF!,#REF!,"Despesa",#REF!,DRE!$D974)</f>
        <v>#REF!</v>
      </c>
      <c r="H974" s="47">
        <f>SUMIFS(Abr!$J$5:$J$605,Abr!$V$5:$V$605,"Despesa",Abr!$G$5:$G$605,DRE!$D974)</f>
        <v>0</v>
      </c>
      <c r="I974" s="47">
        <f>SUMIFS(Mai!$J$5:$J$605,Mai!$V$5:$V$605,"Despesa",Mai!$G$5:$G$605,DRE!$D974)</f>
        <v>0</v>
      </c>
      <c r="J974" s="47">
        <f>SUMIFS(Jun!$J$5:$J$605,Jun!$V$5:$V$605,"Despesa",Jun!$G$5:$G$605,DRE!$D974)</f>
        <v>0</v>
      </c>
      <c r="K974" s="47" t="e">
        <f>SUMIFS(#REF!,#REF!,"Despesa",#REF!,DRE!$D974)</f>
        <v>#REF!</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t="e">
        <f t="shared" si="42"/>
        <v>#REF!</v>
      </c>
    </row>
    <row r="975" spans="1:17" ht="28.5" customHeight="1" thickTop="1" thickBot="1" x14ac:dyDescent="0.3">
      <c r="A975" s="214"/>
      <c r="B975" s="61">
        <v>972</v>
      </c>
      <c r="C975" s="34">
        <f>'PC Despesas'!U49</f>
        <v>0</v>
      </c>
      <c r="D975" s="35" t="str">
        <f>IFERROR(VLOOKUP(C975,'PC Despesas'!$U$5:$V$103,2,FALSE),"")</f>
        <v/>
      </c>
      <c r="E975" s="47">
        <f>SUMIFS(Jan!$J$5:$J$586,Jan!$V$5:$V$586,"Despesa",Jan!$G$5:$G$586,DRE!$D975)</f>
        <v>0</v>
      </c>
      <c r="F975" s="47">
        <f>SUMIFS(Fev!$J$5:$J$605,Fev!$V$5:$V$605,"Despesa",Fev!$G$5:$G$605,DRE!$D975)</f>
        <v>0</v>
      </c>
      <c r="G975" s="47" t="e">
        <f>SUMIFS(#REF!,#REF!,"Despesa",#REF!,DRE!$D975)</f>
        <v>#REF!</v>
      </c>
      <c r="H975" s="47">
        <f>SUMIFS(Abr!$J$5:$J$605,Abr!$V$5:$V$605,"Despesa",Abr!$G$5:$G$605,DRE!$D975)</f>
        <v>0</v>
      </c>
      <c r="I975" s="47">
        <f>SUMIFS(Mai!$J$5:$J$605,Mai!$V$5:$V$605,"Despesa",Mai!$G$5:$G$605,DRE!$D975)</f>
        <v>0</v>
      </c>
      <c r="J975" s="47">
        <f>SUMIFS(Jun!$J$5:$J$605,Jun!$V$5:$V$605,"Despesa",Jun!$G$5:$G$605,DRE!$D975)</f>
        <v>0</v>
      </c>
      <c r="K975" s="47" t="e">
        <f>SUMIFS(#REF!,#REF!,"Despesa",#REF!,DRE!$D975)</f>
        <v>#REF!</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t="e">
        <f t="shared" si="42"/>
        <v>#REF!</v>
      </c>
    </row>
    <row r="976" spans="1:17" ht="28.5" customHeight="1" thickTop="1" thickBot="1" x14ac:dyDescent="0.3">
      <c r="A976" s="214"/>
      <c r="B976" s="61">
        <v>973</v>
      </c>
      <c r="C976" s="34">
        <f>'PC Despesas'!U50</f>
        <v>0</v>
      </c>
      <c r="D976" s="35" t="str">
        <f>IFERROR(VLOOKUP(C976,'PC Despesas'!$U$5:$V$103,2,FALSE),"")</f>
        <v/>
      </c>
      <c r="E976" s="47">
        <f>SUMIFS(Jan!$J$5:$J$586,Jan!$V$5:$V$586,"Despesa",Jan!$G$5:$G$586,DRE!$D976)</f>
        <v>0</v>
      </c>
      <c r="F976" s="47">
        <f>SUMIFS(Fev!$J$5:$J$605,Fev!$V$5:$V$605,"Despesa",Fev!$G$5:$G$605,DRE!$D976)</f>
        <v>0</v>
      </c>
      <c r="G976" s="47" t="e">
        <f>SUMIFS(#REF!,#REF!,"Despesa",#REF!,DRE!$D976)</f>
        <v>#REF!</v>
      </c>
      <c r="H976" s="47">
        <f>SUMIFS(Abr!$J$5:$J$605,Abr!$V$5:$V$605,"Despesa",Abr!$G$5:$G$605,DRE!$D976)</f>
        <v>0</v>
      </c>
      <c r="I976" s="47">
        <f>SUMIFS(Mai!$J$5:$J$605,Mai!$V$5:$V$605,"Despesa",Mai!$G$5:$G$605,DRE!$D976)</f>
        <v>0</v>
      </c>
      <c r="J976" s="47">
        <f>SUMIFS(Jun!$J$5:$J$605,Jun!$V$5:$V$605,"Despesa",Jun!$G$5:$G$605,DRE!$D976)</f>
        <v>0</v>
      </c>
      <c r="K976" s="47" t="e">
        <f>SUMIFS(#REF!,#REF!,"Despesa",#REF!,DRE!$D976)</f>
        <v>#REF!</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t="e">
        <f t="shared" si="42"/>
        <v>#REF!</v>
      </c>
    </row>
    <row r="977" spans="1:17" ht="28.5" customHeight="1" thickTop="1" thickBot="1" x14ac:dyDescent="0.3">
      <c r="A977" s="214"/>
      <c r="B977" s="61">
        <v>974</v>
      </c>
      <c r="C977" s="34">
        <f>'PC Despesas'!U51</f>
        <v>0</v>
      </c>
      <c r="D977" s="35" t="str">
        <f>IFERROR(VLOOKUP(C977,'PC Despesas'!$U$5:$V$103,2,FALSE),"")</f>
        <v/>
      </c>
      <c r="E977" s="47">
        <f>SUMIFS(Jan!$J$5:$J$586,Jan!$V$5:$V$586,"Despesa",Jan!$G$5:$G$586,DRE!$D977)</f>
        <v>0</v>
      </c>
      <c r="F977" s="47">
        <f>SUMIFS(Fev!$J$5:$J$605,Fev!$V$5:$V$605,"Despesa",Fev!$G$5:$G$605,DRE!$D977)</f>
        <v>0</v>
      </c>
      <c r="G977" s="47" t="e">
        <f>SUMIFS(#REF!,#REF!,"Despesa",#REF!,DRE!$D977)</f>
        <v>#REF!</v>
      </c>
      <c r="H977" s="47">
        <f>SUMIFS(Abr!$J$5:$J$605,Abr!$V$5:$V$605,"Despesa",Abr!$G$5:$G$605,DRE!$D977)</f>
        <v>0</v>
      </c>
      <c r="I977" s="47">
        <f>SUMIFS(Mai!$J$5:$J$605,Mai!$V$5:$V$605,"Despesa",Mai!$G$5:$G$605,DRE!$D977)</f>
        <v>0</v>
      </c>
      <c r="J977" s="47">
        <f>SUMIFS(Jun!$J$5:$J$605,Jun!$V$5:$V$605,"Despesa",Jun!$G$5:$G$605,DRE!$D977)</f>
        <v>0</v>
      </c>
      <c r="K977" s="47" t="e">
        <f>SUMIFS(#REF!,#REF!,"Despesa",#REF!,DRE!$D977)</f>
        <v>#REF!</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t="e">
        <f t="shared" si="42"/>
        <v>#REF!</v>
      </c>
    </row>
    <row r="978" spans="1:17" ht="28.5" customHeight="1" thickTop="1" thickBot="1" x14ac:dyDescent="0.3">
      <c r="A978" s="214"/>
      <c r="B978" s="61">
        <v>975</v>
      </c>
      <c r="C978" s="34">
        <f>'PC Despesas'!U52</f>
        <v>0</v>
      </c>
      <c r="D978" s="35" t="str">
        <f>IFERROR(VLOOKUP(C978,'PC Despesas'!$U$5:$V$103,2,FALSE),"")</f>
        <v/>
      </c>
      <c r="E978" s="47">
        <f>SUMIFS(Jan!$J$5:$J$586,Jan!$V$5:$V$586,"Despesa",Jan!$G$5:$G$586,DRE!$D978)</f>
        <v>0</v>
      </c>
      <c r="F978" s="47">
        <f>SUMIFS(Fev!$J$5:$J$605,Fev!$V$5:$V$605,"Despesa",Fev!$G$5:$G$605,DRE!$D978)</f>
        <v>0</v>
      </c>
      <c r="G978" s="47" t="e">
        <f>SUMIFS(#REF!,#REF!,"Despesa",#REF!,DRE!$D978)</f>
        <v>#REF!</v>
      </c>
      <c r="H978" s="47">
        <f>SUMIFS(Abr!$J$5:$J$605,Abr!$V$5:$V$605,"Despesa",Abr!$G$5:$G$605,DRE!$D978)</f>
        <v>0</v>
      </c>
      <c r="I978" s="47">
        <f>SUMIFS(Mai!$J$5:$J$605,Mai!$V$5:$V$605,"Despesa",Mai!$G$5:$G$605,DRE!$D978)</f>
        <v>0</v>
      </c>
      <c r="J978" s="47">
        <f>SUMIFS(Jun!$J$5:$J$605,Jun!$V$5:$V$605,"Despesa",Jun!$G$5:$G$605,DRE!$D978)</f>
        <v>0</v>
      </c>
      <c r="K978" s="47" t="e">
        <f>SUMIFS(#REF!,#REF!,"Despesa",#REF!,DRE!$D978)</f>
        <v>#REF!</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t="e">
        <f t="shared" si="42"/>
        <v>#REF!</v>
      </c>
    </row>
    <row r="979" spans="1:17" ht="28.5" customHeight="1" thickTop="1" thickBot="1" x14ac:dyDescent="0.3">
      <c r="A979" s="214"/>
      <c r="B979" s="61">
        <v>976</v>
      </c>
      <c r="C979" s="34">
        <f>'PC Despesas'!U53</f>
        <v>0</v>
      </c>
      <c r="D979" s="35" t="str">
        <f>IFERROR(VLOOKUP(C979,'PC Despesas'!$U$5:$V$103,2,FALSE),"")</f>
        <v/>
      </c>
      <c r="E979" s="47">
        <f>SUMIFS(Jan!$J$5:$J$586,Jan!$V$5:$V$586,"Despesa",Jan!$G$5:$G$586,DRE!$D979)</f>
        <v>0</v>
      </c>
      <c r="F979" s="47">
        <f>SUMIFS(Fev!$J$5:$J$605,Fev!$V$5:$V$605,"Despesa",Fev!$G$5:$G$605,DRE!$D979)</f>
        <v>0</v>
      </c>
      <c r="G979" s="47" t="e">
        <f>SUMIFS(#REF!,#REF!,"Despesa",#REF!,DRE!$D979)</f>
        <v>#REF!</v>
      </c>
      <c r="H979" s="47">
        <f>SUMIFS(Abr!$J$5:$J$605,Abr!$V$5:$V$605,"Despesa",Abr!$G$5:$G$605,DRE!$D979)</f>
        <v>0</v>
      </c>
      <c r="I979" s="47">
        <f>SUMIFS(Mai!$J$5:$J$605,Mai!$V$5:$V$605,"Despesa",Mai!$G$5:$G$605,DRE!$D979)</f>
        <v>0</v>
      </c>
      <c r="J979" s="47">
        <f>SUMIFS(Jun!$J$5:$J$605,Jun!$V$5:$V$605,"Despesa",Jun!$G$5:$G$605,DRE!$D979)</f>
        <v>0</v>
      </c>
      <c r="K979" s="47" t="e">
        <f>SUMIFS(#REF!,#REF!,"Despesa",#REF!,DRE!$D979)</f>
        <v>#REF!</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t="e">
        <f t="shared" si="42"/>
        <v>#REF!</v>
      </c>
    </row>
    <row r="980" spans="1:17" ht="28.5" customHeight="1" thickTop="1" thickBot="1" x14ac:dyDescent="0.3">
      <c r="A980" s="214"/>
      <c r="B980" s="61">
        <v>977</v>
      </c>
      <c r="C980" s="34">
        <f>'PC Despesas'!U54</f>
        <v>0</v>
      </c>
      <c r="D980" s="35" t="str">
        <f>IFERROR(VLOOKUP(C980,'PC Despesas'!$U$5:$V$103,2,FALSE),"")</f>
        <v/>
      </c>
      <c r="E980" s="47">
        <f>SUMIFS(Jan!$J$5:$J$586,Jan!$V$5:$V$586,"Despesa",Jan!$G$5:$G$586,DRE!$D980)</f>
        <v>0</v>
      </c>
      <c r="F980" s="47">
        <f>SUMIFS(Fev!$J$5:$J$605,Fev!$V$5:$V$605,"Despesa",Fev!$G$5:$G$605,DRE!$D980)</f>
        <v>0</v>
      </c>
      <c r="G980" s="47" t="e">
        <f>SUMIFS(#REF!,#REF!,"Despesa",#REF!,DRE!$D980)</f>
        <v>#REF!</v>
      </c>
      <c r="H980" s="47">
        <f>SUMIFS(Abr!$J$5:$J$605,Abr!$V$5:$V$605,"Despesa",Abr!$G$5:$G$605,DRE!$D980)</f>
        <v>0</v>
      </c>
      <c r="I980" s="47">
        <f>SUMIFS(Mai!$J$5:$J$605,Mai!$V$5:$V$605,"Despesa",Mai!$G$5:$G$605,DRE!$D980)</f>
        <v>0</v>
      </c>
      <c r="J980" s="47">
        <f>SUMIFS(Jun!$J$5:$J$605,Jun!$V$5:$V$605,"Despesa",Jun!$G$5:$G$605,DRE!$D980)</f>
        <v>0</v>
      </c>
      <c r="K980" s="47" t="e">
        <f>SUMIFS(#REF!,#REF!,"Despesa",#REF!,DRE!$D980)</f>
        <v>#REF!</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t="e">
        <f t="shared" si="42"/>
        <v>#REF!</v>
      </c>
    </row>
    <row r="981" spans="1:17" ht="28.5" customHeight="1" thickTop="1" thickBot="1" x14ac:dyDescent="0.3">
      <c r="A981" s="214"/>
      <c r="B981" s="61">
        <v>978</v>
      </c>
      <c r="C981" s="34">
        <f>'PC Despesas'!U55</f>
        <v>0</v>
      </c>
      <c r="D981" s="35" t="str">
        <f>IFERROR(VLOOKUP(C981,'PC Despesas'!$U$5:$V$103,2,FALSE),"")</f>
        <v/>
      </c>
      <c r="E981" s="47">
        <f>SUMIFS(Jan!$J$5:$J$586,Jan!$V$5:$V$586,"Despesa",Jan!$G$5:$G$586,DRE!$D981)</f>
        <v>0</v>
      </c>
      <c r="F981" s="47">
        <f>SUMIFS(Fev!$J$5:$J$605,Fev!$V$5:$V$605,"Despesa",Fev!$G$5:$G$605,DRE!$D981)</f>
        <v>0</v>
      </c>
      <c r="G981" s="47" t="e">
        <f>SUMIFS(#REF!,#REF!,"Despesa",#REF!,DRE!$D981)</f>
        <v>#REF!</v>
      </c>
      <c r="H981" s="47">
        <f>SUMIFS(Abr!$J$5:$J$605,Abr!$V$5:$V$605,"Despesa",Abr!$G$5:$G$605,DRE!$D981)</f>
        <v>0</v>
      </c>
      <c r="I981" s="47">
        <f>SUMIFS(Mai!$J$5:$J$605,Mai!$V$5:$V$605,"Despesa",Mai!$G$5:$G$605,DRE!$D981)</f>
        <v>0</v>
      </c>
      <c r="J981" s="47">
        <f>SUMIFS(Jun!$J$5:$J$605,Jun!$V$5:$V$605,"Despesa",Jun!$G$5:$G$605,DRE!$D981)</f>
        <v>0</v>
      </c>
      <c r="K981" s="47" t="e">
        <f>SUMIFS(#REF!,#REF!,"Despesa",#REF!,DRE!$D981)</f>
        <v>#REF!</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t="e">
        <f t="shared" si="42"/>
        <v>#REF!</v>
      </c>
    </row>
    <row r="982" spans="1:17" ht="28.5" customHeight="1" thickTop="1" thickBot="1" x14ac:dyDescent="0.3">
      <c r="A982" s="214"/>
      <c r="B982" s="61">
        <v>979</v>
      </c>
      <c r="C982" s="34">
        <f>'PC Despesas'!U56</f>
        <v>0</v>
      </c>
      <c r="D982" s="35" t="str">
        <f>IFERROR(VLOOKUP(C982,'PC Despesas'!$U$5:$V$103,2,FALSE),"")</f>
        <v/>
      </c>
      <c r="E982" s="47">
        <f>SUMIFS(Jan!$J$5:$J$586,Jan!$V$5:$V$586,"Despesa",Jan!$G$5:$G$586,DRE!$D982)</f>
        <v>0</v>
      </c>
      <c r="F982" s="47">
        <f>SUMIFS(Fev!$J$5:$J$605,Fev!$V$5:$V$605,"Despesa",Fev!$G$5:$G$605,DRE!$D982)</f>
        <v>0</v>
      </c>
      <c r="G982" s="47" t="e">
        <f>SUMIFS(#REF!,#REF!,"Despesa",#REF!,DRE!$D982)</f>
        <v>#REF!</v>
      </c>
      <c r="H982" s="47">
        <f>SUMIFS(Abr!$J$5:$J$605,Abr!$V$5:$V$605,"Despesa",Abr!$G$5:$G$605,DRE!$D982)</f>
        <v>0</v>
      </c>
      <c r="I982" s="47">
        <f>SUMIFS(Mai!$J$5:$J$605,Mai!$V$5:$V$605,"Despesa",Mai!$G$5:$G$605,DRE!$D982)</f>
        <v>0</v>
      </c>
      <c r="J982" s="47">
        <f>SUMIFS(Jun!$J$5:$J$605,Jun!$V$5:$V$605,"Despesa",Jun!$G$5:$G$605,DRE!$D982)</f>
        <v>0</v>
      </c>
      <c r="K982" s="47" t="e">
        <f>SUMIFS(#REF!,#REF!,"Despesa",#REF!,DRE!$D982)</f>
        <v>#REF!</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t="e">
        <f t="shared" si="42"/>
        <v>#REF!</v>
      </c>
    </row>
    <row r="983" spans="1:17" ht="28.5" customHeight="1" thickTop="1" thickBot="1" x14ac:dyDescent="0.3">
      <c r="A983" s="214"/>
      <c r="B983" s="61">
        <v>980</v>
      </c>
      <c r="C983" s="34">
        <f>'PC Despesas'!U57</f>
        <v>0</v>
      </c>
      <c r="D983" s="35" t="str">
        <f>IFERROR(VLOOKUP(C983,'PC Despesas'!$U$5:$V$103,2,FALSE),"")</f>
        <v/>
      </c>
      <c r="E983" s="47">
        <f>SUMIFS(Jan!$J$5:$J$586,Jan!$V$5:$V$586,"Despesa",Jan!$G$5:$G$586,DRE!$D983)</f>
        <v>0</v>
      </c>
      <c r="F983" s="47">
        <f>SUMIFS(Fev!$J$5:$J$605,Fev!$V$5:$V$605,"Despesa",Fev!$G$5:$G$605,DRE!$D983)</f>
        <v>0</v>
      </c>
      <c r="G983" s="47" t="e">
        <f>SUMIFS(#REF!,#REF!,"Despesa",#REF!,DRE!$D983)</f>
        <v>#REF!</v>
      </c>
      <c r="H983" s="47">
        <f>SUMIFS(Abr!$J$5:$J$605,Abr!$V$5:$V$605,"Despesa",Abr!$G$5:$G$605,DRE!$D983)</f>
        <v>0</v>
      </c>
      <c r="I983" s="47">
        <f>SUMIFS(Mai!$J$5:$J$605,Mai!$V$5:$V$605,"Despesa",Mai!$G$5:$G$605,DRE!$D983)</f>
        <v>0</v>
      </c>
      <c r="J983" s="47">
        <f>SUMIFS(Jun!$J$5:$J$605,Jun!$V$5:$V$605,"Despesa",Jun!$G$5:$G$605,DRE!$D983)</f>
        <v>0</v>
      </c>
      <c r="K983" s="47" t="e">
        <f>SUMIFS(#REF!,#REF!,"Despesa",#REF!,DRE!$D983)</f>
        <v>#REF!</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t="e">
        <f t="shared" si="42"/>
        <v>#REF!</v>
      </c>
    </row>
    <row r="984" spans="1:17" ht="28.5" customHeight="1" thickTop="1" thickBot="1" x14ac:dyDescent="0.3">
      <c r="A984" s="214"/>
      <c r="B984" s="61">
        <v>981</v>
      </c>
      <c r="C984" s="34">
        <f>'PC Despesas'!U58</f>
        <v>0</v>
      </c>
      <c r="D984" s="35" t="str">
        <f>IFERROR(VLOOKUP(C984,'PC Despesas'!$U$5:$V$103,2,FALSE),"")</f>
        <v/>
      </c>
      <c r="E984" s="47">
        <f>SUMIFS(Jan!$J$5:$J$586,Jan!$V$5:$V$586,"Despesa",Jan!$G$5:$G$586,DRE!$D984)</f>
        <v>0</v>
      </c>
      <c r="F984" s="47">
        <f>SUMIFS(Fev!$J$5:$J$605,Fev!$V$5:$V$605,"Despesa",Fev!$G$5:$G$605,DRE!$D984)</f>
        <v>0</v>
      </c>
      <c r="G984" s="47" t="e">
        <f>SUMIFS(#REF!,#REF!,"Despesa",#REF!,DRE!$D984)</f>
        <v>#REF!</v>
      </c>
      <c r="H984" s="47">
        <f>SUMIFS(Abr!$J$5:$J$605,Abr!$V$5:$V$605,"Despesa",Abr!$G$5:$G$605,DRE!$D984)</f>
        <v>0</v>
      </c>
      <c r="I984" s="47">
        <f>SUMIFS(Mai!$J$5:$J$605,Mai!$V$5:$V$605,"Despesa",Mai!$G$5:$G$605,DRE!$D984)</f>
        <v>0</v>
      </c>
      <c r="J984" s="47">
        <f>SUMIFS(Jun!$J$5:$J$605,Jun!$V$5:$V$605,"Despesa",Jun!$G$5:$G$605,DRE!$D984)</f>
        <v>0</v>
      </c>
      <c r="K984" s="47" t="e">
        <f>SUMIFS(#REF!,#REF!,"Despesa",#REF!,DRE!$D984)</f>
        <v>#REF!</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t="e">
        <f t="shared" si="42"/>
        <v>#REF!</v>
      </c>
    </row>
    <row r="985" spans="1:17" ht="28.5" customHeight="1" thickTop="1" thickBot="1" x14ac:dyDescent="0.3">
      <c r="A985" s="214"/>
      <c r="B985" s="61">
        <v>982</v>
      </c>
      <c r="C985" s="34">
        <f>'PC Despesas'!U59</f>
        <v>0</v>
      </c>
      <c r="D985" s="35" t="str">
        <f>IFERROR(VLOOKUP(C985,'PC Despesas'!$U$5:$V$103,2,FALSE),"")</f>
        <v/>
      </c>
      <c r="E985" s="47">
        <f>SUMIFS(Jan!$J$5:$J$586,Jan!$V$5:$V$586,"Despesa",Jan!$G$5:$G$586,DRE!$D985)</f>
        <v>0</v>
      </c>
      <c r="F985" s="47">
        <f>SUMIFS(Fev!$J$5:$J$605,Fev!$V$5:$V$605,"Despesa",Fev!$G$5:$G$605,DRE!$D985)</f>
        <v>0</v>
      </c>
      <c r="G985" s="47" t="e">
        <f>SUMIFS(#REF!,#REF!,"Despesa",#REF!,DRE!$D985)</f>
        <v>#REF!</v>
      </c>
      <c r="H985" s="47">
        <f>SUMIFS(Abr!$J$5:$J$605,Abr!$V$5:$V$605,"Despesa",Abr!$G$5:$G$605,DRE!$D985)</f>
        <v>0</v>
      </c>
      <c r="I985" s="47">
        <f>SUMIFS(Mai!$J$5:$J$605,Mai!$V$5:$V$605,"Despesa",Mai!$G$5:$G$605,DRE!$D985)</f>
        <v>0</v>
      </c>
      <c r="J985" s="47">
        <f>SUMIFS(Jun!$J$5:$J$605,Jun!$V$5:$V$605,"Despesa",Jun!$G$5:$G$605,DRE!$D985)</f>
        <v>0</v>
      </c>
      <c r="K985" s="47" t="e">
        <f>SUMIFS(#REF!,#REF!,"Despesa",#REF!,DRE!$D985)</f>
        <v>#REF!</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t="e">
        <f t="shared" si="42"/>
        <v>#REF!</v>
      </c>
    </row>
    <row r="986" spans="1:17" ht="28.5" customHeight="1" thickTop="1" thickBot="1" x14ac:dyDescent="0.3">
      <c r="A986" s="214"/>
      <c r="B986" s="61">
        <v>983</v>
      </c>
      <c r="C986" s="34">
        <f>'PC Despesas'!U60</f>
        <v>0</v>
      </c>
      <c r="D986" s="35" t="str">
        <f>IFERROR(VLOOKUP(C986,'PC Despesas'!$U$5:$V$103,2,FALSE),"")</f>
        <v/>
      </c>
      <c r="E986" s="47">
        <f>SUMIFS(Jan!$J$5:$J$586,Jan!$V$5:$V$586,"Despesa",Jan!$G$5:$G$586,DRE!$D986)</f>
        <v>0</v>
      </c>
      <c r="F986" s="47">
        <f>SUMIFS(Fev!$J$5:$J$605,Fev!$V$5:$V$605,"Despesa",Fev!$G$5:$G$605,DRE!$D986)</f>
        <v>0</v>
      </c>
      <c r="G986" s="47" t="e">
        <f>SUMIFS(#REF!,#REF!,"Despesa",#REF!,DRE!$D986)</f>
        <v>#REF!</v>
      </c>
      <c r="H986" s="47">
        <f>SUMIFS(Abr!$J$5:$J$605,Abr!$V$5:$V$605,"Despesa",Abr!$G$5:$G$605,DRE!$D986)</f>
        <v>0</v>
      </c>
      <c r="I986" s="47">
        <f>SUMIFS(Mai!$J$5:$J$605,Mai!$V$5:$V$605,"Despesa",Mai!$G$5:$G$605,DRE!$D986)</f>
        <v>0</v>
      </c>
      <c r="J986" s="47">
        <f>SUMIFS(Jun!$J$5:$J$605,Jun!$V$5:$V$605,"Despesa",Jun!$G$5:$G$605,DRE!$D986)</f>
        <v>0</v>
      </c>
      <c r="K986" s="47" t="e">
        <f>SUMIFS(#REF!,#REF!,"Despesa",#REF!,DRE!$D986)</f>
        <v>#REF!</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t="e">
        <f t="shared" si="42"/>
        <v>#REF!</v>
      </c>
    </row>
    <row r="987" spans="1:17" ht="28.5" customHeight="1" thickTop="1" thickBot="1" x14ac:dyDescent="0.3">
      <c r="A987" s="214"/>
      <c r="B987" s="61">
        <v>984</v>
      </c>
      <c r="C987" s="34">
        <f>'PC Despesas'!U61</f>
        <v>0</v>
      </c>
      <c r="D987" s="35" t="str">
        <f>IFERROR(VLOOKUP(C987,'PC Despesas'!$U$5:$V$103,2,FALSE),"")</f>
        <v/>
      </c>
      <c r="E987" s="47">
        <f>SUMIFS(Jan!$J$5:$J$586,Jan!$V$5:$V$586,"Despesa",Jan!$G$5:$G$586,DRE!$D987)</f>
        <v>0</v>
      </c>
      <c r="F987" s="47">
        <f>SUMIFS(Fev!$J$5:$J$605,Fev!$V$5:$V$605,"Despesa",Fev!$G$5:$G$605,DRE!$D987)</f>
        <v>0</v>
      </c>
      <c r="G987" s="47" t="e">
        <f>SUMIFS(#REF!,#REF!,"Despesa",#REF!,DRE!$D987)</f>
        <v>#REF!</v>
      </c>
      <c r="H987" s="47">
        <f>SUMIFS(Abr!$J$5:$J$605,Abr!$V$5:$V$605,"Despesa",Abr!$G$5:$G$605,DRE!$D987)</f>
        <v>0</v>
      </c>
      <c r="I987" s="47">
        <f>SUMIFS(Mai!$J$5:$J$605,Mai!$V$5:$V$605,"Despesa",Mai!$G$5:$G$605,DRE!$D987)</f>
        <v>0</v>
      </c>
      <c r="J987" s="47">
        <f>SUMIFS(Jun!$J$5:$J$605,Jun!$V$5:$V$605,"Despesa",Jun!$G$5:$G$605,DRE!$D987)</f>
        <v>0</v>
      </c>
      <c r="K987" s="47" t="e">
        <f>SUMIFS(#REF!,#REF!,"Despesa",#REF!,DRE!$D987)</f>
        <v>#REF!</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t="e">
        <f t="shared" si="42"/>
        <v>#REF!</v>
      </c>
    </row>
    <row r="988" spans="1:17" ht="28.5" customHeight="1" thickTop="1" thickBot="1" x14ac:dyDescent="0.3">
      <c r="A988" s="214"/>
      <c r="B988" s="61">
        <v>985</v>
      </c>
      <c r="C988" s="34">
        <f>'PC Despesas'!U62</f>
        <v>0</v>
      </c>
      <c r="D988" s="35" t="str">
        <f>IFERROR(VLOOKUP(C988,'PC Despesas'!$U$5:$V$103,2,FALSE),"")</f>
        <v/>
      </c>
      <c r="E988" s="47">
        <f>SUMIFS(Jan!$J$5:$J$586,Jan!$V$5:$V$586,"Despesa",Jan!$G$5:$G$586,DRE!$D988)</f>
        <v>0</v>
      </c>
      <c r="F988" s="47">
        <f>SUMIFS(Fev!$J$5:$J$605,Fev!$V$5:$V$605,"Despesa",Fev!$G$5:$G$605,DRE!$D988)</f>
        <v>0</v>
      </c>
      <c r="G988" s="47" t="e">
        <f>SUMIFS(#REF!,#REF!,"Despesa",#REF!,DRE!$D988)</f>
        <v>#REF!</v>
      </c>
      <c r="H988" s="47">
        <f>SUMIFS(Abr!$J$5:$J$605,Abr!$V$5:$V$605,"Despesa",Abr!$G$5:$G$605,DRE!$D988)</f>
        <v>0</v>
      </c>
      <c r="I988" s="47">
        <f>SUMIFS(Mai!$J$5:$J$605,Mai!$V$5:$V$605,"Despesa",Mai!$G$5:$G$605,DRE!$D988)</f>
        <v>0</v>
      </c>
      <c r="J988" s="47">
        <f>SUMIFS(Jun!$J$5:$J$605,Jun!$V$5:$V$605,"Despesa",Jun!$G$5:$G$605,DRE!$D988)</f>
        <v>0</v>
      </c>
      <c r="K988" s="47" t="e">
        <f>SUMIFS(#REF!,#REF!,"Despesa",#REF!,DRE!$D988)</f>
        <v>#REF!</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t="e">
        <f t="shared" si="42"/>
        <v>#REF!</v>
      </c>
    </row>
    <row r="989" spans="1:17" ht="28.5" customHeight="1" thickTop="1" thickBot="1" x14ac:dyDescent="0.3">
      <c r="A989" s="214"/>
      <c r="B989" s="61">
        <v>986</v>
      </c>
      <c r="C989" s="34">
        <f>'PC Despesas'!U63</f>
        <v>0</v>
      </c>
      <c r="D989" s="35" t="str">
        <f>IFERROR(VLOOKUP(C989,'PC Despesas'!$U$5:$V$103,2,FALSE),"")</f>
        <v/>
      </c>
      <c r="E989" s="47">
        <f>SUMIFS(Jan!$J$5:$J$586,Jan!$V$5:$V$586,"Despesa",Jan!$G$5:$G$586,DRE!$D989)</f>
        <v>0</v>
      </c>
      <c r="F989" s="47">
        <f>SUMIFS(Fev!$J$5:$J$605,Fev!$V$5:$V$605,"Despesa",Fev!$G$5:$G$605,DRE!$D989)</f>
        <v>0</v>
      </c>
      <c r="G989" s="47" t="e">
        <f>SUMIFS(#REF!,#REF!,"Despesa",#REF!,DRE!$D989)</f>
        <v>#REF!</v>
      </c>
      <c r="H989" s="47">
        <f>SUMIFS(Abr!$J$5:$J$605,Abr!$V$5:$V$605,"Despesa",Abr!$G$5:$G$605,DRE!$D989)</f>
        <v>0</v>
      </c>
      <c r="I989" s="47">
        <f>SUMIFS(Mai!$J$5:$J$605,Mai!$V$5:$V$605,"Despesa",Mai!$G$5:$G$605,DRE!$D989)</f>
        <v>0</v>
      </c>
      <c r="J989" s="47">
        <f>SUMIFS(Jun!$J$5:$J$605,Jun!$V$5:$V$605,"Despesa",Jun!$G$5:$G$605,DRE!$D989)</f>
        <v>0</v>
      </c>
      <c r="K989" s="47" t="e">
        <f>SUMIFS(#REF!,#REF!,"Despesa",#REF!,DRE!$D989)</f>
        <v>#REF!</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t="e">
        <f t="shared" si="42"/>
        <v>#REF!</v>
      </c>
    </row>
    <row r="990" spans="1:17" ht="28.5" customHeight="1" thickTop="1" thickBot="1" x14ac:dyDescent="0.3">
      <c r="A990" s="214"/>
      <c r="B990" s="61">
        <v>987</v>
      </c>
      <c r="C990" s="34">
        <f>'PC Despesas'!U64</f>
        <v>0</v>
      </c>
      <c r="D990" s="35" t="str">
        <f>IFERROR(VLOOKUP(C990,'PC Despesas'!$U$5:$V$103,2,FALSE),"")</f>
        <v/>
      </c>
      <c r="E990" s="47">
        <f>SUMIFS(Jan!$J$5:$J$586,Jan!$V$5:$V$586,"Despesa",Jan!$G$5:$G$586,DRE!$D990)</f>
        <v>0</v>
      </c>
      <c r="F990" s="47">
        <f>SUMIFS(Fev!$J$5:$J$605,Fev!$V$5:$V$605,"Despesa",Fev!$G$5:$G$605,DRE!$D990)</f>
        <v>0</v>
      </c>
      <c r="G990" s="47" t="e">
        <f>SUMIFS(#REF!,#REF!,"Despesa",#REF!,DRE!$D990)</f>
        <v>#REF!</v>
      </c>
      <c r="H990" s="47">
        <f>SUMIFS(Abr!$J$5:$J$605,Abr!$V$5:$V$605,"Despesa",Abr!$G$5:$G$605,DRE!$D990)</f>
        <v>0</v>
      </c>
      <c r="I990" s="47">
        <f>SUMIFS(Mai!$J$5:$J$605,Mai!$V$5:$V$605,"Despesa",Mai!$G$5:$G$605,DRE!$D990)</f>
        <v>0</v>
      </c>
      <c r="J990" s="47">
        <f>SUMIFS(Jun!$J$5:$J$605,Jun!$V$5:$V$605,"Despesa",Jun!$G$5:$G$605,DRE!$D990)</f>
        <v>0</v>
      </c>
      <c r="K990" s="47" t="e">
        <f>SUMIFS(#REF!,#REF!,"Despesa",#REF!,DRE!$D990)</f>
        <v>#REF!</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t="e">
        <f t="shared" si="42"/>
        <v>#REF!</v>
      </c>
    </row>
    <row r="991" spans="1:17" ht="28.5" customHeight="1" thickTop="1" thickBot="1" x14ac:dyDescent="0.3">
      <c r="A991" s="214"/>
      <c r="B991" s="61">
        <v>988</v>
      </c>
      <c r="C991" s="34">
        <f>'PC Despesas'!U65</f>
        <v>0</v>
      </c>
      <c r="D991" s="35" t="str">
        <f>IFERROR(VLOOKUP(C991,'PC Despesas'!$U$5:$V$103,2,FALSE),"")</f>
        <v/>
      </c>
      <c r="E991" s="47">
        <f>SUMIFS(Jan!$J$5:$J$586,Jan!$V$5:$V$586,"Despesa",Jan!$G$5:$G$586,DRE!$D991)</f>
        <v>0</v>
      </c>
      <c r="F991" s="47">
        <f>SUMIFS(Fev!$J$5:$J$605,Fev!$V$5:$V$605,"Despesa",Fev!$G$5:$G$605,DRE!$D991)</f>
        <v>0</v>
      </c>
      <c r="G991" s="47" t="e">
        <f>SUMIFS(#REF!,#REF!,"Despesa",#REF!,DRE!$D991)</f>
        <v>#REF!</v>
      </c>
      <c r="H991" s="47">
        <f>SUMIFS(Abr!$J$5:$J$605,Abr!$V$5:$V$605,"Despesa",Abr!$G$5:$G$605,DRE!$D991)</f>
        <v>0</v>
      </c>
      <c r="I991" s="47">
        <f>SUMIFS(Mai!$J$5:$J$605,Mai!$V$5:$V$605,"Despesa",Mai!$G$5:$G$605,DRE!$D991)</f>
        <v>0</v>
      </c>
      <c r="J991" s="47">
        <f>SUMIFS(Jun!$J$5:$J$605,Jun!$V$5:$V$605,"Despesa",Jun!$G$5:$G$605,DRE!$D991)</f>
        <v>0</v>
      </c>
      <c r="K991" s="47" t="e">
        <f>SUMIFS(#REF!,#REF!,"Despesa",#REF!,DRE!$D991)</f>
        <v>#REF!</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t="e">
        <f t="shared" si="42"/>
        <v>#REF!</v>
      </c>
    </row>
    <row r="992" spans="1:17" ht="28.5" customHeight="1" thickTop="1" thickBot="1" x14ac:dyDescent="0.3">
      <c r="A992" s="214"/>
      <c r="B992" s="61">
        <v>989</v>
      </c>
      <c r="C992" s="34">
        <f>'PC Despesas'!U66</f>
        <v>0</v>
      </c>
      <c r="D992" s="35" t="str">
        <f>IFERROR(VLOOKUP(C992,'PC Despesas'!$U$5:$V$103,2,FALSE),"")</f>
        <v/>
      </c>
      <c r="E992" s="47">
        <f>SUMIFS(Jan!$J$5:$J$586,Jan!$V$5:$V$586,"Despesa",Jan!$G$5:$G$586,DRE!$D992)</f>
        <v>0</v>
      </c>
      <c r="F992" s="47">
        <f>SUMIFS(Fev!$J$5:$J$605,Fev!$V$5:$V$605,"Despesa",Fev!$G$5:$G$605,DRE!$D992)</f>
        <v>0</v>
      </c>
      <c r="G992" s="47" t="e">
        <f>SUMIFS(#REF!,#REF!,"Despesa",#REF!,DRE!$D992)</f>
        <v>#REF!</v>
      </c>
      <c r="H992" s="47">
        <f>SUMIFS(Abr!$J$5:$J$605,Abr!$V$5:$V$605,"Despesa",Abr!$G$5:$G$605,DRE!$D992)</f>
        <v>0</v>
      </c>
      <c r="I992" s="47">
        <f>SUMIFS(Mai!$J$5:$J$605,Mai!$V$5:$V$605,"Despesa",Mai!$G$5:$G$605,DRE!$D992)</f>
        <v>0</v>
      </c>
      <c r="J992" s="47">
        <f>SUMIFS(Jun!$J$5:$J$605,Jun!$V$5:$V$605,"Despesa",Jun!$G$5:$G$605,DRE!$D992)</f>
        <v>0</v>
      </c>
      <c r="K992" s="47" t="e">
        <f>SUMIFS(#REF!,#REF!,"Despesa",#REF!,DRE!$D992)</f>
        <v>#REF!</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t="e">
        <f t="shared" si="42"/>
        <v>#REF!</v>
      </c>
    </row>
    <row r="993" spans="1:17" ht="28.5" customHeight="1" thickTop="1" thickBot="1" x14ac:dyDescent="0.3">
      <c r="A993" s="214"/>
      <c r="B993" s="61">
        <v>990</v>
      </c>
      <c r="C993" s="34">
        <f>'PC Despesas'!U67</f>
        <v>0</v>
      </c>
      <c r="D993" s="35" t="str">
        <f>IFERROR(VLOOKUP(C993,'PC Despesas'!$U$5:$V$103,2,FALSE),"")</f>
        <v/>
      </c>
      <c r="E993" s="47">
        <f>SUMIFS(Jan!$J$5:$J$586,Jan!$V$5:$V$586,"Despesa",Jan!$G$5:$G$586,DRE!$D993)</f>
        <v>0</v>
      </c>
      <c r="F993" s="47">
        <f>SUMIFS(Fev!$J$5:$J$605,Fev!$V$5:$V$605,"Despesa",Fev!$G$5:$G$605,DRE!$D993)</f>
        <v>0</v>
      </c>
      <c r="G993" s="47" t="e">
        <f>SUMIFS(#REF!,#REF!,"Despesa",#REF!,DRE!$D993)</f>
        <v>#REF!</v>
      </c>
      <c r="H993" s="47">
        <f>SUMIFS(Abr!$J$5:$J$605,Abr!$V$5:$V$605,"Despesa",Abr!$G$5:$G$605,DRE!$D993)</f>
        <v>0</v>
      </c>
      <c r="I993" s="47">
        <f>SUMIFS(Mai!$J$5:$J$605,Mai!$V$5:$V$605,"Despesa",Mai!$G$5:$G$605,DRE!$D993)</f>
        <v>0</v>
      </c>
      <c r="J993" s="47">
        <f>SUMIFS(Jun!$J$5:$J$605,Jun!$V$5:$V$605,"Despesa",Jun!$G$5:$G$605,DRE!$D993)</f>
        <v>0</v>
      </c>
      <c r="K993" s="47" t="e">
        <f>SUMIFS(#REF!,#REF!,"Despesa",#REF!,DRE!$D993)</f>
        <v>#REF!</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t="e">
        <f t="shared" si="42"/>
        <v>#REF!</v>
      </c>
    </row>
    <row r="994" spans="1:17" ht="28.5" customHeight="1" thickTop="1" thickBot="1" x14ac:dyDescent="0.3">
      <c r="A994" s="214"/>
      <c r="B994" s="61">
        <v>991</v>
      </c>
      <c r="C994" s="34">
        <f>'PC Despesas'!U68</f>
        <v>0</v>
      </c>
      <c r="D994" s="35" t="str">
        <f>IFERROR(VLOOKUP(C994,'PC Despesas'!$U$5:$V$103,2,FALSE),"")</f>
        <v/>
      </c>
      <c r="E994" s="47">
        <f>SUMIFS(Jan!$J$5:$J$586,Jan!$V$5:$V$586,"Despesa",Jan!$G$5:$G$586,DRE!$D994)</f>
        <v>0</v>
      </c>
      <c r="F994" s="47">
        <f>SUMIFS(Fev!$J$5:$J$605,Fev!$V$5:$V$605,"Despesa",Fev!$G$5:$G$605,DRE!$D994)</f>
        <v>0</v>
      </c>
      <c r="G994" s="47" t="e">
        <f>SUMIFS(#REF!,#REF!,"Despesa",#REF!,DRE!$D994)</f>
        <v>#REF!</v>
      </c>
      <c r="H994" s="47">
        <f>SUMIFS(Abr!$J$5:$J$605,Abr!$V$5:$V$605,"Despesa",Abr!$G$5:$G$605,DRE!$D994)</f>
        <v>0</v>
      </c>
      <c r="I994" s="47">
        <f>SUMIFS(Mai!$J$5:$J$605,Mai!$V$5:$V$605,"Despesa",Mai!$G$5:$G$605,DRE!$D994)</f>
        <v>0</v>
      </c>
      <c r="J994" s="47">
        <f>SUMIFS(Jun!$J$5:$J$605,Jun!$V$5:$V$605,"Despesa",Jun!$G$5:$G$605,DRE!$D994)</f>
        <v>0</v>
      </c>
      <c r="K994" s="47" t="e">
        <f>SUMIFS(#REF!,#REF!,"Despesa",#REF!,DRE!$D994)</f>
        <v>#REF!</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t="e">
        <f t="shared" si="42"/>
        <v>#REF!</v>
      </c>
    </row>
    <row r="995" spans="1:17" ht="28.5" customHeight="1" thickTop="1" thickBot="1" x14ac:dyDescent="0.3">
      <c r="A995" s="214"/>
      <c r="B995" s="61">
        <v>992</v>
      </c>
      <c r="C995" s="34">
        <f>'PC Despesas'!U69</f>
        <v>0</v>
      </c>
      <c r="D995" s="35" t="str">
        <f>IFERROR(VLOOKUP(C995,'PC Despesas'!$U$5:$V$103,2,FALSE),"")</f>
        <v/>
      </c>
      <c r="E995" s="47">
        <f>SUMIFS(Jan!$J$5:$J$586,Jan!$V$5:$V$586,"Despesa",Jan!$G$5:$G$586,DRE!$D995)</f>
        <v>0</v>
      </c>
      <c r="F995" s="47">
        <f>SUMIFS(Fev!$J$5:$J$605,Fev!$V$5:$V$605,"Despesa",Fev!$G$5:$G$605,DRE!$D995)</f>
        <v>0</v>
      </c>
      <c r="G995" s="47" t="e">
        <f>SUMIFS(#REF!,#REF!,"Despesa",#REF!,DRE!$D995)</f>
        <v>#REF!</v>
      </c>
      <c r="H995" s="47">
        <f>SUMIFS(Abr!$J$5:$J$605,Abr!$V$5:$V$605,"Despesa",Abr!$G$5:$G$605,DRE!$D995)</f>
        <v>0</v>
      </c>
      <c r="I995" s="47">
        <f>SUMIFS(Mai!$J$5:$J$605,Mai!$V$5:$V$605,"Despesa",Mai!$G$5:$G$605,DRE!$D995)</f>
        <v>0</v>
      </c>
      <c r="J995" s="47">
        <f>SUMIFS(Jun!$J$5:$J$605,Jun!$V$5:$V$605,"Despesa",Jun!$G$5:$G$605,DRE!$D995)</f>
        <v>0</v>
      </c>
      <c r="K995" s="47" t="e">
        <f>SUMIFS(#REF!,#REF!,"Despesa",#REF!,DRE!$D995)</f>
        <v>#REF!</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t="e">
        <f t="shared" si="42"/>
        <v>#REF!</v>
      </c>
    </row>
    <row r="996" spans="1:17" ht="28.5" customHeight="1" thickTop="1" thickBot="1" x14ac:dyDescent="0.3">
      <c r="A996" s="214"/>
      <c r="B996" s="61">
        <v>993</v>
      </c>
      <c r="C996" s="34">
        <f>'PC Despesas'!U70</f>
        <v>0</v>
      </c>
      <c r="D996" s="35" t="str">
        <f>IFERROR(VLOOKUP(C996,'PC Despesas'!$U$5:$V$103,2,FALSE),"")</f>
        <v/>
      </c>
      <c r="E996" s="47">
        <f>SUMIFS(Jan!$J$5:$J$586,Jan!$V$5:$V$586,"Despesa",Jan!$G$5:$G$586,DRE!$D996)</f>
        <v>0</v>
      </c>
      <c r="F996" s="47">
        <f>SUMIFS(Fev!$J$5:$J$605,Fev!$V$5:$V$605,"Despesa",Fev!$G$5:$G$605,DRE!$D996)</f>
        <v>0</v>
      </c>
      <c r="G996" s="47" t="e">
        <f>SUMIFS(#REF!,#REF!,"Despesa",#REF!,DRE!$D996)</f>
        <v>#REF!</v>
      </c>
      <c r="H996" s="47">
        <f>SUMIFS(Abr!$J$5:$J$605,Abr!$V$5:$V$605,"Despesa",Abr!$G$5:$G$605,DRE!$D996)</f>
        <v>0</v>
      </c>
      <c r="I996" s="47">
        <f>SUMIFS(Mai!$J$5:$J$605,Mai!$V$5:$V$605,"Despesa",Mai!$G$5:$G$605,DRE!$D996)</f>
        <v>0</v>
      </c>
      <c r="J996" s="47">
        <f>SUMIFS(Jun!$J$5:$J$605,Jun!$V$5:$V$605,"Despesa",Jun!$G$5:$G$605,DRE!$D996)</f>
        <v>0</v>
      </c>
      <c r="K996" s="47" t="e">
        <f>SUMIFS(#REF!,#REF!,"Despesa",#REF!,DRE!$D996)</f>
        <v>#REF!</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t="e">
        <f t="shared" ref="Q996:Q1029" si="43">SUM(E996:P996)</f>
        <v>#REF!</v>
      </c>
    </row>
    <row r="997" spans="1:17" ht="28.5" customHeight="1" thickTop="1" thickBot="1" x14ac:dyDescent="0.3">
      <c r="A997" s="214"/>
      <c r="B997" s="61">
        <v>994</v>
      </c>
      <c r="C997" s="34">
        <f>'PC Despesas'!U71</f>
        <v>0</v>
      </c>
      <c r="D997" s="35" t="str">
        <f>IFERROR(VLOOKUP(C997,'PC Despesas'!$U$5:$V$103,2,FALSE),"")</f>
        <v/>
      </c>
      <c r="E997" s="47">
        <f>SUMIFS(Jan!$J$5:$J$586,Jan!$V$5:$V$586,"Despesa",Jan!$G$5:$G$586,DRE!$D997)</f>
        <v>0</v>
      </c>
      <c r="F997" s="47">
        <f>SUMIFS(Fev!$J$5:$J$605,Fev!$V$5:$V$605,"Despesa",Fev!$G$5:$G$605,DRE!$D997)</f>
        <v>0</v>
      </c>
      <c r="G997" s="47" t="e">
        <f>SUMIFS(#REF!,#REF!,"Despesa",#REF!,DRE!$D997)</f>
        <v>#REF!</v>
      </c>
      <c r="H997" s="47">
        <f>SUMIFS(Abr!$J$5:$J$605,Abr!$V$5:$V$605,"Despesa",Abr!$G$5:$G$605,DRE!$D997)</f>
        <v>0</v>
      </c>
      <c r="I997" s="47">
        <f>SUMIFS(Mai!$J$5:$J$605,Mai!$V$5:$V$605,"Despesa",Mai!$G$5:$G$605,DRE!$D997)</f>
        <v>0</v>
      </c>
      <c r="J997" s="47">
        <f>SUMIFS(Jun!$J$5:$J$605,Jun!$V$5:$V$605,"Despesa",Jun!$G$5:$G$605,DRE!$D997)</f>
        <v>0</v>
      </c>
      <c r="K997" s="47" t="e">
        <f>SUMIFS(#REF!,#REF!,"Despesa",#REF!,DRE!$D997)</f>
        <v>#REF!</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t="e">
        <f t="shared" si="43"/>
        <v>#REF!</v>
      </c>
    </row>
    <row r="998" spans="1:17" ht="28.5" customHeight="1" thickTop="1" thickBot="1" x14ac:dyDescent="0.3">
      <c r="A998" s="214"/>
      <c r="B998" s="61">
        <v>995</v>
      </c>
      <c r="C998" s="34">
        <f>'PC Despesas'!U72</f>
        <v>0</v>
      </c>
      <c r="D998" s="35" t="str">
        <f>IFERROR(VLOOKUP(C998,'PC Despesas'!$U$5:$V$103,2,FALSE),"")</f>
        <v/>
      </c>
      <c r="E998" s="47">
        <f>SUMIFS(Jan!$J$5:$J$586,Jan!$V$5:$V$586,"Despesa",Jan!$G$5:$G$586,DRE!$D998)</f>
        <v>0</v>
      </c>
      <c r="F998" s="47">
        <f>SUMIFS(Fev!$J$5:$J$605,Fev!$V$5:$V$605,"Despesa",Fev!$G$5:$G$605,DRE!$D998)</f>
        <v>0</v>
      </c>
      <c r="G998" s="47" t="e">
        <f>SUMIFS(#REF!,#REF!,"Despesa",#REF!,DRE!$D998)</f>
        <v>#REF!</v>
      </c>
      <c r="H998" s="47">
        <f>SUMIFS(Abr!$J$5:$J$605,Abr!$V$5:$V$605,"Despesa",Abr!$G$5:$G$605,DRE!$D998)</f>
        <v>0</v>
      </c>
      <c r="I998" s="47">
        <f>SUMIFS(Mai!$J$5:$J$605,Mai!$V$5:$V$605,"Despesa",Mai!$G$5:$G$605,DRE!$D998)</f>
        <v>0</v>
      </c>
      <c r="J998" s="47">
        <f>SUMIFS(Jun!$J$5:$J$605,Jun!$V$5:$V$605,"Despesa",Jun!$G$5:$G$605,DRE!$D998)</f>
        <v>0</v>
      </c>
      <c r="K998" s="47" t="e">
        <f>SUMIFS(#REF!,#REF!,"Despesa",#REF!,DRE!$D998)</f>
        <v>#REF!</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t="e">
        <f t="shared" si="43"/>
        <v>#REF!</v>
      </c>
    </row>
    <row r="999" spans="1:17" ht="28.5" customHeight="1" thickTop="1" thickBot="1" x14ac:dyDescent="0.3">
      <c r="A999" s="214"/>
      <c r="B999" s="61">
        <v>996</v>
      </c>
      <c r="C999" s="34">
        <f>'PC Despesas'!U73</f>
        <v>0</v>
      </c>
      <c r="D999" s="35" t="str">
        <f>IFERROR(VLOOKUP(C999,'PC Despesas'!$U$5:$V$103,2,FALSE),"")</f>
        <v/>
      </c>
      <c r="E999" s="47">
        <f>SUMIFS(Jan!$J$5:$J$586,Jan!$V$5:$V$586,"Despesa",Jan!$G$5:$G$586,DRE!$D999)</f>
        <v>0</v>
      </c>
      <c r="F999" s="47">
        <f>SUMIFS(Fev!$J$5:$J$605,Fev!$V$5:$V$605,"Despesa",Fev!$G$5:$G$605,DRE!$D999)</f>
        <v>0</v>
      </c>
      <c r="G999" s="47" t="e">
        <f>SUMIFS(#REF!,#REF!,"Despesa",#REF!,DRE!$D999)</f>
        <v>#REF!</v>
      </c>
      <c r="H999" s="47">
        <f>SUMIFS(Abr!$J$5:$J$605,Abr!$V$5:$V$605,"Despesa",Abr!$G$5:$G$605,DRE!$D999)</f>
        <v>0</v>
      </c>
      <c r="I999" s="47">
        <f>SUMIFS(Mai!$J$5:$J$605,Mai!$V$5:$V$605,"Despesa",Mai!$G$5:$G$605,DRE!$D999)</f>
        <v>0</v>
      </c>
      <c r="J999" s="47">
        <f>SUMIFS(Jun!$J$5:$J$605,Jun!$V$5:$V$605,"Despesa",Jun!$G$5:$G$605,DRE!$D999)</f>
        <v>0</v>
      </c>
      <c r="K999" s="47" t="e">
        <f>SUMIFS(#REF!,#REF!,"Despesa",#REF!,DRE!$D999)</f>
        <v>#REF!</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t="e">
        <f t="shared" si="43"/>
        <v>#REF!</v>
      </c>
    </row>
    <row r="1000" spans="1:17" ht="28.5" customHeight="1" thickTop="1" thickBot="1" x14ac:dyDescent="0.3">
      <c r="A1000" s="214"/>
      <c r="B1000" s="61">
        <v>997</v>
      </c>
      <c r="C1000" s="34">
        <f>'PC Despesas'!U74</f>
        <v>0</v>
      </c>
      <c r="D1000" s="35" t="str">
        <f>IFERROR(VLOOKUP(C1000,'PC Despesas'!$U$5:$V$103,2,FALSE),"")</f>
        <v/>
      </c>
      <c r="E1000" s="47">
        <f>SUMIFS(Jan!$J$5:$J$586,Jan!$V$5:$V$586,"Despesa",Jan!$G$5:$G$586,DRE!$D1000)</f>
        <v>0</v>
      </c>
      <c r="F1000" s="47">
        <f>SUMIFS(Fev!$J$5:$J$605,Fev!$V$5:$V$605,"Despesa",Fev!$G$5:$G$605,DRE!$D1000)</f>
        <v>0</v>
      </c>
      <c r="G1000" s="47" t="e">
        <f>SUMIFS(#REF!,#REF!,"Despesa",#REF!,DRE!$D1000)</f>
        <v>#REF!</v>
      </c>
      <c r="H1000" s="47">
        <f>SUMIFS(Abr!$J$5:$J$605,Abr!$V$5:$V$605,"Despesa",Abr!$G$5:$G$605,DRE!$D1000)</f>
        <v>0</v>
      </c>
      <c r="I1000" s="47">
        <f>SUMIFS(Mai!$J$5:$J$605,Mai!$V$5:$V$605,"Despesa",Mai!$G$5:$G$605,DRE!$D1000)</f>
        <v>0</v>
      </c>
      <c r="J1000" s="47">
        <f>SUMIFS(Jun!$J$5:$J$605,Jun!$V$5:$V$605,"Despesa",Jun!$G$5:$G$605,DRE!$D1000)</f>
        <v>0</v>
      </c>
      <c r="K1000" s="47" t="e">
        <f>SUMIFS(#REF!,#REF!,"Despesa",#REF!,DRE!$D1000)</f>
        <v>#REF!</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t="e">
        <f t="shared" si="43"/>
        <v>#REF!</v>
      </c>
    </row>
    <row r="1001" spans="1:17" ht="28.5" customHeight="1" thickTop="1" thickBot="1" x14ac:dyDescent="0.3">
      <c r="A1001" s="214"/>
      <c r="B1001" s="61">
        <v>998</v>
      </c>
      <c r="C1001" s="34">
        <f>'PC Despesas'!U75</f>
        <v>0</v>
      </c>
      <c r="D1001" s="35" t="str">
        <f>IFERROR(VLOOKUP(C1001,'PC Despesas'!$U$5:$V$103,2,FALSE),"")</f>
        <v/>
      </c>
      <c r="E1001" s="47">
        <f>SUMIFS(Jan!$J$5:$J$586,Jan!$V$5:$V$586,"Despesa",Jan!$G$5:$G$586,DRE!$D1001)</f>
        <v>0</v>
      </c>
      <c r="F1001" s="47">
        <f>SUMIFS(Fev!$J$5:$J$605,Fev!$V$5:$V$605,"Despesa",Fev!$G$5:$G$605,DRE!$D1001)</f>
        <v>0</v>
      </c>
      <c r="G1001" s="47" t="e">
        <f>SUMIFS(#REF!,#REF!,"Despesa",#REF!,DRE!$D1001)</f>
        <v>#REF!</v>
      </c>
      <c r="H1001" s="47">
        <f>SUMIFS(Abr!$J$5:$J$605,Abr!$V$5:$V$605,"Despesa",Abr!$G$5:$G$605,DRE!$D1001)</f>
        <v>0</v>
      </c>
      <c r="I1001" s="47">
        <f>SUMIFS(Mai!$J$5:$J$605,Mai!$V$5:$V$605,"Despesa",Mai!$G$5:$G$605,DRE!$D1001)</f>
        <v>0</v>
      </c>
      <c r="J1001" s="47">
        <f>SUMIFS(Jun!$J$5:$J$605,Jun!$V$5:$V$605,"Despesa",Jun!$G$5:$G$605,DRE!$D1001)</f>
        <v>0</v>
      </c>
      <c r="K1001" s="47" t="e">
        <f>SUMIFS(#REF!,#REF!,"Despesa",#REF!,DRE!$D1001)</f>
        <v>#REF!</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t="e">
        <f t="shared" si="43"/>
        <v>#REF!</v>
      </c>
    </row>
    <row r="1002" spans="1:17" ht="28.5" customHeight="1" thickTop="1" thickBot="1" x14ac:dyDescent="0.3">
      <c r="A1002" s="214"/>
      <c r="B1002" s="61">
        <v>999</v>
      </c>
      <c r="C1002" s="34">
        <f>'PC Despesas'!U76</f>
        <v>0</v>
      </c>
      <c r="D1002" s="35" t="str">
        <f>IFERROR(VLOOKUP(C1002,'PC Despesas'!$U$5:$V$103,2,FALSE),"")</f>
        <v/>
      </c>
      <c r="E1002" s="47">
        <f>SUMIFS(Jan!$J$5:$J$586,Jan!$V$5:$V$586,"Despesa",Jan!$G$5:$G$586,DRE!$D1002)</f>
        <v>0</v>
      </c>
      <c r="F1002" s="47">
        <f>SUMIFS(Fev!$J$5:$J$605,Fev!$V$5:$V$605,"Despesa",Fev!$G$5:$G$605,DRE!$D1002)</f>
        <v>0</v>
      </c>
      <c r="G1002" s="47" t="e">
        <f>SUMIFS(#REF!,#REF!,"Despesa",#REF!,DRE!$D1002)</f>
        <v>#REF!</v>
      </c>
      <c r="H1002" s="47">
        <f>SUMIFS(Abr!$J$5:$J$605,Abr!$V$5:$V$605,"Despesa",Abr!$G$5:$G$605,DRE!$D1002)</f>
        <v>0</v>
      </c>
      <c r="I1002" s="47">
        <f>SUMIFS(Mai!$J$5:$J$605,Mai!$V$5:$V$605,"Despesa",Mai!$G$5:$G$605,DRE!$D1002)</f>
        <v>0</v>
      </c>
      <c r="J1002" s="47">
        <f>SUMIFS(Jun!$J$5:$J$605,Jun!$V$5:$V$605,"Despesa",Jun!$G$5:$G$605,DRE!$D1002)</f>
        <v>0</v>
      </c>
      <c r="K1002" s="47" t="e">
        <f>SUMIFS(#REF!,#REF!,"Despesa",#REF!,DRE!$D1002)</f>
        <v>#REF!</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t="e">
        <f t="shared" si="43"/>
        <v>#REF!</v>
      </c>
    </row>
    <row r="1003" spans="1:17" ht="28.5" customHeight="1" thickTop="1" thickBot="1" x14ac:dyDescent="0.3">
      <c r="A1003" s="214"/>
      <c r="B1003" s="61">
        <v>1000</v>
      </c>
      <c r="C1003" s="34">
        <f>'PC Despesas'!U77</f>
        <v>0</v>
      </c>
      <c r="D1003" s="35" t="str">
        <f>IFERROR(VLOOKUP(C1003,'PC Despesas'!$U$5:$V$103,2,FALSE),"")</f>
        <v/>
      </c>
      <c r="E1003" s="47">
        <f>SUMIFS(Jan!$J$5:$J$586,Jan!$V$5:$V$586,"Despesa",Jan!$G$5:$G$586,DRE!$D1003)</f>
        <v>0</v>
      </c>
      <c r="F1003" s="47">
        <f>SUMIFS(Fev!$J$5:$J$605,Fev!$V$5:$V$605,"Despesa",Fev!$G$5:$G$605,DRE!$D1003)</f>
        <v>0</v>
      </c>
      <c r="G1003" s="47" t="e">
        <f>SUMIFS(#REF!,#REF!,"Despesa",#REF!,DRE!$D1003)</f>
        <v>#REF!</v>
      </c>
      <c r="H1003" s="47">
        <f>SUMIFS(Abr!$J$5:$J$605,Abr!$V$5:$V$605,"Despesa",Abr!$G$5:$G$605,DRE!$D1003)</f>
        <v>0</v>
      </c>
      <c r="I1003" s="47">
        <f>SUMIFS(Mai!$J$5:$J$605,Mai!$V$5:$V$605,"Despesa",Mai!$G$5:$G$605,DRE!$D1003)</f>
        <v>0</v>
      </c>
      <c r="J1003" s="47">
        <f>SUMIFS(Jun!$J$5:$J$605,Jun!$V$5:$V$605,"Despesa",Jun!$G$5:$G$605,DRE!$D1003)</f>
        <v>0</v>
      </c>
      <c r="K1003" s="47" t="e">
        <f>SUMIFS(#REF!,#REF!,"Despesa",#REF!,DRE!$D1003)</f>
        <v>#REF!</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t="e">
        <f t="shared" si="43"/>
        <v>#REF!</v>
      </c>
    </row>
    <row r="1004" spans="1:17" ht="28.5" customHeight="1" thickTop="1" thickBot="1" x14ac:dyDescent="0.3">
      <c r="A1004" s="214"/>
      <c r="B1004" s="61">
        <v>1001</v>
      </c>
      <c r="C1004" s="34">
        <f>'PC Despesas'!U78</f>
        <v>0</v>
      </c>
      <c r="D1004" s="35" t="str">
        <f>IFERROR(VLOOKUP(C1004,'PC Despesas'!$U$5:$V$103,2,FALSE),"")</f>
        <v/>
      </c>
      <c r="E1004" s="47">
        <f>SUMIFS(Jan!$J$5:$J$586,Jan!$V$5:$V$586,"Despesa",Jan!$G$5:$G$586,DRE!$D1004)</f>
        <v>0</v>
      </c>
      <c r="F1004" s="47">
        <f>SUMIFS(Fev!$J$5:$J$605,Fev!$V$5:$V$605,"Despesa",Fev!$G$5:$G$605,DRE!$D1004)</f>
        <v>0</v>
      </c>
      <c r="G1004" s="47" t="e">
        <f>SUMIFS(#REF!,#REF!,"Despesa",#REF!,DRE!$D1004)</f>
        <v>#REF!</v>
      </c>
      <c r="H1004" s="47">
        <f>SUMIFS(Abr!$J$5:$J$605,Abr!$V$5:$V$605,"Despesa",Abr!$G$5:$G$605,DRE!$D1004)</f>
        <v>0</v>
      </c>
      <c r="I1004" s="47">
        <f>SUMIFS(Mai!$J$5:$J$605,Mai!$V$5:$V$605,"Despesa",Mai!$G$5:$G$605,DRE!$D1004)</f>
        <v>0</v>
      </c>
      <c r="J1004" s="47">
        <f>SUMIFS(Jun!$J$5:$J$605,Jun!$V$5:$V$605,"Despesa",Jun!$G$5:$G$605,DRE!$D1004)</f>
        <v>0</v>
      </c>
      <c r="K1004" s="47" t="e">
        <f>SUMIFS(#REF!,#REF!,"Despesa",#REF!,DRE!$D1004)</f>
        <v>#REF!</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t="e">
        <f t="shared" si="43"/>
        <v>#REF!</v>
      </c>
    </row>
    <row r="1005" spans="1:17" ht="28.5" customHeight="1" thickTop="1" thickBot="1" x14ac:dyDescent="0.3">
      <c r="A1005" s="214"/>
      <c r="B1005" s="61">
        <v>1002</v>
      </c>
      <c r="C1005" s="34">
        <f>'PC Despesas'!U79</f>
        <v>0</v>
      </c>
      <c r="D1005" s="35" t="str">
        <f>IFERROR(VLOOKUP(C1005,'PC Despesas'!$U$5:$V$103,2,FALSE),"")</f>
        <v/>
      </c>
      <c r="E1005" s="47">
        <f>SUMIFS(Jan!$J$5:$J$586,Jan!$V$5:$V$586,"Despesa",Jan!$G$5:$G$586,DRE!$D1005)</f>
        <v>0</v>
      </c>
      <c r="F1005" s="47">
        <f>SUMIFS(Fev!$J$5:$J$605,Fev!$V$5:$V$605,"Despesa",Fev!$G$5:$G$605,DRE!$D1005)</f>
        <v>0</v>
      </c>
      <c r="G1005" s="47" t="e">
        <f>SUMIFS(#REF!,#REF!,"Despesa",#REF!,DRE!$D1005)</f>
        <v>#REF!</v>
      </c>
      <c r="H1005" s="47">
        <f>SUMIFS(Abr!$J$5:$J$605,Abr!$V$5:$V$605,"Despesa",Abr!$G$5:$G$605,DRE!$D1005)</f>
        <v>0</v>
      </c>
      <c r="I1005" s="47">
        <f>SUMIFS(Mai!$J$5:$J$605,Mai!$V$5:$V$605,"Despesa",Mai!$G$5:$G$605,DRE!$D1005)</f>
        <v>0</v>
      </c>
      <c r="J1005" s="47">
        <f>SUMIFS(Jun!$J$5:$J$605,Jun!$V$5:$V$605,"Despesa",Jun!$G$5:$G$605,DRE!$D1005)</f>
        <v>0</v>
      </c>
      <c r="K1005" s="47" t="e">
        <f>SUMIFS(#REF!,#REF!,"Despesa",#REF!,DRE!$D1005)</f>
        <v>#REF!</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t="e">
        <f t="shared" si="43"/>
        <v>#REF!</v>
      </c>
    </row>
    <row r="1006" spans="1:17" ht="28.5" customHeight="1" thickTop="1" thickBot="1" x14ac:dyDescent="0.3">
      <c r="A1006" s="214"/>
      <c r="B1006" s="61">
        <v>1003</v>
      </c>
      <c r="C1006" s="34">
        <f>'PC Despesas'!U80</f>
        <v>0</v>
      </c>
      <c r="D1006" s="35" t="str">
        <f>IFERROR(VLOOKUP(C1006,'PC Despesas'!$U$5:$V$103,2,FALSE),"")</f>
        <v/>
      </c>
      <c r="E1006" s="47">
        <f>SUMIFS(Jan!$J$5:$J$586,Jan!$V$5:$V$586,"Despesa",Jan!$G$5:$G$586,DRE!$D1006)</f>
        <v>0</v>
      </c>
      <c r="F1006" s="47">
        <f>SUMIFS(Fev!$J$5:$J$605,Fev!$V$5:$V$605,"Despesa",Fev!$G$5:$G$605,DRE!$D1006)</f>
        <v>0</v>
      </c>
      <c r="G1006" s="47" t="e">
        <f>SUMIFS(#REF!,#REF!,"Despesa",#REF!,DRE!$D1006)</f>
        <v>#REF!</v>
      </c>
      <c r="H1006" s="47">
        <f>SUMIFS(Abr!$J$5:$J$605,Abr!$V$5:$V$605,"Despesa",Abr!$G$5:$G$605,DRE!$D1006)</f>
        <v>0</v>
      </c>
      <c r="I1006" s="47">
        <f>SUMIFS(Mai!$J$5:$J$605,Mai!$V$5:$V$605,"Despesa",Mai!$G$5:$G$605,DRE!$D1006)</f>
        <v>0</v>
      </c>
      <c r="J1006" s="47">
        <f>SUMIFS(Jun!$J$5:$J$605,Jun!$V$5:$V$605,"Despesa",Jun!$G$5:$G$605,DRE!$D1006)</f>
        <v>0</v>
      </c>
      <c r="K1006" s="47" t="e">
        <f>SUMIFS(#REF!,#REF!,"Despesa",#REF!,DRE!$D1006)</f>
        <v>#REF!</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t="e">
        <f t="shared" si="43"/>
        <v>#REF!</v>
      </c>
    </row>
    <row r="1007" spans="1:17" ht="28.5" customHeight="1" thickTop="1" thickBot="1" x14ac:dyDescent="0.3">
      <c r="A1007" s="214"/>
      <c r="B1007" s="61">
        <v>1004</v>
      </c>
      <c r="C1007" s="34">
        <f>'PC Despesas'!U81</f>
        <v>0</v>
      </c>
      <c r="D1007" s="35" t="str">
        <f>IFERROR(VLOOKUP(C1007,'PC Despesas'!$U$5:$V$103,2,FALSE),"")</f>
        <v/>
      </c>
      <c r="E1007" s="47">
        <f>SUMIFS(Jan!$J$5:$J$586,Jan!$V$5:$V$586,"Despesa",Jan!$G$5:$G$586,DRE!$D1007)</f>
        <v>0</v>
      </c>
      <c r="F1007" s="47">
        <f>SUMIFS(Fev!$J$5:$J$605,Fev!$V$5:$V$605,"Despesa",Fev!$G$5:$G$605,DRE!$D1007)</f>
        <v>0</v>
      </c>
      <c r="G1007" s="47" t="e">
        <f>SUMIFS(#REF!,#REF!,"Despesa",#REF!,DRE!$D1007)</f>
        <v>#REF!</v>
      </c>
      <c r="H1007" s="47">
        <f>SUMIFS(Abr!$J$5:$J$605,Abr!$V$5:$V$605,"Despesa",Abr!$G$5:$G$605,DRE!$D1007)</f>
        <v>0</v>
      </c>
      <c r="I1007" s="47">
        <f>SUMIFS(Mai!$J$5:$J$605,Mai!$V$5:$V$605,"Despesa",Mai!$G$5:$G$605,DRE!$D1007)</f>
        <v>0</v>
      </c>
      <c r="J1007" s="47">
        <f>SUMIFS(Jun!$J$5:$J$605,Jun!$V$5:$V$605,"Despesa",Jun!$G$5:$G$605,DRE!$D1007)</f>
        <v>0</v>
      </c>
      <c r="K1007" s="47" t="e">
        <f>SUMIFS(#REF!,#REF!,"Despesa",#REF!,DRE!$D1007)</f>
        <v>#REF!</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t="e">
        <f t="shared" si="43"/>
        <v>#REF!</v>
      </c>
    </row>
    <row r="1008" spans="1:17" ht="28.5" customHeight="1" thickTop="1" thickBot="1" x14ac:dyDescent="0.3">
      <c r="A1008" s="214"/>
      <c r="B1008" s="61">
        <v>1005</v>
      </c>
      <c r="C1008" s="34">
        <f>'PC Despesas'!U82</f>
        <v>0</v>
      </c>
      <c r="D1008" s="35" t="str">
        <f>IFERROR(VLOOKUP(C1008,'PC Despesas'!$U$5:$V$103,2,FALSE),"")</f>
        <v/>
      </c>
      <c r="E1008" s="47">
        <f>SUMIFS(Jan!$J$5:$J$586,Jan!$V$5:$V$586,"Despesa",Jan!$G$5:$G$586,DRE!$D1008)</f>
        <v>0</v>
      </c>
      <c r="F1008" s="47">
        <f>SUMIFS(Fev!$J$5:$J$605,Fev!$V$5:$V$605,"Despesa",Fev!$G$5:$G$605,DRE!$D1008)</f>
        <v>0</v>
      </c>
      <c r="G1008" s="47" t="e">
        <f>SUMIFS(#REF!,#REF!,"Despesa",#REF!,DRE!$D1008)</f>
        <v>#REF!</v>
      </c>
      <c r="H1008" s="47">
        <f>SUMIFS(Abr!$J$5:$J$605,Abr!$V$5:$V$605,"Despesa",Abr!$G$5:$G$605,DRE!$D1008)</f>
        <v>0</v>
      </c>
      <c r="I1008" s="47">
        <f>SUMIFS(Mai!$J$5:$J$605,Mai!$V$5:$V$605,"Despesa",Mai!$G$5:$G$605,DRE!$D1008)</f>
        <v>0</v>
      </c>
      <c r="J1008" s="47">
        <f>SUMIFS(Jun!$J$5:$J$605,Jun!$V$5:$V$605,"Despesa",Jun!$G$5:$G$605,DRE!$D1008)</f>
        <v>0</v>
      </c>
      <c r="K1008" s="47" t="e">
        <f>SUMIFS(#REF!,#REF!,"Despesa",#REF!,DRE!$D1008)</f>
        <v>#REF!</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t="e">
        <f t="shared" si="43"/>
        <v>#REF!</v>
      </c>
    </row>
    <row r="1009" spans="1:17" ht="28.5" customHeight="1" thickTop="1" thickBot="1" x14ac:dyDescent="0.3">
      <c r="A1009" s="214"/>
      <c r="B1009" s="61">
        <v>1006</v>
      </c>
      <c r="C1009" s="34">
        <f>'PC Despesas'!U83</f>
        <v>0</v>
      </c>
      <c r="D1009" s="35" t="str">
        <f>IFERROR(VLOOKUP(C1009,'PC Despesas'!$U$5:$V$103,2,FALSE),"")</f>
        <v/>
      </c>
      <c r="E1009" s="47">
        <f>SUMIFS(Jan!$J$5:$J$586,Jan!$V$5:$V$586,"Despesa",Jan!$G$5:$G$586,DRE!$D1009)</f>
        <v>0</v>
      </c>
      <c r="F1009" s="47">
        <f>SUMIFS(Fev!$J$5:$J$605,Fev!$V$5:$V$605,"Despesa",Fev!$G$5:$G$605,DRE!$D1009)</f>
        <v>0</v>
      </c>
      <c r="G1009" s="47" t="e">
        <f>SUMIFS(#REF!,#REF!,"Despesa",#REF!,DRE!$D1009)</f>
        <v>#REF!</v>
      </c>
      <c r="H1009" s="47">
        <f>SUMIFS(Abr!$J$5:$J$605,Abr!$V$5:$V$605,"Despesa",Abr!$G$5:$G$605,DRE!$D1009)</f>
        <v>0</v>
      </c>
      <c r="I1009" s="47">
        <f>SUMIFS(Mai!$J$5:$J$605,Mai!$V$5:$V$605,"Despesa",Mai!$G$5:$G$605,DRE!$D1009)</f>
        <v>0</v>
      </c>
      <c r="J1009" s="47">
        <f>SUMIFS(Jun!$J$5:$J$605,Jun!$V$5:$V$605,"Despesa",Jun!$G$5:$G$605,DRE!$D1009)</f>
        <v>0</v>
      </c>
      <c r="K1009" s="47" t="e">
        <f>SUMIFS(#REF!,#REF!,"Despesa",#REF!,DRE!$D1009)</f>
        <v>#REF!</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t="e">
        <f t="shared" si="43"/>
        <v>#REF!</v>
      </c>
    </row>
    <row r="1010" spans="1:17" ht="28.5" customHeight="1" thickTop="1" thickBot="1" x14ac:dyDescent="0.3">
      <c r="A1010" s="214"/>
      <c r="B1010" s="61">
        <v>1007</v>
      </c>
      <c r="C1010" s="34">
        <f>'PC Despesas'!U84</f>
        <v>0</v>
      </c>
      <c r="D1010" s="35" t="str">
        <f>IFERROR(VLOOKUP(C1010,'PC Despesas'!$U$5:$V$103,2,FALSE),"")</f>
        <v/>
      </c>
      <c r="E1010" s="47">
        <f>SUMIFS(Jan!$J$5:$J$586,Jan!$V$5:$V$586,"Despesa",Jan!$G$5:$G$586,DRE!$D1010)</f>
        <v>0</v>
      </c>
      <c r="F1010" s="47">
        <f>SUMIFS(Fev!$J$5:$J$605,Fev!$V$5:$V$605,"Despesa",Fev!$G$5:$G$605,DRE!$D1010)</f>
        <v>0</v>
      </c>
      <c r="G1010" s="47" t="e">
        <f>SUMIFS(#REF!,#REF!,"Despesa",#REF!,DRE!$D1010)</f>
        <v>#REF!</v>
      </c>
      <c r="H1010" s="47">
        <f>SUMIFS(Abr!$J$5:$J$605,Abr!$V$5:$V$605,"Despesa",Abr!$G$5:$G$605,DRE!$D1010)</f>
        <v>0</v>
      </c>
      <c r="I1010" s="47">
        <f>SUMIFS(Mai!$J$5:$J$605,Mai!$V$5:$V$605,"Despesa",Mai!$G$5:$G$605,DRE!$D1010)</f>
        <v>0</v>
      </c>
      <c r="J1010" s="47">
        <f>SUMIFS(Jun!$J$5:$J$605,Jun!$V$5:$V$605,"Despesa",Jun!$G$5:$G$605,DRE!$D1010)</f>
        <v>0</v>
      </c>
      <c r="K1010" s="47" t="e">
        <f>SUMIFS(#REF!,#REF!,"Despesa",#REF!,DRE!$D1010)</f>
        <v>#REF!</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t="e">
        <f t="shared" si="43"/>
        <v>#REF!</v>
      </c>
    </row>
    <row r="1011" spans="1:17" ht="28.5" customHeight="1" thickTop="1" thickBot="1" x14ac:dyDescent="0.3">
      <c r="A1011" s="214"/>
      <c r="B1011" s="61">
        <v>1008</v>
      </c>
      <c r="C1011" s="34">
        <f>'PC Despesas'!U85</f>
        <v>0</v>
      </c>
      <c r="D1011" s="35" t="str">
        <f>IFERROR(VLOOKUP(C1011,'PC Despesas'!$U$5:$V$103,2,FALSE),"")</f>
        <v/>
      </c>
      <c r="E1011" s="47">
        <f>SUMIFS(Jan!$J$5:$J$586,Jan!$V$5:$V$586,"Despesa",Jan!$G$5:$G$586,DRE!$D1011)</f>
        <v>0</v>
      </c>
      <c r="F1011" s="47">
        <f>SUMIFS(Fev!$J$5:$J$605,Fev!$V$5:$V$605,"Despesa",Fev!$G$5:$G$605,DRE!$D1011)</f>
        <v>0</v>
      </c>
      <c r="G1011" s="47" t="e">
        <f>SUMIFS(#REF!,#REF!,"Despesa",#REF!,DRE!$D1011)</f>
        <v>#REF!</v>
      </c>
      <c r="H1011" s="47">
        <f>SUMIFS(Abr!$J$5:$J$605,Abr!$V$5:$V$605,"Despesa",Abr!$G$5:$G$605,DRE!$D1011)</f>
        <v>0</v>
      </c>
      <c r="I1011" s="47">
        <f>SUMIFS(Mai!$J$5:$J$605,Mai!$V$5:$V$605,"Despesa",Mai!$G$5:$G$605,DRE!$D1011)</f>
        <v>0</v>
      </c>
      <c r="J1011" s="47">
        <f>SUMIFS(Jun!$J$5:$J$605,Jun!$V$5:$V$605,"Despesa",Jun!$G$5:$G$605,DRE!$D1011)</f>
        <v>0</v>
      </c>
      <c r="K1011" s="47" t="e">
        <f>SUMIFS(#REF!,#REF!,"Despesa",#REF!,DRE!$D1011)</f>
        <v>#REF!</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t="e">
        <f t="shared" si="43"/>
        <v>#REF!</v>
      </c>
    </row>
    <row r="1012" spans="1:17" ht="28.5" customHeight="1" thickTop="1" thickBot="1" x14ac:dyDescent="0.3">
      <c r="A1012" s="214"/>
      <c r="B1012" s="61">
        <v>1009</v>
      </c>
      <c r="C1012" s="34">
        <f>'PC Despesas'!U86</f>
        <v>0</v>
      </c>
      <c r="D1012" s="35" t="str">
        <f>IFERROR(VLOOKUP(C1012,'PC Despesas'!$U$5:$V$103,2,FALSE),"")</f>
        <v/>
      </c>
      <c r="E1012" s="47">
        <f>SUMIFS(Jan!$J$5:$J$586,Jan!$V$5:$V$586,"Despesa",Jan!$G$5:$G$586,DRE!$D1012)</f>
        <v>0</v>
      </c>
      <c r="F1012" s="47">
        <f>SUMIFS(Fev!$J$5:$J$605,Fev!$V$5:$V$605,"Despesa",Fev!$G$5:$G$605,DRE!$D1012)</f>
        <v>0</v>
      </c>
      <c r="G1012" s="47" t="e">
        <f>SUMIFS(#REF!,#REF!,"Despesa",#REF!,DRE!$D1012)</f>
        <v>#REF!</v>
      </c>
      <c r="H1012" s="47">
        <f>SUMIFS(Abr!$J$5:$J$605,Abr!$V$5:$V$605,"Despesa",Abr!$G$5:$G$605,DRE!$D1012)</f>
        <v>0</v>
      </c>
      <c r="I1012" s="47">
        <f>SUMIFS(Mai!$J$5:$J$605,Mai!$V$5:$V$605,"Despesa",Mai!$G$5:$G$605,DRE!$D1012)</f>
        <v>0</v>
      </c>
      <c r="J1012" s="47">
        <f>SUMIFS(Jun!$J$5:$J$605,Jun!$V$5:$V$605,"Despesa",Jun!$G$5:$G$605,DRE!$D1012)</f>
        <v>0</v>
      </c>
      <c r="K1012" s="47" t="e">
        <f>SUMIFS(#REF!,#REF!,"Despesa",#REF!,DRE!$D1012)</f>
        <v>#REF!</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t="e">
        <f t="shared" si="43"/>
        <v>#REF!</v>
      </c>
    </row>
    <row r="1013" spans="1:17" ht="28.5" customHeight="1" thickTop="1" thickBot="1" x14ac:dyDescent="0.3">
      <c r="A1013" s="214"/>
      <c r="B1013" s="61">
        <v>1010</v>
      </c>
      <c r="C1013" s="34">
        <f>'PC Despesas'!U87</f>
        <v>0</v>
      </c>
      <c r="D1013" s="35" t="str">
        <f>IFERROR(VLOOKUP(C1013,'PC Despesas'!$U$5:$V$103,2,FALSE),"")</f>
        <v/>
      </c>
      <c r="E1013" s="47">
        <f>SUMIFS(Jan!$J$5:$J$586,Jan!$V$5:$V$586,"Despesa",Jan!$G$5:$G$586,DRE!$D1013)</f>
        <v>0</v>
      </c>
      <c r="F1013" s="47">
        <f>SUMIFS(Fev!$J$5:$J$605,Fev!$V$5:$V$605,"Despesa",Fev!$G$5:$G$605,DRE!$D1013)</f>
        <v>0</v>
      </c>
      <c r="G1013" s="47" t="e">
        <f>SUMIFS(#REF!,#REF!,"Despesa",#REF!,DRE!$D1013)</f>
        <v>#REF!</v>
      </c>
      <c r="H1013" s="47">
        <f>SUMIFS(Abr!$J$5:$J$605,Abr!$V$5:$V$605,"Despesa",Abr!$G$5:$G$605,DRE!$D1013)</f>
        <v>0</v>
      </c>
      <c r="I1013" s="47">
        <f>SUMIFS(Mai!$J$5:$J$605,Mai!$V$5:$V$605,"Despesa",Mai!$G$5:$G$605,DRE!$D1013)</f>
        <v>0</v>
      </c>
      <c r="J1013" s="47">
        <f>SUMIFS(Jun!$J$5:$J$605,Jun!$V$5:$V$605,"Despesa",Jun!$G$5:$G$605,DRE!$D1013)</f>
        <v>0</v>
      </c>
      <c r="K1013" s="47" t="e">
        <f>SUMIFS(#REF!,#REF!,"Despesa",#REF!,DRE!$D1013)</f>
        <v>#REF!</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t="e">
        <f t="shared" si="43"/>
        <v>#REF!</v>
      </c>
    </row>
    <row r="1014" spans="1:17" ht="28.5" customHeight="1" thickTop="1" thickBot="1" x14ac:dyDescent="0.3">
      <c r="A1014" s="214"/>
      <c r="B1014" s="61">
        <v>1011</v>
      </c>
      <c r="C1014" s="34">
        <f>'PC Despesas'!U88</f>
        <v>0</v>
      </c>
      <c r="D1014" s="35" t="str">
        <f>IFERROR(VLOOKUP(C1014,'PC Despesas'!$U$5:$V$103,2,FALSE),"")</f>
        <v/>
      </c>
      <c r="E1014" s="47">
        <f>SUMIFS(Jan!$J$5:$J$586,Jan!$V$5:$V$586,"Despesa",Jan!$G$5:$G$586,DRE!$D1014)</f>
        <v>0</v>
      </c>
      <c r="F1014" s="47">
        <f>SUMIFS(Fev!$J$5:$J$605,Fev!$V$5:$V$605,"Despesa",Fev!$G$5:$G$605,DRE!$D1014)</f>
        <v>0</v>
      </c>
      <c r="G1014" s="47" t="e">
        <f>SUMIFS(#REF!,#REF!,"Despesa",#REF!,DRE!$D1014)</f>
        <v>#REF!</v>
      </c>
      <c r="H1014" s="47">
        <f>SUMIFS(Abr!$J$5:$J$605,Abr!$V$5:$V$605,"Despesa",Abr!$G$5:$G$605,DRE!$D1014)</f>
        <v>0</v>
      </c>
      <c r="I1014" s="47">
        <f>SUMIFS(Mai!$J$5:$J$605,Mai!$V$5:$V$605,"Despesa",Mai!$G$5:$G$605,DRE!$D1014)</f>
        <v>0</v>
      </c>
      <c r="J1014" s="47">
        <f>SUMIFS(Jun!$J$5:$J$605,Jun!$V$5:$V$605,"Despesa",Jun!$G$5:$G$605,DRE!$D1014)</f>
        <v>0</v>
      </c>
      <c r="K1014" s="47" t="e">
        <f>SUMIFS(#REF!,#REF!,"Despesa",#REF!,DRE!$D1014)</f>
        <v>#REF!</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t="e">
        <f t="shared" si="43"/>
        <v>#REF!</v>
      </c>
    </row>
    <row r="1015" spans="1:17" ht="28.5" customHeight="1" thickTop="1" thickBot="1" x14ac:dyDescent="0.3">
      <c r="A1015" s="214"/>
      <c r="B1015" s="61">
        <v>1012</v>
      </c>
      <c r="C1015" s="34">
        <f>'PC Despesas'!U89</f>
        <v>0</v>
      </c>
      <c r="D1015" s="35" t="str">
        <f>IFERROR(VLOOKUP(C1015,'PC Despesas'!$U$5:$V$103,2,FALSE),"")</f>
        <v/>
      </c>
      <c r="E1015" s="47">
        <f>SUMIFS(Jan!$J$5:$J$586,Jan!$V$5:$V$586,"Despesa",Jan!$G$5:$G$586,DRE!$D1015)</f>
        <v>0</v>
      </c>
      <c r="F1015" s="47">
        <f>SUMIFS(Fev!$J$5:$J$605,Fev!$V$5:$V$605,"Despesa",Fev!$G$5:$G$605,DRE!$D1015)</f>
        <v>0</v>
      </c>
      <c r="G1015" s="47" t="e">
        <f>SUMIFS(#REF!,#REF!,"Despesa",#REF!,DRE!$D1015)</f>
        <v>#REF!</v>
      </c>
      <c r="H1015" s="47">
        <f>SUMIFS(Abr!$J$5:$J$605,Abr!$V$5:$V$605,"Despesa",Abr!$G$5:$G$605,DRE!$D1015)</f>
        <v>0</v>
      </c>
      <c r="I1015" s="47">
        <f>SUMIFS(Mai!$J$5:$J$605,Mai!$V$5:$V$605,"Despesa",Mai!$G$5:$G$605,DRE!$D1015)</f>
        <v>0</v>
      </c>
      <c r="J1015" s="47">
        <f>SUMIFS(Jun!$J$5:$J$605,Jun!$V$5:$V$605,"Despesa",Jun!$G$5:$G$605,DRE!$D1015)</f>
        <v>0</v>
      </c>
      <c r="K1015" s="47" t="e">
        <f>SUMIFS(#REF!,#REF!,"Despesa",#REF!,DRE!$D1015)</f>
        <v>#REF!</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t="e">
        <f t="shared" si="43"/>
        <v>#REF!</v>
      </c>
    </row>
    <row r="1016" spans="1:17" ht="28.5" customHeight="1" thickTop="1" thickBot="1" x14ac:dyDescent="0.3">
      <c r="A1016" s="214"/>
      <c r="B1016" s="61">
        <v>1013</v>
      </c>
      <c r="C1016" s="34">
        <f>'PC Despesas'!U90</f>
        <v>0</v>
      </c>
      <c r="D1016" s="35" t="str">
        <f>IFERROR(VLOOKUP(C1016,'PC Despesas'!$U$5:$V$103,2,FALSE),"")</f>
        <v/>
      </c>
      <c r="E1016" s="47">
        <f>SUMIFS(Jan!$J$5:$J$586,Jan!$V$5:$V$586,"Despesa",Jan!$G$5:$G$586,DRE!$D1016)</f>
        <v>0</v>
      </c>
      <c r="F1016" s="47">
        <f>SUMIFS(Fev!$J$5:$J$605,Fev!$V$5:$V$605,"Despesa",Fev!$G$5:$G$605,DRE!$D1016)</f>
        <v>0</v>
      </c>
      <c r="G1016" s="47" t="e">
        <f>SUMIFS(#REF!,#REF!,"Despesa",#REF!,DRE!$D1016)</f>
        <v>#REF!</v>
      </c>
      <c r="H1016" s="47">
        <f>SUMIFS(Abr!$J$5:$J$605,Abr!$V$5:$V$605,"Despesa",Abr!$G$5:$G$605,DRE!$D1016)</f>
        <v>0</v>
      </c>
      <c r="I1016" s="47">
        <f>SUMIFS(Mai!$J$5:$J$605,Mai!$V$5:$V$605,"Despesa",Mai!$G$5:$G$605,DRE!$D1016)</f>
        <v>0</v>
      </c>
      <c r="J1016" s="47">
        <f>SUMIFS(Jun!$J$5:$J$605,Jun!$V$5:$V$605,"Despesa",Jun!$G$5:$G$605,DRE!$D1016)</f>
        <v>0</v>
      </c>
      <c r="K1016" s="47" t="e">
        <f>SUMIFS(#REF!,#REF!,"Despesa",#REF!,DRE!$D1016)</f>
        <v>#REF!</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t="e">
        <f t="shared" si="43"/>
        <v>#REF!</v>
      </c>
    </row>
    <row r="1017" spans="1:17" ht="28.5" customHeight="1" thickTop="1" thickBot="1" x14ac:dyDescent="0.3">
      <c r="A1017" s="214"/>
      <c r="B1017" s="61">
        <v>1014</v>
      </c>
      <c r="C1017" s="34">
        <f>'PC Despesas'!U91</f>
        <v>0</v>
      </c>
      <c r="D1017" s="35" t="str">
        <f>IFERROR(VLOOKUP(C1017,'PC Despesas'!$U$5:$V$103,2,FALSE),"")</f>
        <v/>
      </c>
      <c r="E1017" s="47">
        <f>SUMIFS(Jan!$J$5:$J$586,Jan!$V$5:$V$586,"Despesa",Jan!$G$5:$G$586,DRE!$D1017)</f>
        <v>0</v>
      </c>
      <c r="F1017" s="47">
        <f>SUMIFS(Fev!$J$5:$J$605,Fev!$V$5:$V$605,"Despesa",Fev!$G$5:$G$605,DRE!$D1017)</f>
        <v>0</v>
      </c>
      <c r="G1017" s="47" t="e">
        <f>SUMIFS(#REF!,#REF!,"Despesa",#REF!,DRE!$D1017)</f>
        <v>#REF!</v>
      </c>
      <c r="H1017" s="47">
        <f>SUMIFS(Abr!$J$5:$J$605,Abr!$V$5:$V$605,"Despesa",Abr!$G$5:$G$605,DRE!$D1017)</f>
        <v>0</v>
      </c>
      <c r="I1017" s="47">
        <f>SUMIFS(Mai!$J$5:$J$605,Mai!$V$5:$V$605,"Despesa",Mai!$G$5:$G$605,DRE!$D1017)</f>
        <v>0</v>
      </c>
      <c r="J1017" s="47">
        <f>SUMIFS(Jun!$J$5:$J$605,Jun!$V$5:$V$605,"Despesa",Jun!$G$5:$G$605,DRE!$D1017)</f>
        <v>0</v>
      </c>
      <c r="K1017" s="47" t="e">
        <f>SUMIFS(#REF!,#REF!,"Despesa",#REF!,DRE!$D1017)</f>
        <v>#REF!</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t="e">
        <f t="shared" si="43"/>
        <v>#REF!</v>
      </c>
    </row>
    <row r="1018" spans="1:17" ht="28.5" customHeight="1" thickTop="1" thickBot="1" x14ac:dyDescent="0.3">
      <c r="A1018" s="214"/>
      <c r="B1018" s="61">
        <v>1015</v>
      </c>
      <c r="C1018" s="34">
        <f>'PC Despesas'!U92</f>
        <v>0</v>
      </c>
      <c r="D1018" s="35" t="str">
        <f>IFERROR(VLOOKUP(C1018,'PC Despesas'!$U$5:$V$103,2,FALSE),"")</f>
        <v/>
      </c>
      <c r="E1018" s="47">
        <f>SUMIFS(Jan!$J$5:$J$586,Jan!$V$5:$V$586,"Despesa",Jan!$G$5:$G$586,DRE!$D1018)</f>
        <v>0</v>
      </c>
      <c r="F1018" s="47">
        <f>SUMIFS(Fev!$J$5:$J$605,Fev!$V$5:$V$605,"Despesa",Fev!$G$5:$G$605,DRE!$D1018)</f>
        <v>0</v>
      </c>
      <c r="G1018" s="47" t="e">
        <f>SUMIFS(#REF!,#REF!,"Despesa",#REF!,DRE!$D1018)</f>
        <v>#REF!</v>
      </c>
      <c r="H1018" s="47">
        <f>SUMIFS(Abr!$J$5:$J$605,Abr!$V$5:$V$605,"Despesa",Abr!$G$5:$G$605,DRE!$D1018)</f>
        <v>0</v>
      </c>
      <c r="I1018" s="47">
        <f>SUMIFS(Mai!$J$5:$J$605,Mai!$V$5:$V$605,"Despesa",Mai!$G$5:$G$605,DRE!$D1018)</f>
        <v>0</v>
      </c>
      <c r="J1018" s="47">
        <f>SUMIFS(Jun!$J$5:$J$605,Jun!$V$5:$V$605,"Despesa",Jun!$G$5:$G$605,DRE!$D1018)</f>
        <v>0</v>
      </c>
      <c r="K1018" s="47" t="e">
        <f>SUMIFS(#REF!,#REF!,"Despesa",#REF!,DRE!$D1018)</f>
        <v>#REF!</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t="e">
        <f t="shared" si="43"/>
        <v>#REF!</v>
      </c>
    </row>
    <row r="1019" spans="1:17" ht="28.5" customHeight="1" thickTop="1" thickBot="1" x14ac:dyDescent="0.3">
      <c r="A1019" s="214"/>
      <c r="B1019" s="61">
        <v>1016</v>
      </c>
      <c r="C1019" s="34">
        <f>'PC Despesas'!U93</f>
        <v>0</v>
      </c>
      <c r="D1019" s="35" t="str">
        <f>IFERROR(VLOOKUP(C1019,'PC Despesas'!$U$5:$V$103,2,FALSE),"")</f>
        <v/>
      </c>
      <c r="E1019" s="47">
        <f>SUMIFS(Jan!$J$5:$J$586,Jan!$V$5:$V$586,"Despesa",Jan!$G$5:$G$586,DRE!$D1019)</f>
        <v>0</v>
      </c>
      <c r="F1019" s="47">
        <f>SUMIFS(Fev!$J$5:$J$605,Fev!$V$5:$V$605,"Despesa",Fev!$G$5:$G$605,DRE!$D1019)</f>
        <v>0</v>
      </c>
      <c r="G1019" s="47" t="e">
        <f>SUMIFS(#REF!,#REF!,"Despesa",#REF!,DRE!$D1019)</f>
        <v>#REF!</v>
      </c>
      <c r="H1019" s="47">
        <f>SUMIFS(Abr!$J$5:$J$605,Abr!$V$5:$V$605,"Despesa",Abr!$G$5:$G$605,DRE!$D1019)</f>
        <v>0</v>
      </c>
      <c r="I1019" s="47">
        <f>SUMIFS(Mai!$J$5:$J$605,Mai!$V$5:$V$605,"Despesa",Mai!$G$5:$G$605,DRE!$D1019)</f>
        <v>0</v>
      </c>
      <c r="J1019" s="47">
        <f>SUMIFS(Jun!$J$5:$J$605,Jun!$V$5:$V$605,"Despesa",Jun!$G$5:$G$605,DRE!$D1019)</f>
        <v>0</v>
      </c>
      <c r="K1019" s="47" t="e">
        <f>SUMIFS(#REF!,#REF!,"Despesa",#REF!,DRE!$D1019)</f>
        <v>#REF!</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t="e">
        <f t="shared" si="43"/>
        <v>#REF!</v>
      </c>
    </row>
    <row r="1020" spans="1:17" ht="28.5" customHeight="1" thickTop="1" thickBot="1" x14ac:dyDescent="0.3">
      <c r="A1020" s="214"/>
      <c r="B1020" s="61">
        <v>1017</v>
      </c>
      <c r="C1020" s="34">
        <f>'PC Despesas'!U94</f>
        <v>0</v>
      </c>
      <c r="D1020" s="35" t="str">
        <f>IFERROR(VLOOKUP(C1020,'PC Despesas'!$U$5:$V$103,2,FALSE),"")</f>
        <v/>
      </c>
      <c r="E1020" s="47">
        <f>SUMIFS(Jan!$J$5:$J$586,Jan!$V$5:$V$586,"Despesa",Jan!$G$5:$G$586,DRE!$D1020)</f>
        <v>0</v>
      </c>
      <c r="F1020" s="47">
        <f>SUMIFS(Fev!$J$5:$J$605,Fev!$V$5:$V$605,"Despesa",Fev!$G$5:$G$605,DRE!$D1020)</f>
        <v>0</v>
      </c>
      <c r="G1020" s="47" t="e">
        <f>SUMIFS(#REF!,#REF!,"Despesa",#REF!,DRE!$D1020)</f>
        <v>#REF!</v>
      </c>
      <c r="H1020" s="47">
        <f>SUMIFS(Abr!$J$5:$J$605,Abr!$V$5:$V$605,"Despesa",Abr!$G$5:$G$605,DRE!$D1020)</f>
        <v>0</v>
      </c>
      <c r="I1020" s="47">
        <f>SUMIFS(Mai!$J$5:$J$605,Mai!$V$5:$V$605,"Despesa",Mai!$G$5:$G$605,DRE!$D1020)</f>
        <v>0</v>
      </c>
      <c r="J1020" s="47">
        <f>SUMIFS(Jun!$J$5:$J$605,Jun!$V$5:$V$605,"Despesa",Jun!$G$5:$G$605,DRE!$D1020)</f>
        <v>0</v>
      </c>
      <c r="K1020" s="47" t="e">
        <f>SUMIFS(#REF!,#REF!,"Despesa",#REF!,DRE!$D1020)</f>
        <v>#REF!</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t="e">
        <f t="shared" si="43"/>
        <v>#REF!</v>
      </c>
    </row>
    <row r="1021" spans="1:17" ht="28.5" customHeight="1" thickTop="1" thickBot="1" x14ac:dyDescent="0.3">
      <c r="A1021" s="214"/>
      <c r="B1021" s="61">
        <v>1018</v>
      </c>
      <c r="C1021" s="34">
        <f>'PC Despesas'!U95</f>
        <v>0</v>
      </c>
      <c r="D1021" s="35" t="str">
        <f>IFERROR(VLOOKUP(C1021,'PC Despesas'!$U$5:$V$103,2,FALSE),"")</f>
        <v/>
      </c>
      <c r="E1021" s="47">
        <f>SUMIFS(Jan!$J$5:$J$586,Jan!$V$5:$V$586,"Despesa",Jan!$G$5:$G$586,DRE!$D1021)</f>
        <v>0</v>
      </c>
      <c r="F1021" s="47">
        <f>SUMIFS(Fev!$J$5:$J$605,Fev!$V$5:$V$605,"Despesa",Fev!$G$5:$G$605,DRE!$D1021)</f>
        <v>0</v>
      </c>
      <c r="G1021" s="47" t="e">
        <f>SUMIFS(#REF!,#REF!,"Despesa",#REF!,DRE!$D1021)</f>
        <v>#REF!</v>
      </c>
      <c r="H1021" s="47">
        <f>SUMIFS(Abr!$J$5:$J$605,Abr!$V$5:$V$605,"Despesa",Abr!$G$5:$G$605,DRE!$D1021)</f>
        <v>0</v>
      </c>
      <c r="I1021" s="47">
        <f>SUMIFS(Mai!$J$5:$J$605,Mai!$V$5:$V$605,"Despesa",Mai!$G$5:$G$605,DRE!$D1021)</f>
        <v>0</v>
      </c>
      <c r="J1021" s="47">
        <f>SUMIFS(Jun!$J$5:$J$605,Jun!$V$5:$V$605,"Despesa",Jun!$G$5:$G$605,DRE!$D1021)</f>
        <v>0</v>
      </c>
      <c r="K1021" s="47" t="e">
        <f>SUMIFS(#REF!,#REF!,"Despesa",#REF!,DRE!$D1021)</f>
        <v>#REF!</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t="e">
        <f t="shared" si="43"/>
        <v>#REF!</v>
      </c>
    </row>
    <row r="1022" spans="1:17" ht="28.5" customHeight="1" thickTop="1" thickBot="1" x14ac:dyDescent="0.3">
      <c r="A1022" s="214"/>
      <c r="B1022" s="61">
        <v>1019</v>
      </c>
      <c r="C1022" s="34">
        <f>'PC Despesas'!U96</f>
        <v>0</v>
      </c>
      <c r="D1022" s="35" t="str">
        <f>IFERROR(VLOOKUP(C1022,'PC Despesas'!$U$5:$V$103,2,FALSE),"")</f>
        <v/>
      </c>
      <c r="E1022" s="47">
        <f>SUMIFS(Jan!$J$5:$J$586,Jan!$V$5:$V$586,"Despesa",Jan!$G$5:$G$586,DRE!$D1022)</f>
        <v>0</v>
      </c>
      <c r="F1022" s="47">
        <f>SUMIFS(Fev!$J$5:$J$605,Fev!$V$5:$V$605,"Despesa",Fev!$G$5:$G$605,DRE!$D1022)</f>
        <v>0</v>
      </c>
      <c r="G1022" s="47" t="e">
        <f>SUMIFS(#REF!,#REF!,"Despesa",#REF!,DRE!$D1022)</f>
        <v>#REF!</v>
      </c>
      <c r="H1022" s="47">
        <f>SUMIFS(Abr!$J$5:$J$605,Abr!$V$5:$V$605,"Despesa",Abr!$G$5:$G$605,DRE!$D1022)</f>
        <v>0</v>
      </c>
      <c r="I1022" s="47">
        <f>SUMIFS(Mai!$J$5:$J$605,Mai!$V$5:$V$605,"Despesa",Mai!$G$5:$G$605,DRE!$D1022)</f>
        <v>0</v>
      </c>
      <c r="J1022" s="47">
        <f>SUMIFS(Jun!$J$5:$J$605,Jun!$V$5:$V$605,"Despesa",Jun!$G$5:$G$605,DRE!$D1022)</f>
        <v>0</v>
      </c>
      <c r="K1022" s="47" t="e">
        <f>SUMIFS(#REF!,#REF!,"Despesa",#REF!,DRE!$D1022)</f>
        <v>#REF!</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t="e">
        <f t="shared" si="43"/>
        <v>#REF!</v>
      </c>
    </row>
    <row r="1023" spans="1:17" ht="28.5" customHeight="1" thickTop="1" thickBot="1" x14ac:dyDescent="0.3">
      <c r="A1023" s="214"/>
      <c r="B1023" s="61">
        <v>1020</v>
      </c>
      <c r="C1023" s="34">
        <f>'PC Despesas'!U97</f>
        <v>0</v>
      </c>
      <c r="D1023" s="35" t="str">
        <f>IFERROR(VLOOKUP(C1023,'PC Despesas'!$U$5:$V$103,2,FALSE),"")</f>
        <v/>
      </c>
      <c r="E1023" s="47">
        <f>SUMIFS(Jan!$J$5:$J$586,Jan!$V$5:$V$586,"Despesa",Jan!$G$5:$G$586,DRE!$D1023)</f>
        <v>0</v>
      </c>
      <c r="F1023" s="47">
        <f>SUMIFS(Fev!$J$5:$J$605,Fev!$V$5:$V$605,"Despesa",Fev!$G$5:$G$605,DRE!$D1023)</f>
        <v>0</v>
      </c>
      <c r="G1023" s="47" t="e">
        <f>SUMIFS(#REF!,#REF!,"Despesa",#REF!,DRE!$D1023)</f>
        <v>#REF!</v>
      </c>
      <c r="H1023" s="47">
        <f>SUMIFS(Abr!$J$5:$J$605,Abr!$V$5:$V$605,"Despesa",Abr!$G$5:$G$605,DRE!$D1023)</f>
        <v>0</v>
      </c>
      <c r="I1023" s="47">
        <f>SUMIFS(Mai!$J$5:$J$605,Mai!$V$5:$V$605,"Despesa",Mai!$G$5:$G$605,DRE!$D1023)</f>
        <v>0</v>
      </c>
      <c r="J1023" s="47">
        <f>SUMIFS(Jun!$J$5:$J$605,Jun!$V$5:$V$605,"Despesa",Jun!$G$5:$G$605,DRE!$D1023)</f>
        <v>0</v>
      </c>
      <c r="K1023" s="47" t="e">
        <f>SUMIFS(#REF!,#REF!,"Despesa",#REF!,DRE!$D1023)</f>
        <v>#REF!</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t="e">
        <f t="shared" si="43"/>
        <v>#REF!</v>
      </c>
    </row>
    <row r="1024" spans="1:17" ht="28.5" customHeight="1" thickTop="1" thickBot="1" x14ac:dyDescent="0.3">
      <c r="A1024" s="214"/>
      <c r="B1024" s="61">
        <v>1021</v>
      </c>
      <c r="C1024" s="34">
        <f>'PC Despesas'!U98</f>
        <v>0</v>
      </c>
      <c r="D1024" s="35" t="str">
        <f>IFERROR(VLOOKUP(C1024,'PC Despesas'!$U$5:$V$103,2,FALSE),"")</f>
        <v/>
      </c>
      <c r="E1024" s="47">
        <f>SUMIFS(Jan!$J$5:$J$586,Jan!$V$5:$V$586,"Despesa",Jan!$G$5:$G$586,DRE!$D1024)</f>
        <v>0</v>
      </c>
      <c r="F1024" s="47">
        <f>SUMIFS(Fev!$J$5:$J$605,Fev!$V$5:$V$605,"Despesa",Fev!$G$5:$G$605,DRE!$D1024)</f>
        <v>0</v>
      </c>
      <c r="G1024" s="47" t="e">
        <f>SUMIFS(#REF!,#REF!,"Despesa",#REF!,DRE!$D1024)</f>
        <v>#REF!</v>
      </c>
      <c r="H1024" s="47">
        <f>SUMIFS(Abr!$J$5:$J$605,Abr!$V$5:$V$605,"Despesa",Abr!$G$5:$G$605,DRE!$D1024)</f>
        <v>0</v>
      </c>
      <c r="I1024" s="47">
        <f>SUMIFS(Mai!$J$5:$J$605,Mai!$V$5:$V$605,"Despesa",Mai!$G$5:$G$605,DRE!$D1024)</f>
        <v>0</v>
      </c>
      <c r="J1024" s="47">
        <f>SUMIFS(Jun!$J$5:$J$605,Jun!$V$5:$V$605,"Despesa",Jun!$G$5:$G$605,DRE!$D1024)</f>
        <v>0</v>
      </c>
      <c r="K1024" s="47" t="e">
        <f>SUMIFS(#REF!,#REF!,"Despesa",#REF!,DRE!$D1024)</f>
        <v>#REF!</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t="e">
        <f t="shared" si="43"/>
        <v>#REF!</v>
      </c>
    </row>
    <row r="1025" spans="1:17" ht="28.5" customHeight="1" thickTop="1" thickBot="1" x14ac:dyDescent="0.3">
      <c r="A1025" s="214"/>
      <c r="B1025" s="61">
        <v>1022</v>
      </c>
      <c r="C1025" s="34">
        <f>'PC Despesas'!U99</f>
        <v>0</v>
      </c>
      <c r="D1025" s="35" t="str">
        <f>IFERROR(VLOOKUP(C1025,'PC Despesas'!$U$5:$V$103,2,FALSE),"")</f>
        <v/>
      </c>
      <c r="E1025" s="47">
        <f>SUMIFS(Jan!$J$5:$J$586,Jan!$V$5:$V$586,"Despesa",Jan!$G$5:$G$586,DRE!$D1025)</f>
        <v>0</v>
      </c>
      <c r="F1025" s="47">
        <f>SUMIFS(Fev!$J$5:$J$605,Fev!$V$5:$V$605,"Despesa",Fev!$G$5:$G$605,DRE!$D1025)</f>
        <v>0</v>
      </c>
      <c r="G1025" s="47" t="e">
        <f>SUMIFS(#REF!,#REF!,"Despesa",#REF!,DRE!$D1025)</f>
        <v>#REF!</v>
      </c>
      <c r="H1025" s="47">
        <f>SUMIFS(Abr!$J$5:$J$605,Abr!$V$5:$V$605,"Despesa",Abr!$G$5:$G$605,DRE!$D1025)</f>
        <v>0</v>
      </c>
      <c r="I1025" s="47">
        <f>SUMIFS(Mai!$J$5:$J$605,Mai!$V$5:$V$605,"Despesa",Mai!$G$5:$G$605,DRE!$D1025)</f>
        <v>0</v>
      </c>
      <c r="J1025" s="47">
        <f>SUMIFS(Jun!$J$5:$J$605,Jun!$V$5:$V$605,"Despesa",Jun!$G$5:$G$605,DRE!$D1025)</f>
        <v>0</v>
      </c>
      <c r="K1025" s="47" t="e">
        <f>SUMIFS(#REF!,#REF!,"Despesa",#REF!,DRE!$D1025)</f>
        <v>#REF!</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t="e">
        <f t="shared" si="43"/>
        <v>#REF!</v>
      </c>
    </row>
    <row r="1026" spans="1:17" ht="28.5" customHeight="1" thickTop="1" thickBot="1" x14ac:dyDescent="0.3">
      <c r="A1026" s="214"/>
      <c r="B1026" s="61">
        <v>1023</v>
      </c>
      <c r="C1026" s="34">
        <f>'PC Despesas'!U100</f>
        <v>0</v>
      </c>
      <c r="D1026" s="35" t="str">
        <f>IFERROR(VLOOKUP(C1026,'PC Despesas'!$U$5:$V$103,2,FALSE),"")</f>
        <v/>
      </c>
      <c r="E1026" s="47">
        <f>SUMIFS(Jan!$J$5:$J$586,Jan!$V$5:$V$586,"Despesa",Jan!$G$5:$G$586,DRE!$D1026)</f>
        <v>0</v>
      </c>
      <c r="F1026" s="47">
        <f>SUMIFS(Fev!$J$5:$J$605,Fev!$V$5:$V$605,"Despesa",Fev!$G$5:$G$605,DRE!$D1026)</f>
        <v>0</v>
      </c>
      <c r="G1026" s="47" t="e">
        <f>SUMIFS(#REF!,#REF!,"Despesa",#REF!,DRE!$D1026)</f>
        <v>#REF!</v>
      </c>
      <c r="H1026" s="47">
        <f>SUMIFS(Abr!$J$5:$J$605,Abr!$V$5:$V$605,"Despesa",Abr!$G$5:$G$605,DRE!$D1026)</f>
        <v>0</v>
      </c>
      <c r="I1026" s="47">
        <f>SUMIFS(Mai!$J$5:$J$605,Mai!$V$5:$V$605,"Despesa",Mai!$G$5:$G$605,DRE!$D1026)</f>
        <v>0</v>
      </c>
      <c r="J1026" s="47">
        <f>SUMIFS(Jun!$J$5:$J$605,Jun!$V$5:$V$605,"Despesa",Jun!$G$5:$G$605,DRE!$D1026)</f>
        <v>0</v>
      </c>
      <c r="K1026" s="47" t="e">
        <f>SUMIFS(#REF!,#REF!,"Despesa",#REF!,DRE!$D1026)</f>
        <v>#REF!</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t="e">
        <f t="shared" si="43"/>
        <v>#REF!</v>
      </c>
    </row>
    <row r="1027" spans="1:17" ht="28.5" customHeight="1" thickTop="1" thickBot="1" x14ac:dyDescent="0.3">
      <c r="A1027" s="214"/>
      <c r="B1027" s="61">
        <v>1024</v>
      </c>
      <c r="C1027" s="34">
        <f>'PC Despesas'!U101</f>
        <v>0</v>
      </c>
      <c r="D1027" s="35" t="str">
        <f>IFERROR(VLOOKUP(C1027,'PC Despesas'!$U$5:$V$103,2,FALSE),"")</f>
        <v/>
      </c>
      <c r="E1027" s="47">
        <f>SUMIFS(Jan!$J$5:$J$586,Jan!$V$5:$V$586,"Despesa",Jan!$G$5:$G$586,DRE!$D1027)</f>
        <v>0</v>
      </c>
      <c r="F1027" s="47">
        <f>SUMIFS(Fev!$J$5:$J$605,Fev!$V$5:$V$605,"Despesa",Fev!$G$5:$G$605,DRE!$D1027)</f>
        <v>0</v>
      </c>
      <c r="G1027" s="47" t="e">
        <f>SUMIFS(#REF!,#REF!,"Despesa",#REF!,DRE!$D1027)</f>
        <v>#REF!</v>
      </c>
      <c r="H1027" s="47">
        <f>SUMIFS(Abr!$J$5:$J$605,Abr!$V$5:$V$605,"Despesa",Abr!$G$5:$G$605,DRE!$D1027)</f>
        <v>0</v>
      </c>
      <c r="I1027" s="47">
        <f>SUMIFS(Mai!$J$5:$J$605,Mai!$V$5:$V$605,"Despesa",Mai!$G$5:$G$605,DRE!$D1027)</f>
        <v>0</v>
      </c>
      <c r="J1027" s="47">
        <f>SUMIFS(Jun!$J$5:$J$605,Jun!$V$5:$V$605,"Despesa",Jun!$G$5:$G$605,DRE!$D1027)</f>
        <v>0</v>
      </c>
      <c r="K1027" s="47" t="e">
        <f>SUMIFS(#REF!,#REF!,"Despesa",#REF!,DRE!$D1027)</f>
        <v>#REF!</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t="e">
        <f t="shared" si="43"/>
        <v>#REF!</v>
      </c>
    </row>
    <row r="1028" spans="1:17" ht="28.5" customHeight="1" thickTop="1" thickBot="1" x14ac:dyDescent="0.3">
      <c r="A1028" s="214"/>
      <c r="B1028" s="61">
        <v>1025</v>
      </c>
      <c r="C1028" s="34">
        <f>'PC Despesas'!U102</f>
        <v>0</v>
      </c>
      <c r="D1028" s="35" t="str">
        <f>IFERROR(VLOOKUP(C1028,'PC Despesas'!$U$5:$V$103,2,FALSE),"")</f>
        <v/>
      </c>
      <c r="E1028" s="47">
        <f>SUMIFS(Jan!$J$5:$J$586,Jan!$V$5:$V$586,"Despesa",Jan!$G$5:$G$586,DRE!$D1028)</f>
        <v>0</v>
      </c>
      <c r="F1028" s="47">
        <f>SUMIFS(Fev!$J$5:$J$605,Fev!$V$5:$V$605,"Despesa",Fev!$G$5:$G$605,DRE!$D1028)</f>
        <v>0</v>
      </c>
      <c r="G1028" s="47" t="e">
        <f>SUMIFS(#REF!,#REF!,"Despesa",#REF!,DRE!$D1028)</f>
        <v>#REF!</v>
      </c>
      <c r="H1028" s="47">
        <f>SUMIFS(Abr!$J$5:$J$605,Abr!$V$5:$V$605,"Despesa",Abr!$G$5:$G$605,DRE!$D1028)</f>
        <v>0</v>
      </c>
      <c r="I1028" s="47">
        <f>SUMIFS(Mai!$J$5:$J$605,Mai!$V$5:$V$605,"Despesa",Mai!$G$5:$G$605,DRE!$D1028)</f>
        <v>0</v>
      </c>
      <c r="J1028" s="47">
        <f>SUMIFS(Jun!$J$5:$J$605,Jun!$V$5:$V$605,"Despesa",Jun!$G$5:$G$605,DRE!$D1028)</f>
        <v>0</v>
      </c>
      <c r="K1028" s="47" t="e">
        <f>SUMIFS(#REF!,#REF!,"Despesa",#REF!,DRE!$D1028)</f>
        <v>#REF!</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t="e">
        <f t="shared" si="43"/>
        <v>#REF!</v>
      </c>
    </row>
    <row r="1029" spans="1:17" ht="28.5" customHeight="1" thickTop="1" thickBot="1" x14ac:dyDescent="0.3">
      <c r="A1029" s="214"/>
      <c r="B1029" s="61">
        <v>1026</v>
      </c>
      <c r="C1029" s="34">
        <f>'PC Despesas'!U103</f>
        <v>0</v>
      </c>
      <c r="D1029" s="35" t="str">
        <f>IFERROR(VLOOKUP(C1029,'PC Despesas'!$U$5:$V$103,2,FALSE),"")</f>
        <v/>
      </c>
      <c r="E1029" s="47">
        <f>SUMIFS(Jan!$J$5:$J$586,Jan!$V$5:$V$586,"Despesa",Jan!$G$5:$G$586,DRE!$D1029)</f>
        <v>0</v>
      </c>
      <c r="F1029" s="47">
        <f>SUMIFS(Fev!$J$5:$J$605,Fev!$V$5:$V$605,"Despesa",Fev!$G$5:$G$605,DRE!$D1029)</f>
        <v>0</v>
      </c>
      <c r="G1029" s="47" t="e">
        <f>SUMIFS(#REF!,#REF!,"Despesa",#REF!,DRE!$D1029)</f>
        <v>#REF!</v>
      </c>
      <c r="H1029" s="47">
        <f>SUMIFS(Abr!$J$5:$J$605,Abr!$V$5:$V$605,"Despesa",Abr!$G$5:$G$605,DRE!$D1029)</f>
        <v>0</v>
      </c>
      <c r="I1029" s="47">
        <f>SUMIFS(Mai!$J$5:$J$605,Mai!$V$5:$V$605,"Despesa",Mai!$G$5:$G$605,DRE!$D1029)</f>
        <v>0</v>
      </c>
      <c r="J1029" s="47">
        <f>SUMIFS(Jun!$J$5:$J$605,Jun!$V$5:$V$605,"Despesa",Jun!$G$5:$G$605,DRE!$D1029)</f>
        <v>0</v>
      </c>
      <c r="K1029" s="47" t="e">
        <f>SUMIFS(#REF!,#REF!,"Despesa",#REF!,DRE!$D1029)</f>
        <v>#REF!</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t="e">
        <f t="shared" si="43"/>
        <v>#REF!</v>
      </c>
    </row>
    <row r="1030" spans="1:17" ht="12.75" customHeight="1" thickTop="1" thickBot="1" x14ac:dyDescent="0.3">
      <c r="A1030" s="214"/>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14"/>
      <c r="B1031" s="61">
        <v>1028</v>
      </c>
      <c r="C1031" s="286" t="s">
        <v>129</v>
      </c>
      <c r="D1031" s="287"/>
      <c r="E1031" s="175">
        <f>E422-E424+E727-E930</f>
        <v>0</v>
      </c>
      <c r="F1031" s="175">
        <f t="shared" ref="F1031:Q1031" si="44">F422-F424+F727-F930</f>
        <v>0</v>
      </c>
      <c r="G1031" s="175" t="e">
        <f t="shared" si="44"/>
        <v>#REF!</v>
      </c>
      <c r="H1031" s="175">
        <f t="shared" si="44"/>
        <v>0</v>
      </c>
      <c r="I1031" s="175">
        <f t="shared" si="44"/>
        <v>0</v>
      </c>
      <c r="J1031" s="175">
        <f t="shared" si="44"/>
        <v>0</v>
      </c>
      <c r="K1031" s="175" t="e">
        <f t="shared" si="44"/>
        <v>#REF!</v>
      </c>
      <c r="L1031" s="175">
        <f t="shared" si="44"/>
        <v>0</v>
      </c>
      <c r="M1031" s="175">
        <f t="shared" si="44"/>
        <v>0</v>
      </c>
      <c r="N1031" s="175">
        <f t="shared" si="44"/>
        <v>0</v>
      </c>
      <c r="O1031" s="175">
        <f t="shared" si="44"/>
        <v>0</v>
      </c>
      <c r="P1031" s="175">
        <f t="shared" si="44"/>
        <v>0</v>
      </c>
      <c r="Q1031" s="175" t="e">
        <f t="shared" si="44"/>
        <v>#REF!</v>
      </c>
    </row>
    <row r="1032" spans="1:17" ht="16.5" thickTop="1" thickBot="1" x14ac:dyDescent="0.3">
      <c r="A1032" s="214"/>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14"/>
      <c r="B1033" s="61">
        <v>1030</v>
      </c>
      <c r="C1033" s="176" t="s">
        <v>181</v>
      </c>
      <c r="D1033" s="177" t="str">
        <f>VLOOKUP(C1033,'PC Despesas'!$X$4:$Y$103,2,FALSE)</f>
        <v>INVESTIMENTOS</v>
      </c>
      <c r="E1033" s="178">
        <f>SUM(E1034:E1132)</f>
        <v>0</v>
      </c>
      <c r="F1033" s="178">
        <f t="shared" ref="F1033:O1033" si="45">SUM(F1034:F1132)</f>
        <v>0</v>
      </c>
      <c r="G1033" s="178" t="e">
        <f t="shared" si="45"/>
        <v>#REF!</v>
      </c>
      <c r="H1033" s="178">
        <f t="shared" si="45"/>
        <v>0</v>
      </c>
      <c r="I1033" s="178">
        <f t="shared" si="45"/>
        <v>0</v>
      </c>
      <c r="J1033" s="178">
        <f t="shared" si="45"/>
        <v>0</v>
      </c>
      <c r="K1033" s="178" t="e">
        <f t="shared" si="45"/>
        <v>#REF!</v>
      </c>
      <c r="L1033" s="178">
        <f t="shared" si="45"/>
        <v>0</v>
      </c>
      <c r="M1033" s="178">
        <f t="shared" si="45"/>
        <v>0</v>
      </c>
      <c r="N1033" s="178">
        <f t="shared" si="45"/>
        <v>0</v>
      </c>
      <c r="O1033" s="178">
        <f t="shared" si="45"/>
        <v>0</v>
      </c>
      <c r="P1033" s="178">
        <f>SUM(P1034:P1132)</f>
        <v>0</v>
      </c>
      <c r="Q1033" s="178" t="e">
        <f>SUM(Q1034:Q1132)</f>
        <v>#REF!</v>
      </c>
    </row>
    <row r="1034" spans="1:17" ht="28.5" customHeight="1" thickTop="1" thickBot="1" x14ac:dyDescent="0.3">
      <c r="A1034" s="214"/>
      <c r="B1034" s="61">
        <v>1031</v>
      </c>
      <c r="C1034" s="34" t="str">
        <f>'PC Despesas'!X5</f>
        <v>5.8.1</v>
      </c>
      <c r="D1034" s="35" t="str">
        <f>IFERROR(VLOOKUP(C1034,'PC Despesas'!$X$5:$Y$103,2,FALSE),"")</f>
        <v>CDB</v>
      </c>
      <c r="E1034" s="47">
        <f>SUMIFS(Jan!$J$5:$J$586,Jan!$V$5:$V$586,"Despesa",Jan!$G$5:$G$586,DRE!$D1034)</f>
        <v>0</v>
      </c>
      <c r="F1034" s="47">
        <f>SUMIFS(Fev!$J$5:$J$605,Fev!$V$5:$V$605,"Despesa",Fev!$G$5:$G$605,DRE!$D1034)</f>
        <v>0</v>
      </c>
      <c r="G1034" s="47" t="e">
        <f>SUMIFS(#REF!,#REF!,"Despesa",#REF!,DRE!$D1034)</f>
        <v>#REF!</v>
      </c>
      <c r="H1034" s="47">
        <f>SUMIFS(Abr!$J$5:$J$605,Abr!$V$5:$V$605,"Despesa",Abr!$G$5:$G$605,DRE!$D1034)</f>
        <v>0</v>
      </c>
      <c r="I1034" s="47">
        <f>SUMIFS(Mai!$J$5:$J$605,Mai!$V$5:$V$605,"Despesa",Mai!$G$5:$G$605,DRE!$D1034)</f>
        <v>0</v>
      </c>
      <c r="J1034" s="47">
        <f>SUMIFS(Jun!$J$5:$J$605,Jun!$V$5:$V$605,"Despesa",Jun!$G$5:$G$605,DRE!$D1034)</f>
        <v>0</v>
      </c>
      <c r="K1034" s="47" t="e">
        <f>SUMIFS(#REF!,#REF!,"Despesa",#REF!,DRE!$D1034)</f>
        <v>#REF!</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t="e">
        <f>SUM(E1034:P1034)</f>
        <v>#REF!</v>
      </c>
    </row>
    <row r="1035" spans="1:17" ht="28.5" customHeight="1" thickTop="1" thickBot="1" x14ac:dyDescent="0.3">
      <c r="A1035" s="214"/>
      <c r="B1035" s="61">
        <v>1032</v>
      </c>
      <c r="C1035" s="34">
        <f>'PC Despesas'!X6</f>
        <v>0</v>
      </c>
      <c r="D1035" s="35" t="str">
        <f>IFERROR(VLOOKUP(C1035,'PC Despesas'!$X$5:$Y$103,2,FALSE),"")</f>
        <v/>
      </c>
      <c r="E1035" s="47">
        <f>SUMIFS(Jan!$J$5:$J$586,Jan!$V$5:$V$586,"Despesa",Jan!$G$5:$G$586,DRE!$D1035)</f>
        <v>0</v>
      </c>
      <c r="F1035" s="47">
        <f>SUMIFS(Fev!$J$5:$J$605,Fev!$V$5:$V$605,"Despesa",Fev!$G$5:$G$605,DRE!$D1035)</f>
        <v>0</v>
      </c>
      <c r="G1035" s="47" t="e">
        <f>SUMIFS(#REF!,#REF!,"Despesa",#REF!,DRE!$D1035)</f>
        <v>#REF!</v>
      </c>
      <c r="H1035" s="47">
        <f>SUMIFS(Abr!$J$5:$J$605,Abr!$V$5:$V$605,"Despesa",Abr!$G$5:$G$605,DRE!$D1035)</f>
        <v>0</v>
      </c>
      <c r="I1035" s="47">
        <f>SUMIFS(Mai!$J$5:$J$605,Mai!$V$5:$V$605,"Despesa",Mai!$G$5:$G$605,DRE!$D1035)</f>
        <v>0</v>
      </c>
      <c r="J1035" s="47">
        <f>SUMIFS(Jun!$J$5:$J$605,Jun!$V$5:$V$605,"Despesa",Jun!$G$5:$G$605,DRE!$D1035)</f>
        <v>0</v>
      </c>
      <c r="K1035" s="47" t="e">
        <f>SUMIFS(#REF!,#REF!,"Despesa",#REF!,DRE!$D1035)</f>
        <v>#REF!</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t="e">
        <f t="shared" ref="Q1035:Q1098" si="46">SUM(E1035:P1035)</f>
        <v>#REF!</v>
      </c>
    </row>
    <row r="1036" spans="1:17" ht="28.5" customHeight="1" thickTop="1" thickBot="1" x14ac:dyDescent="0.3">
      <c r="A1036" s="214"/>
      <c r="B1036" s="61">
        <v>1033</v>
      </c>
      <c r="C1036" s="34">
        <f>'PC Despesas'!X7</f>
        <v>0</v>
      </c>
      <c r="D1036" s="35" t="str">
        <f>IFERROR(VLOOKUP(C1036,'PC Despesas'!$X$5:$Y$103,2,FALSE),"")</f>
        <v/>
      </c>
      <c r="E1036" s="47">
        <f>SUMIFS(Jan!$J$5:$J$586,Jan!$V$5:$V$586,"Despesa",Jan!$G$5:$G$586,DRE!$D1036)</f>
        <v>0</v>
      </c>
      <c r="F1036" s="47">
        <f>SUMIFS(Fev!$J$5:$J$605,Fev!$V$5:$V$605,"Despesa",Fev!$G$5:$G$605,DRE!$D1036)</f>
        <v>0</v>
      </c>
      <c r="G1036" s="47" t="e">
        <f>SUMIFS(#REF!,#REF!,"Despesa",#REF!,DRE!$D1036)</f>
        <v>#REF!</v>
      </c>
      <c r="H1036" s="47">
        <f>SUMIFS(Abr!$J$5:$J$605,Abr!$V$5:$V$605,"Despesa",Abr!$G$5:$G$605,DRE!$D1036)</f>
        <v>0</v>
      </c>
      <c r="I1036" s="47">
        <f>SUMIFS(Mai!$J$5:$J$605,Mai!$V$5:$V$605,"Despesa",Mai!$G$5:$G$605,DRE!$D1036)</f>
        <v>0</v>
      </c>
      <c r="J1036" s="47">
        <f>SUMIFS(Jun!$J$5:$J$605,Jun!$V$5:$V$605,"Despesa",Jun!$G$5:$G$605,DRE!$D1036)</f>
        <v>0</v>
      </c>
      <c r="K1036" s="47" t="e">
        <f>SUMIFS(#REF!,#REF!,"Despesa",#REF!,DRE!$D1036)</f>
        <v>#REF!</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t="e">
        <f t="shared" si="46"/>
        <v>#REF!</v>
      </c>
    </row>
    <row r="1037" spans="1:17" ht="28.5" customHeight="1" thickTop="1" thickBot="1" x14ac:dyDescent="0.3">
      <c r="A1037" s="214"/>
      <c r="B1037" s="61">
        <v>1034</v>
      </c>
      <c r="C1037" s="34">
        <f>'PC Despesas'!X8</f>
        <v>0</v>
      </c>
      <c r="D1037" s="35" t="str">
        <f>IFERROR(VLOOKUP(C1037,'PC Despesas'!$X$5:$Y$103,2,FALSE),"")</f>
        <v/>
      </c>
      <c r="E1037" s="47">
        <f>SUMIFS(Jan!$J$5:$J$586,Jan!$V$5:$V$586,"Despesa",Jan!$G$5:$G$586,DRE!$D1037)</f>
        <v>0</v>
      </c>
      <c r="F1037" s="47">
        <f>SUMIFS(Fev!$J$5:$J$605,Fev!$V$5:$V$605,"Despesa",Fev!$G$5:$G$605,DRE!$D1037)</f>
        <v>0</v>
      </c>
      <c r="G1037" s="47" t="e">
        <f>SUMIFS(#REF!,#REF!,"Despesa",#REF!,DRE!$D1037)</f>
        <v>#REF!</v>
      </c>
      <c r="H1037" s="47">
        <f>SUMIFS(Abr!$J$5:$J$605,Abr!$V$5:$V$605,"Despesa",Abr!$G$5:$G$605,DRE!$D1037)</f>
        <v>0</v>
      </c>
      <c r="I1037" s="47">
        <f>SUMIFS(Mai!$J$5:$J$605,Mai!$V$5:$V$605,"Despesa",Mai!$G$5:$G$605,DRE!$D1037)</f>
        <v>0</v>
      </c>
      <c r="J1037" s="47">
        <f>SUMIFS(Jun!$J$5:$J$605,Jun!$V$5:$V$605,"Despesa",Jun!$G$5:$G$605,DRE!$D1037)</f>
        <v>0</v>
      </c>
      <c r="K1037" s="47" t="e">
        <f>SUMIFS(#REF!,#REF!,"Despesa",#REF!,DRE!$D1037)</f>
        <v>#REF!</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t="e">
        <f t="shared" si="46"/>
        <v>#REF!</v>
      </c>
    </row>
    <row r="1038" spans="1:17" ht="28.5" customHeight="1" thickTop="1" thickBot="1" x14ac:dyDescent="0.3">
      <c r="A1038" s="214"/>
      <c r="B1038" s="61">
        <v>1035</v>
      </c>
      <c r="C1038" s="34">
        <f>'PC Despesas'!X9</f>
        <v>0</v>
      </c>
      <c r="D1038" s="35" t="str">
        <f>IFERROR(VLOOKUP(C1038,'PC Despesas'!$X$5:$Y$103,2,FALSE),"")</f>
        <v/>
      </c>
      <c r="E1038" s="47">
        <f>SUMIFS(Jan!$J$5:$J$586,Jan!$V$5:$V$586,"Despesa",Jan!$G$5:$G$586,DRE!$D1038)</f>
        <v>0</v>
      </c>
      <c r="F1038" s="47">
        <f>SUMIFS(Fev!$J$5:$J$605,Fev!$V$5:$V$605,"Despesa",Fev!$G$5:$G$605,DRE!$D1038)</f>
        <v>0</v>
      </c>
      <c r="G1038" s="47" t="e">
        <f>SUMIFS(#REF!,#REF!,"Despesa",#REF!,DRE!$D1038)</f>
        <v>#REF!</v>
      </c>
      <c r="H1038" s="47">
        <f>SUMIFS(Abr!$J$5:$J$605,Abr!$V$5:$V$605,"Despesa",Abr!$G$5:$G$605,DRE!$D1038)</f>
        <v>0</v>
      </c>
      <c r="I1038" s="47">
        <f>SUMIFS(Mai!$J$5:$J$605,Mai!$V$5:$V$605,"Despesa",Mai!$G$5:$G$605,DRE!$D1038)</f>
        <v>0</v>
      </c>
      <c r="J1038" s="47">
        <f>SUMIFS(Jun!$J$5:$J$605,Jun!$V$5:$V$605,"Despesa",Jun!$G$5:$G$605,DRE!$D1038)</f>
        <v>0</v>
      </c>
      <c r="K1038" s="47" t="e">
        <f>SUMIFS(#REF!,#REF!,"Despesa",#REF!,DRE!$D1038)</f>
        <v>#REF!</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t="e">
        <f t="shared" si="46"/>
        <v>#REF!</v>
      </c>
    </row>
    <row r="1039" spans="1:17" ht="28.5" customHeight="1" thickTop="1" thickBot="1" x14ac:dyDescent="0.3">
      <c r="A1039" s="214"/>
      <c r="B1039" s="61">
        <v>1036</v>
      </c>
      <c r="C1039" s="34">
        <f>'PC Despesas'!X10</f>
        <v>0</v>
      </c>
      <c r="D1039" s="35" t="str">
        <f>IFERROR(VLOOKUP(C1039,'PC Despesas'!$X$5:$Y$103,2,FALSE),"")</f>
        <v/>
      </c>
      <c r="E1039" s="47">
        <f>SUMIFS(Jan!$J$5:$J$586,Jan!$V$5:$V$586,"Despesa",Jan!$G$5:$G$586,DRE!$D1039)</f>
        <v>0</v>
      </c>
      <c r="F1039" s="47">
        <f>SUMIFS(Fev!$J$5:$J$605,Fev!$V$5:$V$605,"Despesa",Fev!$G$5:$G$605,DRE!$D1039)</f>
        <v>0</v>
      </c>
      <c r="G1039" s="47" t="e">
        <f>SUMIFS(#REF!,#REF!,"Despesa",#REF!,DRE!$D1039)</f>
        <v>#REF!</v>
      </c>
      <c r="H1039" s="47">
        <f>SUMIFS(Abr!$J$5:$J$605,Abr!$V$5:$V$605,"Despesa",Abr!$G$5:$G$605,DRE!$D1039)</f>
        <v>0</v>
      </c>
      <c r="I1039" s="47">
        <f>SUMIFS(Mai!$J$5:$J$605,Mai!$V$5:$V$605,"Despesa",Mai!$G$5:$G$605,DRE!$D1039)</f>
        <v>0</v>
      </c>
      <c r="J1039" s="47">
        <f>SUMIFS(Jun!$J$5:$J$605,Jun!$V$5:$V$605,"Despesa",Jun!$G$5:$G$605,DRE!$D1039)</f>
        <v>0</v>
      </c>
      <c r="K1039" s="47" t="e">
        <f>SUMIFS(#REF!,#REF!,"Despesa",#REF!,DRE!$D1039)</f>
        <v>#REF!</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t="e">
        <f t="shared" si="46"/>
        <v>#REF!</v>
      </c>
    </row>
    <row r="1040" spans="1:17" ht="28.5" customHeight="1" thickTop="1" thickBot="1" x14ac:dyDescent="0.3">
      <c r="A1040" s="214"/>
      <c r="B1040" s="61">
        <v>1037</v>
      </c>
      <c r="C1040" s="34">
        <f>'PC Despesas'!X11</f>
        <v>0</v>
      </c>
      <c r="D1040" s="35" t="str">
        <f>IFERROR(VLOOKUP(C1040,'PC Despesas'!$X$5:$Y$103,2,FALSE),"")</f>
        <v/>
      </c>
      <c r="E1040" s="47">
        <f>SUMIFS(Jan!$J$5:$J$586,Jan!$V$5:$V$586,"Despesa",Jan!$G$5:$G$586,DRE!$D1040)</f>
        <v>0</v>
      </c>
      <c r="F1040" s="47">
        <f>SUMIFS(Fev!$J$5:$J$605,Fev!$V$5:$V$605,"Despesa",Fev!$G$5:$G$605,DRE!$D1040)</f>
        <v>0</v>
      </c>
      <c r="G1040" s="47" t="e">
        <f>SUMIFS(#REF!,#REF!,"Despesa",#REF!,DRE!$D1040)</f>
        <v>#REF!</v>
      </c>
      <c r="H1040" s="47">
        <f>SUMIFS(Abr!$J$5:$J$605,Abr!$V$5:$V$605,"Despesa",Abr!$G$5:$G$605,DRE!$D1040)</f>
        <v>0</v>
      </c>
      <c r="I1040" s="47">
        <f>SUMIFS(Mai!$J$5:$J$605,Mai!$V$5:$V$605,"Despesa",Mai!$G$5:$G$605,DRE!$D1040)</f>
        <v>0</v>
      </c>
      <c r="J1040" s="47">
        <f>SUMIFS(Jun!$J$5:$J$605,Jun!$V$5:$V$605,"Despesa",Jun!$G$5:$G$605,DRE!$D1040)</f>
        <v>0</v>
      </c>
      <c r="K1040" s="47" t="e">
        <f>SUMIFS(#REF!,#REF!,"Despesa",#REF!,DRE!$D1040)</f>
        <v>#REF!</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t="e">
        <f t="shared" si="46"/>
        <v>#REF!</v>
      </c>
    </row>
    <row r="1041" spans="1:17" ht="28.5" customHeight="1" thickTop="1" thickBot="1" x14ac:dyDescent="0.3">
      <c r="A1041" s="214"/>
      <c r="B1041" s="61">
        <v>1038</v>
      </c>
      <c r="C1041" s="34">
        <f>'PC Despesas'!X12</f>
        <v>0</v>
      </c>
      <c r="D1041" s="35" t="str">
        <f>IFERROR(VLOOKUP(C1041,'PC Despesas'!$X$5:$Y$103,2,FALSE),"")</f>
        <v/>
      </c>
      <c r="E1041" s="47">
        <f>SUMIFS(Jan!$J$5:$J$586,Jan!$V$5:$V$586,"Despesa",Jan!$G$5:$G$586,DRE!$D1041)</f>
        <v>0</v>
      </c>
      <c r="F1041" s="47">
        <f>SUMIFS(Fev!$J$5:$J$605,Fev!$V$5:$V$605,"Despesa",Fev!$G$5:$G$605,DRE!$D1041)</f>
        <v>0</v>
      </c>
      <c r="G1041" s="47" t="e">
        <f>SUMIFS(#REF!,#REF!,"Despesa",#REF!,DRE!$D1041)</f>
        <v>#REF!</v>
      </c>
      <c r="H1041" s="47">
        <f>SUMIFS(Abr!$J$5:$J$605,Abr!$V$5:$V$605,"Despesa",Abr!$G$5:$G$605,DRE!$D1041)</f>
        <v>0</v>
      </c>
      <c r="I1041" s="47">
        <f>SUMIFS(Mai!$J$5:$J$605,Mai!$V$5:$V$605,"Despesa",Mai!$G$5:$G$605,DRE!$D1041)</f>
        <v>0</v>
      </c>
      <c r="J1041" s="47">
        <f>SUMIFS(Jun!$J$5:$J$605,Jun!$V$5:$V$605,"Despesa",Jun!$G$5:$G$605,DRE!$D1041)</f>
        <v>0</v>
      </c>
      <c r="K1041" s="47" t="e">
        <f>SUMIFS(#REF!,#REF!,"Despesa",#REF!,DRE!$D1041)</f>
        <v>#REF!</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t="e">
        <f t="shared" si="46"/>
        <v>#REF!</v>
      </c>
    </row>
    <row r="1042" spans="1:17" ht="28.5" customHeight="1" thickTop="1" thickBot="1" x14ac:dyDescent="0.3">
      <c r="A1042" s="214"/>
      <c r="B1042" s="61">
        <v>1039</v>
      </c>
      <c r="C1042" s="34">
        <f>'PC Despesas'!X13</f>
        <v>0</v>
      </c>
      <c r="D1042" s="35" t="str">
        <f>IFERROR(VLOOKUP(C1042,'PC Despesas'!$X$5:$Y$103,2,FALSE),"")</f>
        <v/>
      </c>
      <c r="E1042" s="47">
        <f>SUMIFS(Jan!$J$5:$J$586,Jan!$V$5:$V$586,"Despesa",Jan!$G$5:$G$586,DRE!$D1042)</f>
        <v>0</v>
      </c>
      <c r="F1042" s="47">
        <f>SUMIFS(Fev!$J$5:$J$605,Fev!$V$5:$V$605,"Despesa",Fev!$G$5:$G$605,DRE!$D1042)</f>
        <v>0</v>
      </c>
      <c r="G1042" s="47" t="e">
        <f>SUMIFS(#REF!,#REF!,"Despesa",#REF!,DRE!$D1042)</f>
        <v>#REF!</v>
      </c>
      <c r="H1042" s="47">
        <f>SUMIFS(Abr!$J$5:$J$605,Abr!$V$5:$V$605,"Despesa",Abr!$G$5:$G$605,DRE!$D1042)</f>
        <v>0</v>
      </c>
      <c r="I1042" s="47">
        <f>SUMIFS(Mai!$J$5:$J$605,Mai!$V$5:$V$605,"Despesa",Mai!$G$5:$G$605,DRE!$D1042)</f>
        <v>0</v>
      </c>
      <c r="J1042" s="47">
        <f>SUMIFS(Jun!$J$5:$J$605,Jun!$V$5:$V$605,"Despesa",Jun!$G$5:$G$605,DRE!$D1042)</f>
        <v>0</v>
      </c>
      <c r="K1042" s="47" t="e">
        <f>SUMIFS(#REF!,#REF!,"Despesa",#REF!,DRE!$D1042)</f>
        <v>#REF!</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t="e">
        <f t="shared" si="46"/>
        <v>#REF!</v>
      </c>
    </row>
    <row r="1043" spans="1:17" ht="28.5" customHeight="1" thickTop="1" thickBot="1" x14ac:dyDescent="0.3">
      <c r="A1043" s="214"/>
      <c r="B1043" s="61">
        <v>1040</v>
      </c>
      <c r="C1043" s="34">
        <f>'PC Despesas'!X14</f>
        <v>0</v>
      </c>
      <c r="D1043" s="35" t="str">
        <f>IFERROR(VLOOKUP(C1043,'PC Despesas'!$X$5:$Y$103,2,FALSE),"")</f>
        <v/>
      </c>
      <c r="E1043" s="47">
        <f>SUMIFS(Jan!$J$5:$J$586,Jan!$V$5:$V$586,"Despesa",Jan!$G$5:$G$586,DRE!$D1043)</f>
        <v>0</v>
      </c>
      <c r="F1043" s="47">
        <f>SUMIFS(Fev!$J$5:$J$605,Fev!$V$5:$V$605,"Despesa",Fev!$G$5:$G$605,DRE!$D1043)</f>
        <v>0</v>
      </c>
      <c r="G1043" s="47" t="e">
        <f>SUMIFS(#REF!,#REF!,"Despesa",#REF!,DRE!$D1043)</f>
        <v>#REF!</v>
      </c>
      <c r="H1043" s="47">
        <f>SUMIFS(Abr!$J$5:$J$605,Abr!$V$5:$V$605,"Despesa",Abr!$G$5:$G$605,DRE!$D1043)</f>
        <v>0</v>
      </c>
      <c r="I1043" s="47">
        <f>SUMIFS(Mai!$J$5:$J$605,Mai!$V$5:$V$605,"Despesa",Mai!$G$5:$G$605,DRE!$D1043)</f>
        <v>0</v>
      </c>
      <c r="J1043" s="47">
        <f>SUMIFS(Jun!$J$5:$J$605,Jun!$V$5:$V$605,"Despesa",Jun!$G$5:$G$605,DRE!$D1043)</f>
        <v>0</v>
      </c>
      <c r="K1043" s="47" t="e">
        <f>SUMIFS(#REF!,#REF!,"Despesa",#REF!,DRE!$D1043)</f>
        <v>#REF!</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t="e">
        <f t="shared" si="46"/>
        <v>#REF!</v>
      </c>
    </row>
    <row r="1044" spans="1:17" ht="28.5" customHeight="1" thickTop="1" thickBot="1" x14ac:dyDescent="0.3">
      <c r="A1044" s="214"/>
      <c r="B1044" s="61">
        <v>1041</v>
      </c>
      <c r="C1044" s="34">
        <f>'PC Despesas'!X15</f>
        <v>0</v>
      </c>
      <c r="D1044" s="35" t="str">
        <f>IFERROR(VLOOKUP(C1044,'PC Despesas'!$X$5:$Y$103,2,FALSE),"")</f>
        <v/>
      </c>
      <c r="E1044" s="47">
        <f>SUMIFS(Jan!$J$5:$J$586,Jan!$V$5:$V$586,"Despesa",Jan!$G$5:$G$586,DRE!$D1044)</f>
        <v>0</v>
      </c>
      <c r="F1044" s="47">
        <f>SUMIFS(Fev!$J$5:$J$605,Fev!$V$5:$V$605,"Despesa",Fev!$G$5:$G$605,DRE!$D1044)</f>
        <v>0</v>
      </c>
      <c r="G1044" s="47" t="e">
        <f>SUMIFS(#REF!,#REF!,"Despesa",#REF!,DRE!$D1044)</f>
        <v>#REF!</v>
      </c>
      <c r="H1044" s="47">
        <f>SUMIFS(Abr!$J$5:$J$605,Abr!$V$5:$V$605,"Despesa",Abr!$G$5:$G$605,DRE!$D1044)</f>
        <v>0</v>
      </c>
      <c r="I1044" s="47">
        <f>SUMIFS(Mai!$J$5:$J$605,Mai!$V$5:$V$605,"Despesa",Mai!$G$5:$G$605,DRE!$D1044)</f>
        <v>0</v>
      </c>
      <c r="J1044" s="47">
        <f>SUMIFS(Jun!$J$5:$J$605,Jun!$V$5:$V$605,"Despesa",Jun!$G$5:$G$605,DRE!$D1044)</f>
        <v>0</v>
      </c>
      <c r="K1044" s="47" t="e">
        <f>SUMIFS(#REF!,#REF!,"Despesa",#REF!,DRE!$D1044)</f>
        <v>#REF!</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t="e">
        <f t="shared" si="46"/>
        <v>#REF!</v>
      </c>
    </row>
    <row r="1045" spans="1:17" ht="28.5" customHeight="1" thickTop="1" thickBot="1" x14ac:dyDescent="0.3">
      <c r="A1045" s="214"/>
      <c r="B1045" s="61">
        <v>1042</v>
      </c>
      <c r="C1045" s="34">
        <f>'PC Despesas'!X16</f>
        <v>0</v>
      </c>
      <c r="D1045" s="35" t="str">
        <f>IFERROR(VLOOKUP(C1045,'PC Despesas'!$X$5:$Y$103,2,FALSE),"")</f>
        <v/>
      </c>
      <c r="E1045" s="47">
        <f>SUMIFS(Jan!$J$5:$J$586,Jan!$V$5:$V$586,"Despesa",Jan!$G$5:$G$586,DRE!$D1045)</f>
        <v>0</v>
      </c>
      <c r="F1045" s="47">
        <f>SUMIFS(Fev!$J$5:$J$605,Fev!$V$5:$V$605,"Despesa",Fev!$G$5:$G$605,DRE!$D1045)</f>
        <v>0</v>
      </c>
      <c r="G1045" s="47" t="e">
        <f>SUMIFS(#REF!,#REF!,"Despesa",#REF!,DRE!$D1045)</f>
        <v>#REF!</v>
      </c>
      <c r="H1045" s="47">
        <f>SUMIFS(Abr!$J$5:$J$605,Abr!$V$5:$V$605,"Despesa",Abr!$G$5:$G$605,DRE!$D1045)</f>
        <v>0</v>
      </c>
      <c r="I1045" s="47">
        <f>SUMIFS(Mai!$J$5:$J$605,Mai!$V$5:$V$605,"Despesa",Mai!$G$5:$G$605,DRE!$D1045)</f>
        <v>0</v>
      </c>
      <c r="J1045" s="47">
        <f>SUMIFS(Jun!$J$5:$J$605,Jun!$V$5:$V$605,"Despesa",Jun!$G$5:$G$605,DRE!$D1045)</f>
        <v>0</v>
      </c>
      <c r="K1045" s="47" t="e">
        <f>SUMIFS(#REF!,#REF!,"Despesa",#REF!,DRE!$D1045)</f>
        <v>#REF!</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t="e">
        <f t="shared" si="46"/>
        <v>#REF!</v>
      </c>
    </row>
    <row r="1046" spans="1:17" ht="28.5" customHeight="1" thickTop="1" thickBot="1" x14ac:dyDescent="0.3">
      <c r="A1046" s="214"/>
      <c r="B1046" s="61">
        <v>1043</v>
      </c>
      <c r="C1046" s="34">
        <f>'PC Despesas'!X17</f>
        <v>0</v>
      </c>
      <c r="D1046" s="35" t="str">
        <f>IFERROR(VLOOKUP(C1046,'PC Despesas'!$X$5:$Y$103,2,FALSE),"")</f>
        <v/>
      </c>
      <c r="E1046" s="47">
        <f>SUMIFS(Jan!$J$5:$J$586,Jan!$V$5:$V$586,"Despesa",Jan!$G$5:$G$586,DRE!$D1046)</f>
        <v>0</v>
      </c>
      <c r="F1046" s="47">
        <f>SUMIFS(Fev!$J$5:$J$605,Fev!$V$5:$V$605,"Despesa",Fev!$G$5:$G$605,DRE!$D1046)</f>
        <v>0</v>
      </c>
      <c r="G1046" s="47" t="e">
        <f>SUMIFS(#REF!,#REF!,"Despesa",#REF!,DRE!$D1046)</f>
        <v>#REF!</v>
      </c>
      <c r="H1046" s="47">
        <f>SUMIFS(Abr!$J$5:$J$605,Abr!$V$5:$V$605,"Despesa",Abr!$G$5:$G$605,DRE!$D1046)</f>
        <v>0</v>
      </c>
      <c r="I1046" s="47">
        <f>SUMIFS(Mai!$J$5:$J$605,Mai!$V$5:$V$605,"Despesa",Mai!$G$5:$G$605,DRE!$D1046)</f>
        <v>0</v>
      </c>
      <c r="J1046" s="47">
        <f>SUMIFS(Jun!$J$5:$J$605,Jun!$V$5:$V$605,"Despesa",Jun!$G$5:$G$605,DRE!$D1046)</f>
        <v>0</v>
      </c>
      <c r="K1046" s="47" t="e">
        <f>SUMIFS(#REF!,#REF!,"Despesa",#REF!,DRE!$D1046)</f>
        <v>#REF!</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t="e">
        <f t="shared" si="46"/>
        <v>#REF!</v>
      </c>
    </row>
    <row r="1047" spans="1:17" ht="28.5" customHeight="1" thickTop="1" thickBot="1" x14ac:dyDescent="0.3">
      <c r="A1047" s="214"/>
      <c r="B1047" s="61">
        <v>1044</v>
      </c>
      <c r="C1047" s="34">
        <f>'PC Despesas'!X18</f>
        <v>0</v>
      </c>
      <c r="D1047" s="35" t="str">
        <f>IFERROR(VLOOKUP(C1047,'PC Despesas'!$X$5:$Y$103,2,FALSE),"")</f>
        <v/>
      </c>
      <c r="E1047" s="47">
        <f>SUMIFS(Jan!$J$5:$J$586,Jan!$V$5:$V$586,"Despesa",Jan!$G$5:$G$586,DRE!$D1047)</f>
        <v>0</v>
      </c>
      <c r="F1047" s="47">
        <f>SUMIFS(Fev!$J$5:$J$605,Fev!$V$5:$V$605,"Despesa",Fev!$G$5:$G$605,DRE!$D1047)</f>
        <v>0</v>
      </c>
      <c r="G1047" s="47" t="e">
        <f>SUMIFS(#REF!,#REF!,"Despesa",#REF!,DRE!$D1047)</f>
        <v>#REF!</v>
      </c>
      <c r="H1047" s="47">
        <f>SUMIFS(Abr!$J$5:$J$605,Abr!$V$5:$V$605,"Despesa",Abr!$G$5:$G$605,DRE!$D1047)</f>
        <v>0</v>
      </c>
      <c r="I1047" s="47">
        <f>SUMIFS(Mai!$J$5:$J$605,Mai!$V$5:$V$605,"Despesa",Mai!$G$5:$G$605,DRE!$D1047)</f>
        <v>0</v>
      </c>
      <c r="J1047" s="47">
        <f>SUMIFS(Jun!$J$5:$J$605,Jun!$V$5:$V$605,"Despesa",Jun!$G$5:$G$605,DRE!$D1047)</f>
        <v>0</v>
      </c>
      <c r="K1047" s="47" t="e">
        <f>SUMIFS(#REF!,#REF!,"Despesa",#REF!,DRE!$D1047)</f>
        <v>#REF!</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t="e">
        <f t="shared" si="46"/>
        <v>#REF!</v>
      </c>
    </row>
    <row r="1048" spans="1:17" ht="28.5" customHeight="1" thickTop="1" thickBot="1" x14ac:dyDescent="0.3">
      <c r="A1048" s="214"/>
      <c r="B1048" s="61">
        <v>1045</v>
      </c>
      <c r="C1048" s="34">
        <f>'PC Despesas'!X19</f>
        <v>0</v>
      </c>
      <c r="D1048" s="35" t="str">
        <f>IFERROR(VLOOKUP(C1048,'PC Despesas'!$X$5:$Y$103,2,FALSE),"")</f>
        <v/>
      </c>
      <c r="E1048" s="47">
        <f>SUMIFS(Jan!$J$5:$J$586,Jan!$V$5:$V$586,"Despesa",Jan!$G$5:$G$586,DRE!$D1048)</f>
        <v>0</v>
      </c>
      <c r="F1048" s="47">
        <f>SUMIFS(Fev!$J$5:$J$605,Fev!$V$5:$V$605,"Despesa",Fev!$G$5:$G$605,DRE!$D1048)</f>
        <v>0</v>
      </c>
      <c r="G1048" s="47" t="e">
        <f>SUMIFS(#REF!,#REF!,"Despesa",#REF!,DRE!$D1048)</f>
        <v>#REF!</v>
      </c>
      <c r="H1048" s="47">
        <f>SUMIFS(Abr!$J$5:$J$605,Abr!$V$5:$V$605,"Despesa",Abr!$G$5:$G$605,DRE!$D1048)</f>
        <v>0</v>
      </c>
      <c r="I1048" s="47">
        <f>SUMIFS(Mai!$J$5:$J$605,Mai!$V$5:$V$605,"Despesa",Mai!$G$5:$G$605,DRE!$D1048)</f>
        <v>0</v>
      </c>
      <c r="J1048" s="47">
        <f>SUMIFS(Jun!$J$5:$J$605,Jun!$V$5:$V$605,"Despesa",Jun!$G$5:$G$605,DRE!$D1048)</f>
        <v>0</v>
      </c>
      <c r="K1048" s="47" t="e">
        <f>SUMIFS(#REF!,#REF!,"Despesa",#REF!,DRE!$D1048)</f>
        <v>#REF!</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t="e">
        <f t="shared" si="46"/>
        <v>#REF!</v>
      </c>
    </row>
    <row r="1049" spans="1:17" ht="28.5" customHeight="1" thickTop="1" thickBot="1" x14ac:dyDescent="0.3">
      <c r="A1049" s="214"/>
      <c r="B1049" s="61">
        <v>1046</v>
      </c>
      <c r="C1049" s="34">
        <f>'PC Despesas'!X20</f>
        <v>0</v>
      </c>
      <c r="D1049" s="35" t="str">
        <f>IFERROR(VLOOKUP(C1049,'PC Despesas'!$X$5:$Y$103,2,FALSE),"")</f>
        <v/>
      </c>
      <c r="E1049" s="47">
        <f>SUMIFS(Jan!$J$5:$J$586,Jan!$V$5:$V$586,"Despesa",Jan!$G$5:$G$586,DRE!$D1049)</f>
        <v>0</v>
      </c>
      <c r="F1049" s="47">
        <f>SUMIFS(Fev!$J$5:$J$605,Fev!$V$5:$V$605,"Despesa",Fev!$G$5:$G$605,DRE!$D1049)</f>
        <v>0</v>
      </c>
      <c r="G1049" s="47" t="e">
        <f>SUMIFS(#REF!,#REF!,"Despesa",#REF!,DRE!$D1049)</f>
        <v>#REF!</v>
      </c>
      <c r="H1049" s="47">
        <f>SUMIFS(Abr!$J$5:$J$605,Abr!$V$5:$V$605,"Despesa",Abr!$G$5:$G$605,DRE!$D1049)</f>
        <v>0</v>
      </c>
      <c r="I1049" s="47">
        <f>SUMIFS(Mai!$J$5:$J$605,Mai!$V$5:$V$605,"Despesa",Mai!$G$5:$G$605,DRE!$D1049)</f>
        <v>0</v>
      </c>
      <c r="J1049" s="47">
        <f>SUMIFS(Jun!$J$5:$J$605,Jun!$V$5:$V$605,"Despesa",Jun!$G$5:$G$605,DRE!$D1049)</f>
        <v>0</v>
      </c>
      <c r="K1049" s="47" t="e">
        <f>SUMIFS(#REF!,#REF!,"Despesa",#REF!,DRE!$D1049)</f>
        <v>#REF!</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t="e">
        <f t="shared" si="46"/>
        <v>#REF!</v>
      </c>
    </row>
    <row r="1050" spans="1:17" ht="28.5" customHeight="1" thickTop="1" thickBot="1" x14ac:dyDescent="0.3">
      <c r="A1050" s="214"/>
      <c r="B1050" s="61">
        <v>1047</v>
      </c>
      <c r="C1050" s="34">
        <f>'PC Despesas'!X21</f>
        <v>0</v>
      </c>
      <c r="D1050" s="35" t="str">
        <f>IFERROR(VLOOKUP(C1050,'PC Despesas'!$X$5:$Y$103,2,FALSE),"")</f>
        <v/>
      </c>
      <c r="E1050" s="47">
        <f>SUMIFS(Jan!$J$5:$J$586,Jan!$V$5:$V$586,"Despesa",Jan!$G$5:$G$586,DRE!$D1050)</f>
        <v>0</v>
      </c>
      <c r="F1050" s="47">
        <f>SUMIFS(Fev!$J$5:$J$605,Fev!$V$5:$V$605,"Despesa",Fev!$G$5:$G$605,DRE!$D1050)</f>
        <v>0</v>
      </c>
      <c r="G1050" s="47" t="e">
        <f>SUMIFS(#REF!,#REF!,"Despesa",#REF!,DRE!$D1050)</f>
        <v>#REF!</v>
      </c>
      <c r="H1050" s="47">
        <f>SUMIFS(Abr!$J$5:$J$605,Abr!$V$5:$V$605,"Despesa",Abr!$G$5:$G$605,DRE!$D1050)</f>
        <v>0</v>
      </c>
      <c r="I1050" s="47">
        <f>SUMIFS(Mai!$J$5:$J$605,Mai!$V$5:$V$605,"Despesa",Mai!$G$5:$G$605,DRE!$D1050)</f>
        <v>0</v>
      </c>
      <c r="J1050" s="47">
        <f>SUMIFS(Jun!$J$5:$J$605,Jun!$V$5:$V$605,"Despesa",Jun!$G$5:$G$605,DRE!$D1050)</f>
        <v>0</v>
      </c>
      <c r="K1050" s="47" t="e">
        <f>SUMIFS(#REF!,#REF!,"Despesa",#REF!,DRE!$D1050)</f>
        <v>#REF!</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t="e">
        <f t="shared" si="46"/>
        <v>#REF!</v>
      </c>
    </row>
    <row r="1051" spans="1:17" ht="28.5" customHeight="1" thickTop="1" thickBot="1" x14ac:dyDescent="0.3">
      <c r="A1051" s="214"/>
      <c r="B1051" s="61">
        <v>1048</v>
      </c>
      <c r="C1051" s="34">
        <f>'PC Despesas'!X22</f>
        <v>0</v>
      </c>
      <c r="D1051" s="35" t="str">
        <f>IFERROR(VLOOKUP(C1051,'PC Despesas'!$X$5:$Y$103,2,FALSE),"")</f>
        <v/>
      </c>
      <c r="E1051" s="47">
        <f>SUMIFS(Jan!$J$5:$J$586,Jan!$V$5:$V$586,"Despesa",Jan!$G$5:$G$586,DRE!$D1051)</f>
        <v>0</v>
      </c>
      <c r="F1051" s="47">
        <f>SUMIFS(Fev!$J$5:$J$605,Fev!$V$5:$V$605,"Despesa",Fev!$G$5:$G$605,DRE!$D1051)</f>
        <v>0</v>
      </c>
      <c r="G1051" s="47" t="e">
        <f>SUMIFS(#REF!,#REF!,"Despesa",#REF!,DRE!$D1051)</f>
        <v>#REF!</v>
      </c>
      <c r="H1051" s="47">
        <f>SUMIFS(Abr!$J$5:$J$605,Abr!$V$5:$V$605,"Despesa",Abr!$G$5:$G$605,DRE!$D1051)</f>
        <v>0</v>
      </c>
      <c r="I1051" s="47">
        <f>SUMIFS(Mai!$J$5:$J$605,Mai!$V$5:$V$605,"Despesa",Mai!$G$5:$G$605,DRE!$D1051)</f>
        <v>0</v>
      </c>
      <c r="J1051" s="47">
        <f>SUMIFS(Jun!$J$5:$J$605,Jun!$V$5:$V$605,"Despesa",Jun!$G$5:$G$605,DRE!$D1051)</f>
        <v>0</v>
      </c>
      <c r="K1051" s="47" t="e">
        <f>SUMIFS(#REF!,#REF!,"Despesa",#REF!,DRE!$D1051)</f>
        <v>#REF!</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t="e">
        <f t="shared" si="46"/>
        <v>#REF!</v>
      </c>
    </row>
    <row r="1052" spans="1:17" ht="28.5" customHeight="1" thickTop="1" thickBot="1" x14ac:dyDescent="0.3">
      <c r="A1052" s="214"/>
      <c r="B1052" s="61">
        <v>1049</v>
      </c>
      <c r="C1052" s="34">
        <f>'PC Despesas'!X23</f>
        <v>0</v>
      </c>
      <c r="D1052" s="35" t="str">
        <f>IFERROR(VLOOKUP(C1052,'PC Despesas'!$X$5:$Y$103,2,FALSE),"")</f>
        <v/>
      </c>
      <c r="E1052" s="47">
        <f>SUMIFS(Jan!$J$5:$J$586,Jan!$V$5:$V$586,"Despesa",Jan!$G$5:$G$586,DRE!$D1052)</f>
        <v>0</v>
      </c>
      <c r="F1052" s="47">
        <f>SUMIFS(Fev!$J$5:$J$605,Fev!$V$5:$V$605,"Despesa",Fev!$G$5:$G$605,DRE!$D1052)</f>
        <v>0</v>
      </c>
      <c r="G1052" s="47" t="e">
        <f>SUMIFS(#REF!,#REF!,"Despesa",#REF!,DRE!$D1052)</f>
        <v>#REF!</v>
      </c>
      <c r="H1052" s="47">
        <f>SUMIFS(Abr!$J$5:$J$605,Abr!$V$5:$V$605,"Despesa",Abr!$G$5:$G$605,DRE!$D1052)</f>
        <v>0</v>
      </c>
      <c r="I1052" s="47">
        <f>SUMIFS(Mai!$J$5:$J$605,Mai!$V$5:$V$605,"Despesa",Mai!$G$5:$G$605,DRE!$D1052)</f>
        <v>0</v>
      </c>
      <c r="J1052" s="47">
        <f>SUMIFS(Jun!$J$5:$J$605,Jun!$V$5:$V$605,"Despesa",Jun!$G$5:$G$605,DRE!$D1052)</f>
        <v>0</v>
      </c>
      <c r="K1052" s="47" t="e">
        <f>SUMIFS(#REF!,#REF!,"Despesa",#REF!,DRE!$D1052)</f>
        <v>#REF!</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t="e">
        <f t="shared" si="46"/>
        <v>#REF!</v>
      </c>
    </row>
    <row r="1053" spans="1:17" ht="28.5" customHeight="1" thickTop="1" thickBot="1" x14ac:dyDescent="0.3">
      <c r="A1053" s="214"/>
      <c r="B1053" s="61">
        <v>1050</v>
      </c>
      <c r="C1053" s="34">
        <f>'PC Despesas'!X24</f>
        <v>0</v>
      </c>
      <c r="D1053" s="35" t="str">
        <f>IFERROR(VLOOKUP(C1053,'PC Despesas'!$X$5:$Y$103,2,FALSE),"")</f>
        <v/>
      </c>
      <c r="E1053" s="47">
        <f>SUMIFS(Jan!$J$5:$J$586,Jan!$V$5:$V$586,"Despesa",Jan!$G$5:$G$586,DRE!$D1053)</f>
        <v>0</v>
      </c>
      <c r="F1053" s="47">
        <f>SUMIFS(Fev!$J$5:$J$605,Fev!$V$5:$V$605,"Despesa",Fev!$G$5:$G$605,DRE!$D1053)</f>
        <v>0</v>
      </c>
      <c r="G1053" s="47" t="e">
        <f>SUMIFS(#REF!,#REF!,"Despesa",#REF!,DRE!$D1053)</f>
        <v>#REF!</v>
      </c>
      <c r="H1053" s="47">
        <f>SUMIFS(Abr!$J$5:$J$605,Abr!$V$5:$V$605,"Despesa",Abr!$G$5:$G$605,DRE!$D1053)</f>
        <v>0</v>
      </c>
      <c r="I1053" s="47">
        <f>SUMIFS(Mai!$J$5:$J$605,Mai!$V$5:$V$605,"Despesa",Mai!$G$5:$G$605,DRE!$D1053)</f>
        <v>0</v>
      </c>
      <c r="J1053" s="47">
        <f>SUMIFS(Jun!$J$5:$J$605,Jun!$V$5:$V$605,"Despesa",Jun!$G$5:$G$605,DRE!$D1053)</f>
        <v>0</v>
      </c>
      <c r="K1053" s="47" t="e">
        <f>SUMIFS(#REF!,#REF!,"Despesa",#REF!,DRE!$D1053)</f>
        <v>#REF!</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t="e">
        <f t="shared" si="46"/>
        <v>#REF!</v>
      </c>
    </row>
    <row r="1054" spans="1:17" ht="28.5" customHeight="1" thickTop="1" thickBot="1" x14ac:dyDescent="0.3">
      <c r="A1054" s="214"/>
      <c r="B1054" s="61">
        <v>1051</v>
      </c>
      <c r="C1054" s="34">
        <f>'PC Despesas'!X25</f>
        <v>0</v>
      </c>
      <c r="D1054" s="35" t="str">
        <f>IFERROR(VLOOKUP(C1054,'PC Despesas'!$X$5:$Y$103,2,FALSE),"")</f>
        <v/>
      </c>
      <c r="E1054" s="47">
        <f>SUMIFS(Jan!$J$5:$J$586,Jan!$V$5:$V$586,"Despesa",Jan!$G$5:$G$586,DRE!$D1054)</f>
        <v>0</v>
      </c>
      <c r="F1054" s="47">
        <f>SUMIFS(Fev!$J$5:$J$605,Fev!$V$5:$V$605,"Despesa",Fev!$G$5:$G$605,DRE!$D1054)</f>
        <v>0</v>
      </c>
      <c r="G1054" s="47" t="e">
        <f>SUMIFS(#REF!,#REF!,"Despesa",#REF!,DRE!$D1054)</f>
        <v>#REF!</v>
      </c>
      <c r="H1054" s="47">
        <f>SUMIFS(Abr!$J$5:$J$605,Abr!$V$5:$V$605,"Despesa",Abr!$G$5:$G$605,DRE!$D1054)</f>
        <v>0</v>
      </c>
      <c r="I1054" s="47">
        <f>SUMIFS(Mai!$J$5:$J$605,Mai!$V$5:$V$605,"Despesa",Mai!$G$5:$G$605,DRE!$D1054)</f>
        <v>0</v>
      </c>
      <c r="J1054" s="47">
        <f>SUMIFS(Jun!$J$5:$J$605,Jun!$V$5:$V$605,"Despesa",Jun!$G$5:$G$605,DRE!$D1054)</f>
        <v>0</v>
      </c>
      <c r="K1054" s="47" t="e">
        <f>SUMIFS(#REF!,#REF!,"Despesa",#REF!,DRE!$D1054)</f>
        <v>#REF!</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t="e">
        <f t="shared" si="46"/>
        <v>#REF!</v>
      </c>
    </row>
    <row r="1055" spans="1:17" ht="28.5" customHeight="1" thickTop="1" thickBot="1" x14ac:dyDescent="0.3">
      <c r="A1055" s="214"/>
      <c r="B1055" s="61">
        <v>1052</v>
      </c>
      <c r="C1055" s="34">
        <f>'PC Despesas'!X26</f>
        <v>0</v>
      </c>
      <c r="D1055" s="35" t="str">
        <f>IFERROR(VLOOKUP(C1055,'PC Despesas'!$X$5:$Y$103,2,FALSE),"")</f>
        <v/>
      </c>
      <c r="E1055" s="47">
        <f>SUMIFS(Jan!$J$5:$J$586,Jan!$V$5:$V$586,"Despesa",Jan!$G$5:$G$586,DRE!$D1055)</f>
        <v>0</v>
      </c>
      <c r="F1055" s="47">
        <f>SUMIFS(Fev!$J$5:$J$605,Fev!$V$5:$V$605,"Despesa",Fev!$G$5:$G$605,DRE!$D1055)</f>
        <v>0</v>
      </c>
      <c r="G1055" s="47" t="e">
        <f>SUMIFS(#REF!,#REF!,"Despesa",#REF!,DRE!$D1055)</f>
        <v>#REF!</v>
      </c>
      <c r="H1055" s="47">
        <f>SUMIFS(Abr!$J$5:$J$605,Abr!$V$5:$V$605,"Despesa",Abr!$G$5:$G$605,DRE!$D1055)</f>
        <v>0</v>
      </c>
      <c r="I1055" s="47">
        <f>SUMIFS(Mai!$J$5:$J$605,Mai!$V$5:$V$605,"Despesa",Mai!$G$5:$G$605,DRE!$D1055)</f>
        <v>0</v>
      </c>
      <c r="J1055" s="47">
        <f>SUMIFS(Jun!$J$5:$J$605,Jun!$V$5:$V$605,"Despesa",Jun!$G$5:$G$605,DRE!$D1055)</f>
        <v>0</v>
      </c>
      <c r="K1055" s="47" t="e">
        <f>SUMIFS(#REF!,#REF!,"Despesa",#REF!,DRE!$D1055)</f>
        <v>#REF!</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t="e">
        <f t="shared" si="46"/>
        <v>#REF!</v>
      </c>
    </row>
    <row r="1056" spans="1:17" ht="28.5" customHeight="1" thickTop="1" thickBot="1" x14ac:dyDescent="0.3">
      <c r="A1056" s="214"/>
      <c r="B1056" s="61">
        <v>1053</v>
      </c>
      <c r="C1056" s="34">
        <f>'PC Despesas'!X27</f>
        <v>0</v>
      </c>
      <c r="D1056" s="35" t="str">
        <f>IFERROR(VLOOKUP(C1056,'PC Despesas'!$X$5:$Y$103,2,FALSE),"")</f>
        <v/>
      </c>
      <c r="E1056" s="47">
        <f>SUMIFS(Jan!$J$5:$J$586,Jan!$V$5:$V$586,"Despesa",Jan!$G$5:$G$586,DRE!$D1056)</f>
        <v>0</v>
      </c>
      <c r="F1056" s="47">
        <f>SUMIFS(Fev!$J$5:$J$605,Fev!$V$5:$V$605,"Despesa",Fev!$G$5:$G$605,DRE!$D1056)</f>
        <v>0</v>
      </c>
      <c r="G1056" s="47" t="e">
        <f>SUMIFS(#REF!,#REF!,"Despesa",#REF!,DRE!$D1056)</f>
        <v>#REF!</v>
      </c>
      <c r="H1056" s="47">
        <f>SUMIFS(Abr!$J$5:$J$605,Abr!$V$5:$V$605,"Despesa",Abr!$G$5:$G$605,DRE!$D1056)</f>
        <v>0</v>
      </c>
      <c r="I1056" s="47">
        <f>SUMIFS(Mai!$J$5:$J$605,Mai!$V$5:$V$605,"Despesa",Mai!$G$5:$G$605,DRE!$D1056)</f>
        <v>0</v>
      </c>
      <c r="J1056" s="47">
        <f>SUMIFS(Jun!$J$5:$J$605,Jun!$V$5:$V$605,"Despesa",Jun!$G$5:$G$605,DRE!$D1056)</f>
        <v>0</v>
      </c>
      <c r="K1056" s="47" t="e">
        <f>SUMIFS(#REF!,#REF!,"Despesa",#REF!,DRE!$D1056)</f>
        <v>#REF!</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t="e">
        <f t="shared" si="46"/>
        <v>#REF!</v>
      </c>
    </row>
    <row r="1057" spans="1:17" ht="28.5" customHeight="1" thickTop="1" thickBot="1" x14ac:dyDescent="0.3">
      <c r="A1057" s="214"/>
      <c r="B1057" s="61">
        <v>1054</v>
      </c>
      <c r="C1057" s="34">
        <f>'PC Despesas'!X28</f>
        <v>0</v>
      </c>
      <c r="D1057" s="35" t="str">
        <f>IFERROR(VLOOKUP(C1057,'PC Despesas'!$X$5:$Y$103,2,FALSE),"")</f>
        <v/>
      </c>
      <c r="E1057" s="47">
        <f>SUMIFS(Jan!$J$5:$J$586,Jan!$V$5:$V$586,"Despesa",Jan!$G$5:$G$586,DRE!$D1057)</f>
        <v>0</v>
      </c>
      <c r="F1057" s="47">
        <f>SUMIFS(Fev!$J$5:$J$605,Fev!$V$5:$V$605,"Despesa",Fev!$G$5:$G$605,DRE!$D1057)</f>
        <v>0</v>
      </c>
      <c r="G1057" s="47" t="e">
        <f>SUMIFS(#REF!,#REF!,"Despesa",#REF!,DRE!$D1057)</f>
        <v>#REF!</v>
      </c>
      <c r="H1057" s="47">
        <f>SUMIFS(Abr!$J$5:$J$605,Abr!$V$5:$V$605,"Despesa",Abr!$G$5:$G$605,DRE!$D1057)</f>
        <v>0</v>
      </c>
      <c r="I1057" s="47">
        <f>SUMIFS(Mai!$J$5:$J$605,Mai!$V$5:$V$605,"Despesa",Mai!$G$5:$G$605,DRE!$D1057)</f>
        <v>0</v>
      </c>
      <c r="J1057" s="47">
        <f>SUMIFS(Jun!$J$5:$J$605,Jun!$V$5:$V$605,"Despesa",Jun!$G$5:$G$605,DRE!$D1057)</f>
        <v>0</v>
      </c>
      <c r="K1057" s="47" t="e">
        <f>SUMIFS(#REF!,#REF!,"Despesa",#REF!,DRE!$D1057)</f>
        <v>#REF!</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t="e">
        <f t="shared" si="46"/>
        <v>#REF!</v>
      </c>
    </row>
    <row r="1058" spans="1:17" ht="28.5" customHeight="1" thickTop="1" thickBot="1" x14ac:dyDescent="0.3">
      <c r="A1058" s="214"/>
      <c r="B1058" s="61">
        <v>1055</v>
      </c>
      <c r="C1058" s="34">
        <f>'PC Despesas'!X29</f>
        <v>0</v>
      </c>
      <c r="D1058" s="35" t="str">
        <f>IFERROR(VLOOKUP(C1058,'PC Despesas'!$X$5:$Y$103,2,FALSE),"")</f>
        <v/>
      </c>
      <c r="E1058" s="47">
        <f>SUMIFS(Jan!$J$5:$J$586,Jan!$V$5:$V$586,"Despesa",Jan!$G$5:$G$586,DRE!$D1058)</f>
        <v>0</v>
      </c>
      <c r="F1058" s="47">
        <f>SUMIFS(Fev!$J$5:$J$605,Fev!$V$5:$V$605,"Despesa",Fev!$G$5:$G$605,DRE!$D1058)</f>
        <v>0</v>
      </c>
      <c r="G1058" s="47" t="e">
        <f>SUMIFS(#REF!,#REF!,"Despesa",#REF!,DRE!$D1058)</f>
        <v>#REF!</v>
      </c>
      <c r="H1058" s="47">
        <f>SUMIFS(Abr!$J$5:$J$605,Abr!$V$5:$V$605,"Despesa",Abr!$G$5:$G$605,DRE!$D1058)</f>
        <v>0</v>
      </c>
      <c r="I1058" s="47">
        <f>SUMIFS(Mai!$J$5:$J$605,Mai!$V$5:$V$605,"Despesa",Mai!$G$5:$G$605,DRE!$D1058)</f>
        <v>0</v>
      </c>
      <c r="J1058" s="47">
        <f>SUMIFS(Jun!$J$5:$J$605,Jun!$V$5:$V$605,"Despesa",Jun!$G$5:$G$605,DRE!$D1058)</f>
        <v>0</v>
      </c>
      <c r="K1058" s="47" t="e">
        <f>SUMIFS(#REF!,#REF!,"Despesa",#REF!,DRE!$D1058)</f>
        <v>#REF!</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t="e">
        <f t="shared" si="46"/>
        <v>#REF!</v>
      </c>
    </row>
    <row r="1059" spans="1:17" ht="28.5" customHeight="1" thickTop="1" thickBot="1" x14ac:dyDescent="0.3">
      <c r="A1059" s="214"/>
      <c r="B1059" s="61">
        <v>1056</v>
      </c>
      <c r="C1059" s="34">
        <f>'PC Despesas'!X30</f>
        <v>0</v>
      </c>
      <c r="D1059" s="35" t="str">
        <f>IFERROR(VLOOKUP(C1059,'PC Despesas'!$X$5:$Y$103,2,FALSE),"")</f>
        <v/>
      </c>
      <c r="E1059" s="47">
        <f>SUMIFS(Jan!$J$5:$J$586,Jan!$V$5:$V$586,"Despesa",Jan!$G$5:$G$586,DRE!$D1059)</f>
        <v>0</v>
      </c>
      <c r="F1059" s="47">
        <f>SUMIFS(Fev!$J$5:$J$605,Fev!$V$5:$V$605,"Despesa",Fev!$G$5:$G$605,DRE!$D1059)</f>
        <v>0</v>
      </c>
      <c r="G1059" s="47" t="e">
        <f>SUMIFS(#REF!,#REF!,"Despesa",#REF!,DRE!$D1059)</f>
        <v>#REF!</v>
      </c>
      <c r="H1059" s="47">
        <f>SUMIFS(Abr!$J$5:$J$605,Abr!$V$5:$V$605,"Despesa",Abr!$G$5:$G$605,DRE!$D1059)</f>
        <v>0</v>
      </c>
      <c r="I1059" s="47">
        <f>SUMIFS(Mai!$J$5:$J$605,Mai!$V$5:$V$605,"Despesa",Mai!$G$5:$G$605,DRE!$D1059)</f>
        <v>0</v>
      </c>
      <c r="J1059" s="47">
        <f>SUMIFS(Jun!$J$5:$J$605,Jun!$V$5:$V$605,"Despesa",Jun!$G$5:$G$605,DRE!$D1059)</f>
        <v>0</v>
      </c>
      <c r="K1059" s="47" t="e">
        <f>SUMIFS(#REF!,#REF!,"Despesa",#REF!,DRE!$D1059)</f>
        <v>#REF!</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t="e">
        <f t="shared" si="46"/>
        <v>#REF!</v>
      </c>
    </row>
    <row r="1060" spans="1:17" ht="28.5" customHeight="1" thickTop="1" thickBot="1" x14ac:dyDescent="0.3">
      <c r="A1060" s="214"/>
      <c r="B1060" s="61">
        <v>1057</v>
      </c>
      <c r="C1060" s="34">
        <f>'PC Despesas'!X31</f>
        <v>0</v>
      </c>
      <c r="D1060" s="35" t="str">
        <f>IFERROR(VLOOKUP(C1060,'PC Despesas'!$X$5:$Y$103,2,FALSE),"")</f>
        <v/>
      </c>
      <c r="E1060" s="47">
        <f>SUMIFS(Jan!$J$5:$J$586,Jan!$V$5:$V$586,"Despesa",Jan!$G$5:$G$586,DRE!$D1060)</f>
        <v>0</v>
      </c>
      <c r="F1060" s="47">
        <f>SUMIFS(Fev!$J$5:$J$605,Fev!$V$5:$V$605,"Despesa",Fev!$G$5:$G$605,DRE!$D1060)</f>
        <v>0</v>
      </c>
      <c r="G1060" s="47" t="e">
        <f>SUMIFS(#REF!,#REF!,"Despesa",#REF!,DRE!$D1060)</f>
        <v>#REF!</v>
      </c>
      <c r="H1060" s="47">
        <f>SUMIFS(Abr!$J$5:$J$605,Abr!$V$5:$V$605,"Despesa",Abr!$G$5:$G$605,DRE!$D1060)</f>
        <v>0</v>
      </c>
      <c r="I1060" s="47">
        <f>SUMIFS(Mai!$J$5:$J$605,Mai!$V$5:$V$605,"Despesa",Mai!$G$5:$G$605,DRE!$D1060)</f>
        <v>0</v>
      </c>
      <c r="J1060" s="47">
        <f>SUMIFS(Jun!$J$5:$J$605,Jun!$V$5:$V$605,"Despesa",Jun!$G$5:$G$605,DRE!$D1060)</f>
        <v>0</v>
      </c>
      <c r="K1060" s="47" t="e">
        <f>SUMIFS(#REF!,#REF!,"Despesa",#REF!,DRE!$D1060)</f>
        <v>#REF!</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t="e">
        <f t="shared" si="46"/>
        <v>#REF!</v>
      </c>
    </row>
    <row r="1061" spans="1:17" ht="28.5" customHeight="1" thickTop="1" thickBot="1" x14ac:dyDescent="0.3">
      <c r="A1061" s="214"/>
      <c r="B1061" s="61">
        <v>1058</v>
      </c>
      <c r="C1061" s="34">
        <f>'PC Despesas'!X32</f>
        <v>0</v>
      </c>
      <c r="D1061" s="35" t="str">
        <f>IFERROR(VLOOKUP(C1061,'PC Despesas'!$X$5:$Y$103,2,FALSE),"")</f>
        <v/>
      </c>
      <c r="E1061" s="47">
        <f>SUMIFS(Jan!$J$5:$J$586,Jan!$V$5:$V$586,"Despesa",Jan!$G$5:$G$586,DRE!$D1061)</f>
        <v>0</v>
      </c>
      <c r="F1061" s="47">
        <f>SUMIFS(Fev!$J$5:$J$605,Fev!$V$5:$V$605,"Despesa",Fev!$G$5:$G$605,DRE!$D1061)</f>
        <v>0</v>
      </c>
      <c r="G1061" s="47" t="e">
        <f>SUMIFS(#REF!,#REF!,"Despesa",#REF!,DRE!$D1061)</f>
        <v>#REF!</v>
      </c>
      <c r="H1061" s="47">
        <f>SUMIFS(Abr!$J$5:$J$605,Abr!$V$5:$V$605,"Despesa",Abr!$G$5:$G$605,DRE!$D1061)</f>
        <v>0</v>
      </c>
      <c r="I1061" s="47">
        <f>SUMIFS(Mai!$J$5:$J$605,Mai!$V$5:$V$605,"Despesa",Mai!$G$5:$G$605,DRE!$D1061)</f>
        <v>0</v>
      </c>
      <c r="J1061" s="47">
        <f>SUMIFS(Jun!$J$5:$J$605,Jun!$V$5:$V$605,"Despesa",Jun!$G$5:$G$605,DRE!$D1061)</f>
        <v>0</v>
      </c>
      <c r="K1061" s="47" t="e">
        <f>SUMIFS(#REF!,#REF!,"Despesa",#REF!,DRE!$D1061)</f>
        <v>#REF!</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t="e">
        <f t="shared" si="46"/>
        <v>#REF!</v>
      </c>
    </row>
    <row r="1062" spans="1:17" ht="28.5" customHeight="1" thickTop="1" thickBot="1" x14ac:dyDescent="0.3">
      <c r="A1062" s="214"/>
      <c r="B1062" s="61">
        <v>1059</v>
      </c>
      <c r="C1062" s="34">
        <f>'PC Despesas'!X33</f>
        <v>0</v>
      </c>
      <c r="D1062" s="35" t="str">
        <f>IFERROR(VLOOKUP(C1062,'PC Despesas'!$X$5:$Y$103,2,FALSE),"")</f>
        <v/>
      </c>
      <c r="E1062" s="47">
        <f>SUMIFS(Jan!$J$5:$J$586,Jan!$V$5:$V$586,"Despesa",Jan!$G$5:$G$586,DRE!$D1062)</f>
        <v>0</v>
      </c>
      <c r="F1062" s="47">
        <f>SUMIFS(Fev!$J$5:$J$605,Fev!$V$5:$V$605,"Despesa",Fev!$G$5:$G$605,DRE!$D1062)</f>
        <v>0</v>
      </c>
      <c r="G1062" s="47" t="e">
        <f>SUMIFS(#REF!,#REF!,"Despesa",#REF!,DRE!$D1062)</f>
        <v>#REF!</v>
      </c>
      <c r="H1062" s="47">
        <f>SUMIFS(Abr!$J$5:$J$605,Abr!$V$5:$V$605,"Despesa",Abr!$G$5:$G$605,DRE!$D1062)</f>
        <v>0</v>
      </c>
      <c r="I1062" s="47">
        <f>SUMIFS(Mai!$J$5:$J$605,Mai!$V$5:$V$605,"Despesa",Mai!$G$5:$G$605,DRE!$D1062)</f>
        <v>0</v>
      </c>
      <c r="J1062" s="47">
        <f>SUMIFS(Jun!$J$5:$J$605,Jun!$V$5:$V$605,"Despesa",Jun!$G$5:$G$605,DRE!$D1062)</f>
        <v>0</v>
      </c>
      <c r="K1062" s="47" t="e">
        <f>SUMIFS(#REF!,#REF!,"Despesa",#REF!,DRE!$D1062)</f>
        <v>#REF!</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t="e">
        <f t="shared" si="46"/>
        <v>#REF!</v>
      </c>
    </row>
    <row r="1063" spans="1:17" ht="28.5" customHeight="1" thickTop="1" thickBot="1" x14ac:dyDescent="0.3">
      <c r="A1063" s="214"/>
      <c r="B1063" s="61">
        <v>1060</v>
      </c>
      <c r="C1063" s="34">
        <f>'PC Despesas'!X34</f>
        <v>0</v>
      </c>
      <c r="D1063" s="35" t="str">
        <f>IFERROR(VLOOKUP(C1063,'PC Despesas'!$X$5:$Y$103,2,FALSE),"")</f>
        <v/>
      </c>
      <c r="E1063" s="47">
        <f>SUMIFS(Jan!$J$5:$J$586,Jan!$V$5:$V$586,"Despesa",Jan!$G$5:$G$586,DRE!$D1063)</f>
        <v>0</v>
      </c>
      <c r="F1063" s="47">
        <f>SUMIFS(Fev!$J$5:$J$605,Fev!$V$5:$V$605,"Despesa",Fev!$G$5:$G$605,DRE!$D1063)</f>
        <v>0</v>
      </c>
      <c r="G1063" s="47" t="e">
        <f>SUMIFS(#REF!,#REF!,"Despesa",#REF!,DRE!$D1063)</f>
        <v>#REF!</v>
      </c>
      <c r="H1063" s="47">
        <f>SUMIFS(Abr!$J$5:$J$605,Abr!$V$5:$V$605,"Despesa",Abr!$G$5:$G$605,DRE!$D1063)</f>
        <v>0</v>
      </c>
      <c r="I1063" s="47">
        <f>SUMIFS(Mai!$J$5:$J$605,Mai!$V$5:$V$605,"Despesa",Mai!$G$5:$G$605,DRE!$D1063)</f>
        <v>0</v>
      </c>
      <c r="J1063" s="47">
        <f>SUMIFS(Jun!$J$5:$J$605,Jun!$V$5:$V$605,"Despesa",Jun!$G$5:$G$605,DRE!$D1063)</f>
        <v>0</v>
      </c>
      <c r="K1063" s="47" t="e">
        <f>SUMIFS(#REF!,#REF!,"Despesa",#REF!,DRE!$D1063)</f>
        <v>#REF!</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t="e">
        <f t="shared" si="46"/>
        <v>#REF!</v>
      </c>
    </row>
    <row r="1064" spans="1:17" ht="28.5" customHeight="1" thickTop="1" thickBot="1" x14ac:dyDescent="0.3">
      <c r="A1064" s="214"/>
      <c r="B1064" s="61">
        <v>1061</v>
      </c>
      <c r="C1064" s="34">
        <f>'PC Despesas'!X35</f>
        <v>0</v>
      </c>
      <c r="D1064" s="35" t="str">
        <f>IFERROR(VLOOKUP(C1064,'PC Despesas'!$X$5:$Y$103,2,FALSE),"")</f>
        <v/>
      </c>
      <c r="E1064" s="47">
        <f>SUMIFS(Jan!$J$5:$J$586,Jan!$V$5:$V$586,"Despesa",Jan!$G$5:$G$586,DRE!$D1064)</f>
        <v>0</v>
      </c>
      <c r="F1064" s="47">
        <f>SUMIFS(Fev!$J$5:$J$605,Fev!$V$5:$V$605,"Despesa",Fev!$G$5:$G$605,DRE!$D1064)</f>
        <v>0</v>
      </c>
      <c r="G1064" s="47" t="e">
        <f>SUMIFS(#REF!,#REF!,"Despesa",#REF!,DRE!$D1064)</f>
        <v>#REF!</v>
      </c>
      <c r="H1064" s="47">
        <f>SUMIFS(Abr!$J$5:$J$605,Abr!$V$5:$V$605,"Despesa",Abr!$G$5:$G$605,DRE!$D1064)</f>
        <v>0</v>
      </c>
      <c r="I1064" s="47">
        <f>SUMIFS(Mai!$J$5:$J$605,Mai!$V$5:$V$605,"Despesa",Mai!$G$5:$G$605,DRE!$D1064)</f>
        <v>0</v>
      </c>
      <c r="J1064" s="47">
        <f>SUMIFS(Jun!$J$5:$J$605,Jun!$V$5:$V$605,"Despesa",Jun!$G$5:$G$605,DRE!$D1064)</f>
        <v>0</v>
      </c>
      <c r="K1064" s="47" t="e">
        <f>SUMIFS(#REF!,#REF!,"Despesa",#REF!,DRE!$D1064)</f>
        <v>#REF!</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t="e">
        <f t="shared" si="46"/>
        <v>#REF!</v>
      </c>
    </row>
    <row r="1065" spans="1:17" ht="28.5" customHeight="1" thickTop="1" thickBot="1" x14ac:dyDescent="0.3">
      <c r="A1065" s="214"/>
      <c r="B1065" s="61">
        <v>1062</v>
      </c>
      <c r="C1065" s="34">
        <f>'PC Despesas'!X36</f>
        <v>0</v>
      </c>
      <c r="D1065" s="35" t="str">
        <f>IFERROR(VLOOKUP(C1065,'PC Despesas'!$X$5:$Y$103,2,FALSE),"")</f>
        <v/>
      </c>
      <c r="E1065" s="47">
        <f>SUMIFS(Jan!$J$5:$J$586,Jan!$V$5:$V$586,"Despesa",Jan!$G$5:$G$586,DRE!$D1065)</f>
        <v>0</v>
      </c>
      <c r="F1065" s="47">
        <f>SUMIFS(Fev!$J$5:$J$605,Fev!$V$5:$V$605,"Despesa",Fev!$G$5:$G$605,DRE!$D1065)</f>
        <v>0</v>
      </c>
      <c r="G1065" s="47" t="e">
        <f>SUMIFS(#REF!,#REF!,"Despesa",#REF!,DRE!$D1065)</f>
        <v>#REF!</v>
      </c>
      <c r="H1065" s="47">
        <f>SUMIFS(Abr!$J$5:$J$605,Abr!$V$5:$V$605,"Despesa",Abr!$G$5:$G$605,DRE!$D1065)</f>
        <v>0</v>
      </c>
      <c r="I1065" s="47">
        <f>SUMIFS(Mai!$J$5:$J$605,Mai!$V$5:$V$605,"Despesa",Mai!$G$5:$G$605,DRE!$D1065)</f>
        <v>0</v>
      </c>
      <c r="J1065" s="47">
        <f>SUMIFS(Jun!$J$5:$J$605,Jun!$V$5:$V$605,"Despesa",Jun!$G$5:$G$605,DRE!$D1065)</f>
        <v>0</v>
      </c>
      <c r="K1065" s="47" t="e">
        <f>SUMIFS(#REF!,#REF!,"Despesa",#REF!,DRE!$D1065)</f>
        <v>#REF!</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t="e">
        <f t="shared" si="46"/>
        <v>#REF!</v>
      </c>
    </row>
    <row r="1066" spans="1:17" ht="28.5" customHeight="1" thickTop="1" thickBot="1" x14ac:dyDescent="0.3">
      <c r="A1066" s="214"/>
      <c r="B1066" s="61">
        <v>1063</v>
      </c>
      <c r="C1066" s="34">
        <f>'PC Despesas'!X37</f>
        <v>0</v>
      </c>
      <c r="D1066" s="35" t="str">
        <f>IFERROR(VLOOKUP(C1066,'PC Despesas'!$X$5:$Y$103,2,FALSE),"")</f>
        <v/>
      </c>
      <c r="E1066" s="47">
        <f>SUMIFS(Jan!$J$5:$J$586,Jan!$V$5:$V$586,"Despesa",Jan!$G$5:$G$586,DRE!$D1066)</f>
        <v>0</v>
      </c>
      <c r="F1066" s="47">
        <f>SUMIFS(Fev!$J$5:$J$605,Fev!$V$5:$V$605,"Despesa",Fev!$G$5:$G$605,DRE!$D1066)</f>
        <v>0</v>
      </c>
      <c r="G1066" s="47" t="e">
        <f>SUMIFS(#REF!,#REF!,"Despesa",#REF!,DRE!$D1066)</f>
        <v>#REF!</v>
      </c>
      <c r="H1066" s="47">
        <f>SUMIFS(Abr!$J$5:$J$605,Abr!$V$5:$V$605,"Despesa",Abr!$G$5:$G$605,DRE!$D1066)</f>
        <v>0</v>
      </c>
      <c r="I1066" s="47">
        <f>SUMIFS(Mai!$J$5:$J$605,Mai!$V$5:$V$605,"Despesa",Mai!$G$5:$G$605,DRE!$D1066)</f>
        <v>0</v>
      </c>
      <c r="J1066" s="47">
        <f>SUMIFS(Jun!$J$5:$J$605,Jun!$V$5:$V$605,"Despesa",Jun!$G$5:$G$605,DRE!$D1066)</f>
        <v>0</v>
      </c>
      <c r="K1066" s="47" t="e">
        <f>SUMIFS(#REF!,#REF!,"Despesa",#REF!,DRE!$D1066)</f>
        <v>#REF!</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t="e">
        <f t="shared" si="46"/>
        <v>#REF!</v>
      </c>
    </row>
    <row r="1067" spans="1:17" ht="28.5" customHeight="1" thickTop="1" thickBot="1" x14ac:dyDescent="0.3">
      <c r="A1067" s="214"/>
      <c r="B1067" s="61">
        <v>1064</v>
      </c>
      <c r="C1067" s="34">
        <f>'PC Despesas'!X38</f>
        <v>0</v>
      </c>
      <c r="D1067" s="35" t="str">
        <f>IFERROR(VLOOKUP(C1067,'PC Despesas'!$X$5:$Y$103,2,FALSE),"")</f>
        <v/>
      </c>
      <c r="E1067" s="47">
        <f>SUMIFS(Jan!$J$5:$J$586,Jan!$V$5:$V$586,"Despesa",Jan!$G$5:$G$586,DRE!$D1067)</f>
        <v>0</v>
      </c>
      <c r="F1067" s="47">
        <f>SUMIFS(Fev!$J$5:$J$605,Fev!$V$5:$V$605,"Despesa",Fev!$G$5:$G$605,DRE!$D1067)</f>
        <v>0</v>
      </c>
      <c r="G1067" s="47" t="e">
        <f>SUMIFS(#REF!,#REF!,"Despesa",#REF!,DRE!$D1067)</f>
        <v>#REF!</v>
      </c>
      <c r="H1067" s="47">
        <f>SUMIFS(Abr!$J$5:$J$605,Abr!$V$5:$V$605,"Despesa",Abr!$G$5:$G$605,DRE!$D1067)</f>
        <v>0</v>
      </c>
      <c r="I1067" s="47">
        <f>SUMIFS(Mai!$J$5:$J$605,Mai!$V$5:$V$605,"Despesa",Mai!$G$5:$G$605,DRE!$D1067)</f>
        <v>0</v>
      </c>
      <c r="J1067" s="47">
        <f>SUMIFS(Jun!$J$5:$J$605,Jun!$V$5:$V$605,"Despesa",Jun!$G$5:$G$605,DRE!$D1067)</f>
        <v>0</v>
      </c>
      <c r="K1067" s="47" t="e">
        <f>SUMIFS(#REF!,#REF!,"Despesa",#REF!,DRE!$D1067)</f>
        <v>#REF!</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t="e">
        <f t="shared" si="46"/>
        <v>#REF!</v>
      </c>
    </row>
    <row r="1068" spans="1:17" ht="28.5" customHeight="1" thickTop="1" thickBot="1" x14ac:dyDescent="0.3">
      <c r="A1068" s="214"/>
      <c r="B1068" s="61">
        <v>1065</v>
      </c>
      <c r="C1068" s="34">
        <f>'PC Despesas'!X39</f>
        <v>0</v>
      </c>
      <c r="D1068" s="35" t="str">
        <f>IFERROR(VLOOKUP(C1068,'PC Despesas'!$X$5:$Y$103,2,FALSE),"")</f>
        <v/>
      </c>
      <c r="E1068" s="47">
        <f>SUMIFS(Jan!$J$5:$J$586,Jan!$V$5:$V$586,"Despesa",Jan!$G$5:$G$586,DRE!$D1068)</f>
        <v>0</v>
      </c>
      <c r="F1068" s="47">
        <f>SUMIFS(Fev!$J$5:$J$605,Fev!$V$5:$V$605,"Despesa",Fev!$G$5:$G$605,DRE!$D1068)</f>
        <v>0</v>
      </c>
      <c r="G1068" s="47" t="e">
        <f>SUMIFS(#REF!,#REF!,"Despesa",#REF!,DRE!$D1068)</f>
        <v>#REF!</v>
      </c>
      <c r="H1068" s="47">
        <f>SUMIFS(Abr!$J$5:$J$605,Abr!$V$5:$V$605,"Despesa",Abr!$G$5:$G$605,DRE!$D1068)</f>
        <v>0</v>
      </c>
      <c r="I1068" s="47">
        <f>SUMIFS(Mai!$J$5:$J$605,Mai!$V$5:$V$605,"Despesa",Mai!$G$5:$G$605,DRE!$D1068)</f>
        <v>0</v>
      </c>
      <c r="J1068" s="47">
        <f>SUMIFS(Jun!$J$5:$J$605,Jun!$V$5:$V$605,"Despesa",Jun!$G$5:$G$605,DRE!$D1068)</f>
        <v>0</v>
      </c>
      <c r="K1068" s="47" t="e">
        <f>SUMIFS(#REF!,#REF!,"Despesa",#REF!,DRE!$D1068)</f>
        <v>#REF!</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t="e">
        <f t="shared" si="46"/>
        <v>#REF!</v>
      </c>
    </row>
    <row r="1069" spans="1:17" ht="28.5" customHeight="1" thickTop="1" thickBot="1" x14ac:dyDescent="0.3">
      <c r="A1069" s="214"/>
      <c r="B1069" s="61">
        <v>1066</v>
      </c>
      <c r="C1069" s="34">
        <f>'PC Despesas'!X40</f>
        <v>0</v>
      </c>
      <c r="D1069" s="35" t="str">
        <f>IFERROR(VLOOKUP(C1069,'PC Despesas'!$X$5:$Y$103,2,FALSE),"")</f>
        <v/>
      </c>
      <c r="E1069" s="47">
        <f>SUMIFS(Jan!$J$5:$J$586,Jan!$V$5:$V$586,"Despesa",Jan!$G$5:$G$586,DRE!$D1069)</f>
        <v>0</v>
      </c>
      <c r="F1069" s="47">
        <f>SUMIFS(Fev!$J$5:$J$605,Fev!$V$5:$V$605,"Despesa",Fev!$G$5:$G$605,DRE!$D1069)</f>
        <v>0</v>
      </c>
      <c r="G1069" s="47" t="e">
        <f>SUMIFS(#REF!,#REF!,"Despesa",#REF!,DRE!$D1069)</f>
        <v>#REF!</v>
      </c>
      <c r="H1069" s="47">
        <f>SUMIFS(Abr!$J$5:$J$605,Abr!$V$5:$V$605,"Despesa",Abr!$G$5:$G$605,DRE!$D1069)</f>
        <v>0</v>
      </c>
      <c r="I1069" s="47">
        <f>SUMIFS(Mai!$J$5:$J$605,Mai!$V$5:$V$605,"Despesa",Mai!$G$5:$G$605,DRE!$D1069)</f>
        <v>0</v>
      </c>
      <c r="J1069" s="47">
        <f>SUMIFS(Jun!$J$5:$J$605,Jun!$V$5:$V$605,"Despesa",Jun!$G$5:$G$605,DRE!$D1069)</f>
        <v>0</v>
      </c>
      <c r="K1069" s="47" t="e">
        <f>SUMIFS(#REF!,#REF!,"Despesa",#REF!,DRE!$D1069)</f>
        <v>#REF!</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t="e">
        <f t="shared" si="46"/>
        <v>#REF!</v>
      </c>
    </row>
    <row r="1070" spans="1:17" ht="28.5" customHeight="1" thickTop="1" thickBot="1" x14ac:dyDescent="0.3">
      <c r="A1070" s="214"/>
      <c r="B1070" s="61">
        <v>1067</v>
      </c>
      <c r="C1070" s="34">
        <f>'PC Despesas'!X41</f>
        <v>0</v>
      </c>
      <c r="D1070" s="35" t="str">
        <f>IFERROR(VLOOKUP(C1070,'PC Despesas'!$X$5:$Y$103,2,FALSE),"")</f>
        <v/>
      </c>
      <c r="E1070" s="47">
        <f>SUMIFS(Jan!$J$5:$J$586,Jan!$V$5:$V$586,"Despesa",Jan!$G$5:$G$586,DRE!$D1070)</f>
        <v>0</v>
      </c>
      <c r="F1070" s="47">
        <f>SUMIFS(Fev!$J$5:$J$605,Fev!$V$5:$V$605,"Despesa",Fev!$G$5:$G$605,DRE!$D1070)</f>
        <v>0</v>
      </c>
      <c r="G1070" s="47" t="e">
        <f>SUMIFS(#REF!,#REF!,"Despesa",#REF!,DRE!$D1070)</f>
        <v>#REF!</v>
      </c>
      <c r="H1070" s="47">
        <f>SUMIFS(Abr!$J$5:$J$605,Abr!$V$5:$V$605,"Despesa",Abr!$G$5:$G$605,DRE!$D1070)</f>
        <v>0</v>
      </c>
      <c r="I1070" s="47">
        <f>SUMIFS(Mai!$J$5:$J$605,Mai!$V$5:$V$605,"Despesa",Mai!$G$5:$G$605,DRE!$D1070)</f>
        <v>0</v>
      </c>
      <c r="J1070" s="47">
        <f>SUMIFS(Jun!$J$5:$J$605,Jun!$V$5:$V$605,"Despesa",Jun!$G$5:$G$605,DRE!$D1070)</f>
        <v>0</v>
      </c>
      <c r="K1070" s="47" t="e">
        <f>SUMIFS(#REF!,#REF!,"Despesa",#REF!,DRE!$D1070)</f>
        <v>#REF!</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t="e">
        <f t="shared" si="46"/>
        <v>#REF!</v>
      </c>
    </row>
    <row r="1071" spans="1:17" ht="28.5" customHeight="1" thickTop="1" thickBot="1" x14ac:dyDescent="0.3">
      <c r="A1071" s="214"/>
      <c r="B1071" s="61">
        <v>1068</v>
      </c>
      <c r="C1071" s="34">
        <f>'PC Despesas'!X42</f>
        <v>0</v>
      </c>
      <c r="D1071" s="35" t="str">
        <f>IFERROR(VLOOKUP(C1071,'PC Despesas'!$X$5:$Y$103,2,FALSE),"")</f>
        <v/>
      </c>
      <c r="E1071" s="47">
        <f>SUMIFS(Jan!$J$5:$J$586,Jan!$V$5:$V$586,"Despesa",Jan!$G$5:$G$586,DRE!$D1071)</f>
        <v>0</v>
      </c>
      <c r="F1071" s="47">
        <f>SUMIFS(Fev!$J$5:$J$605,Fev!$V$5:$V$605,"Despesa",Fev!$G$5:$G$605,DRE!$D1071)</f>
        <v>0</v>
      </c>
      <c r="G1071" s="47" t="e">
        <f>SUMIFS(#REF!,#REF!,"Despesa",#REF!,DRE!$D1071)</f>
        <v>#REF!</v>
      </c>
      <c r="H1071" s="47">
        <f>SUMIFS(Abr!$J$5:$J$605,Abr!$V$5:$V$605,"Despesa",Abr!$G$5:$G$605,DRE!$D1071)</f>
        <v>0</v>
      </c>
      <c r="I1071" s="47">
        <f>SUMIFS(Mai!$J$5:$J$605,Mai!$V$5:$V$605,"Despesa",Mai!$G$5:$G$605,DRE!$D1071)</f>
        <v>0</v>
      </c>
      <c r="J1071" s="47">
        <f>SUMIFS(Jun!$J$5:$J$605,Jun!$V$5:$V$605,"Despesa",Jun!$G$5:$G$605,DRE!$D1071)</f>
        <v>0</v>
      </c>
      <c r="K1071" s="47" t="e">
        <f>SUMIFS(#REF!,#REF!,"Despesa",#REF!,DRE!$D1071)</f>
        <v>#REF!</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t="e">
        <f t="shared" si="46"/>
        <v>#REF!</v>
      </c>
    </row>
    <row r="1072" spans="1:17" ht="28.5" customHeight="1" thickTop="1" thickBot="1" x14ac:dyDescent="0.3">
      <c r="A1072" s="214"/>
      <c r="B1072" s="61">
        <v>1069</v>
      </c>
      <c r="C1072" s="34">
        <f>'PC Despesas'!X43</f>
        <v>0</v>
      </c>
      <c r="D1072" s="35" t="str">
        <f>IFERROR(VLOOKUP(C1072,'PC Despesas'!$X$5:$Y$103,2,FALSE),"")</f>
        <v/>
      </c>
      <c r="E1072" s="47">
        <f>SUMIFS(Jan!$J$5:$J$586,Jan!$V$5:$V$586,"Despesa",Jan!$G$5:$G$586,DRE!$D1072)</f>
        <v>0</v>
      </c>
      <c r="F1072" s="47">
        <f>SUMIFS(Fev!$J$5:$J$605,Fev!$V$5:$V$605,"Despesa",Fev!$G$5:$G$605,DRE!$D1072)</f>
        <v>0</v>
      </c>
      <c r="G1072" s="47" t="e">
        <f>SUMIFS(#REF!,#REF!,"Despesa",#REF!,DRE!$D1072)</f>
        <v>#REF!</v>
      </c>
      <c r="H1072" s="47">
        <f>SUMIFS(Abr!$J$5:$J$605,Abr!$V$5:$V$605,"Despesa",Abr!$G$5:$G$605,DRE!$D1072)</f>
        <v>0</v>
      </c>
      <c r="I1072" s="47">
        <f>SUMIFS(Mai!$J$5:$J$605,Mai!$V$5:$V$605,"Despesa",Mai!$G$5:$G$605,DRE!$D1072)</f>
        <v>0</v>
      </c>
      <c r="J1072" s="47">
        <f>SUMIFS(Jun!$J$5:$J$605,Jun!$V$5:$V$605,"Despesa",Jun!$G$5:$G$605,DRE!$D1072)</f>
        <v>0</v>
      </c>
      <c r="K1072" s="47" t="e">
        <f>SUMIFS(#REF!,#REF!,"Despesa",#REF!,DRE!$D1072)</f>
        <v>#REF!</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t="e">
        <f t="shared" si="46"/>
        <v>#REF!</v>
      </c>
    </row>
    <row r="1073" spans="1:17" ht="28.5" customHeight="1" thickTop="1" thickBot="1" x14ac:dyDescent="0.3">
      <c r="A1073" s="214"/>
      <c r="B1073" s="61">
        <v>1070</v>
      </c>
      <c r="C1073" s="34">
        <f>'PC Despesas'!X44</f>
        <v>0</v>
      </c>
      <c r="D1073" s="35" t="str">
        <f>IFERROR(VLOOKUP(C1073,'PC Despesas'!$X$5:$Y$103,2,FALSE),"")</f>
        <v/>
      </c>
      <c r="E1073" s="47">
        <f>SUMIFS(Jan!$J$5:$J$586,Jan!$V$5:$V$586,"Despesa",Jan!$G$5:$G$586,DRE!$D1073)</f>
        <v>0</v>
      </c>
      <c r="F1073" s="47">
        <f>SUMIFS(Fev!$J$5:$J$605,Fev!$V$5:$V$605,"Despesa",Fev!$G$5:$G$605,DRE!$D1073)</f>
        <v>0</v>
      </c>
      <c r="G1073" s="47" t="e">
        <f>SUMIFS(#REF!,#REF!,"Despesa",#REF!,DRE!$D1073)</f>
        <v>#REF!</v>
      </c>
      <c r="H1073" s="47">
        <f>SUMIFS(Abr!$J$5:$J$605,Abr!$V$5:$V$605,"Despesa",Abr!$G$5:$G$605,DRE!$D1073)</f>
        <v>0</v>
      </c>
      <c r="I1073" s="47">
        <f>SUMIFS(Mai!$J$5:$J$605,Mai!$V$5:$V$605,"Despesa",Mai!$G$5:$G$605,DRE!$D1073)</f>
        <v>0</v>
      </c>
      <c r="J1073" s="47">
        <f>SUMIFS(Jun!$J$5:$J$605,Jun!$V$5:$V$605,"Despesa",Jun!$G$5:$G$605,DRE!$D1073)</f>
        <v>0</v>
      </c>
      <c r="K1073" s="47" t="e">
        <f>SUMIFS(#REF!,#REF!,"Despesa",#REF!,DRE!$D1073)</f>
        <v>#REF!</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t="e">
        <f t="shared" si="46"/>
        <v>#REF!</v>
      </c>
    </row>
    <row r="1074" spans="1:17" ht="28.5" customHeight="1" thickTop="1" thickBot="1" x14ac:dyDescent="0.3">
      <c r="A1074" s="214"/>
      <c r="B1074" s="61">
        <v>1071</v>
      </c>
      <c r="C1074" s="34">
        <f>'PC Despesas'!X45</f>
        <v>0</v>
      </c>
      <c r="D1074" s="35" t="str">
        <f>IFERROR(VLOOKUP(C1074,'PC Despesas'!$X$5:$Y$103,2,FALSE),"")</f>
        <v/>
      </c>
      <c r="E1074" s="47">
        <f>SUMIFS(Jan!$J$5:$J$586,Jan!$V$5:$V$586,"Despesa",Jan!$G$5:$G$586,DRE!$D1074)</f>
        <v>0</v>
      </c>
      <c r="F1074" s="47">
        <f>SUMIFS(Fev!$J$5:$J$605,Fev!$V$5:$V$605,"Despesa",Fev!$G$5:$G$605,DRE!$D1074)</f>
        <v>0</v>
      </c>
      <c r="G1074" s="47" t="e">
        <f>SUMIFS(#REF!,#REF!,"Despesa",#REF!,DRE!$D1074)</f>
        <v>#REF!</v>
      </c>
      <c r="H1074" s="47">
        <f>SUMIFS(Abr!$J$5:$J$605,Abr!$V$5:$V$605,"Despesa",Abr!$G$5:$G$605,DRE!$D1074)</f>
        <v>0</v>
      </c>
      <c r="I1074" s="47">
        <f>SUMIFS(Mai!$J$5:$J$605,Mai!$V$5:$V$605,"Despesa",Mai!$G$5:$G$605,DRE!$D1074)</f>
        <v>0</v>
      </c>
      <c r="J1074" s="47">
        <f>SUMIFS(Jun!$J$5:$J$605,Jun!$V$5:$V$605,"Despesa",Jun!$G$5:$G$605,DRE!$D1074)</f>
        <v>0</v>
      </c>
      <c r="K1074" s="47" t="e">
        <f>SUMIFS(#REF!,#REF!,"Despesa",#REF!,DRE!$D1074)</f>
        <v>#REF!</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t="e">
        <f t="shared" si="46"/>
        <v>#REF!</v>
      </c>
    </row>
    <row r="1075" spans="1:17" ht="28.5" customHeight="1" thickTop="1" thickBot="1" x14ac:dyDescent="0.3">
      <c r="A1075" s="214"/>
      <c r="B1075" s="61">
        <v>1072</v>
      </c>
      <c r="C1075" s="34">
        <f>'PC Despesas'!X46</f>
        <v>0</v>
      </c>
      <c r="D1075" s="35" t="str">
        <f>IFERROR(VLOOKUP(C1075,'PC Despesas'!$X$5:$Y$103,2,FALSE),"")</f>
        <v/>
      </c>
      <c r="E1075" s="47">
        <f>SUMIFS(Jan!$J$5:$J$586,Jan!$V$5:$V$586,"Despesa",Jan!$G$5:$G$586,DRE!$D1075)</f>
        <v>0</v>
      </c>
      <c r="F1075" s="47">
        <f>SUMIFS(Fev!$J$5:$J$605,Fev!$V$5:$V$605,"Despesa",Fev!$G$5:$G$605,DRE!$D1075)</f>
        <v>0</v>
      </c>
      <c r="G1075" s="47" t="e">
        <f>SUMIFS(#REF!,#REF!,"Despesa",#REF!,DRE!$D1075)</f>
        <v>#REF!</v>
      </c>
      <c r="H1075" s="47">
        <f>SUMIFS(Abr!$J$5:$J$605,Abr!$V$5:$V$605,"Despesa",Abr!$G$5:$G$605,DRE!$D1075)</f>
        <v>0</v>
      </c>
      <c r="I1075" s="47">
        <f>SUMIFS(Mai!$J$5:$J$605,Mai!$V$5:$V$605,"Despesa",Mai!$G$5:$G$605,DRE!$D1075)</f>
        <v>0</v>
      </c>
      <c r="J1075" s="47">
        <f>SUMIFS(Jun!$J$5:$J$605,Jun!$V$5:$V$605,"Despesa",Jun!$G$5:$G$605,DRE!$D1075)</f>
        <v>0</v>
      </c>
      <c r="K1075" s="47" t="e">
        <f>SUMIFS(#REF!,#REF!,"Despesa",#REF!,DRE!$D1075)</f>
        <v>#REF!</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t="e">
        <f t="shared" si="46"/>
        <v>#REF!</v>
      </c>
    </row>
    <row r="1076" spans="1:17" ht="28.5" customHeight="1" thickTop="1" thickBot="1" x14ac:dyDescent="0.3">
      <c r="A1076" s="214"/>
      <c r="B1076" s="61">
        <v>1073</v>
      </c>
      <c r="C1076" s="34">
        <f>'PC Despesas'!X47</f>
        <v>0</v>
      </c>
      <c r="D1076" s="35" t="str">
        <f>IFERROR(VLOOKUP(C1076,'PC Despesas'!$X$5:$Y$103,2,FALSE),"")</f>
        <v/>
      </c>
      <c r="E1076" s="47">
        <f>SUMIFS(Jan!$J$5:$J$586,Jan!$V$5:$V$586,"Despesa",Jan!$G$5:$G$586,DRE!$D1076)</f>
        <v>0</v>
      </c>
      <c r="F1076" s="47">
        <f>SUMIFS(Fev!$J$5:$J$605,Fev!$V$5:$V$605,"Despesa",Fev!$G$5:$G$605,DRE!$D1076)</f>
        <v>0</v>
      </c>
      <c r="G1076" s="47" t="e">
        <f>SUMIFS(#REF!,#REF!,"Despesa",#REF!,DRE!$D1076)</f>
        <v>#REF!</v>
      </c>
      <c r="H1076" s="47">
        <f>SUMIFS(Abr!$J$5:$J$605,Abr!$V$5:$V$605,"Despesa",Abr!$G$5:$G$605,DRE!$D1076)</f>
        <v>0</v>
      </c>
      <c r="I1076" s="47">
        <f>SUMIFS(Mai!$J$5:$J$605,Mai!$V$5:$V$605,"Despesa",Mai!$G$5:$G$605,DRE!$D1076)</f>
        <v>0</v>
      </c>
      <c r="J1076" s="47">
        <f>SUMIFS(Jun!$J$5:$J$605,Jun!$V$5:$V$605,"Despesa",Jun!$G$5:$G$605,DRE!$D1076)</f>
        <v>0</v>
      </c>
      <c r="K1076" s="47" t="e">
        <f>SUMIFS(#REF!,#REF!,"Despesa",#REF!,DRE!$D1076)</f>
        <v>#REF!</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t="e">
        <f t="shared" si="46"/>
        <v>#REF!</v>
      </c>
    </row>
    <row r="1077" spans="1:17" ht="28.5" customHeight="1" thickTop="1" thickBot="1" x14ac:dyDescent="0.3">
      <c r="A1077" s="214"/>
      <c r="B1077" s="61">
        <v>1074</v>
      </c>
      <c r="C1077" s="34">
        <f>'PC Despesas'!X48</f>
        <v>0</v>
      </c>
      <c r="D1077" s="35" t="str">
        <f>IFERROR(VLOOKUP(C1077,'PC Despesas'!$X$5:$Y$103,2,FALSE),"")</f>
        <v/>
      </c>
      <c r="E1077" s="47">
        <f>SUMIFS(Jan!$J$5:$J$586,Jan!$V$5:$V$586,"Despesa",Jan!$G$5:$G$586,DRE!$D1077)</f>
        <v>0</v>
      </c>
      <c r="F1077" s="47">
        <f>SUMIFS(Fev!$J$5:$J$605,Fev!$V$5:$V$605,"Despesa",Fev!$G$5:$G$605,DRE!$D1077)</f>
        <v>0</v>
      </c>
      <c r="G1077" s="47" t="e">
        <f>SUMIFS(#REF!,#REF!,"Despesa",#REF!,DRE!$D1077)</f>
        <v>#REF!</v>
      </c>
      <c r="H1077" s="47">
        <f>SUMIFS(Abr!$J$5:$J$605,Abr!$V$5:$V$605,"Despesa",Abr!$G$5:$G$605,DRE!$D1077)</f>
        <v>0</v>
      </c>
      <c r="I1077" s="47">
        <f>SUMIFS(Mai!$J$5:$J$605,Mai!$V$5:$V$605,"Despesa",Mai!$G$5:$G$605,DRE!$D1077)</f>
        <v>0</v>
      </c>
      <c r="J1077" s="47">
        <f>SUMIFS(Jun!$J$5:$J$605,Jun!$V$5:$V$605,"Despesa",Jun!$G$5:$G$605,DRE!$D1077)</f>
        <v>0</v>
      </c>
      <c r="K1077" s="47" t="e">
        <f>SUMIFS(#REF!,#REF!,"Despesa",#REF!,DRE!$D1077)</f>
        <v>#REF!</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t="e">
        <f t="shared" si="46"/>
        <v>#REF!</v>
      </c>
    </row>
    <row r="1078" spans="1:17" ht="28.5" customHeight="1" thickTop="1" thickBot="1" x14ac:dyDescent="0.3">
      <c r="A1078" s="214"/>
      <c r="B1078" s="61">
        <v>1075</v>
      </c>
      <c r="C1078" s="34">
        <f>'PC Despesas'!X49</f>
        <v>0</v>
      </c>
      <c r="D1078" s="35" t="str">
        <f>IFERROR(VLOOKUP(C1078,'PC Despesas'!$X$5:$Y$103,2,FALSE),"")</f>
        <v/>
      </c>
      <c r="E1078" s="47">
        <f>SUMIFS(Jan!$J$5:$J$586,Jan!$V$5:$V$586,"Despesa",Jan!$G$5:$G$586,DRE!$D1078)</f>
        <v>0</v>
      </c>
      <c r="F1078" s="47">
        <f>SUMIFS(Fev!$J$5:$J$605,Fev!$V$5:$V$605,"Despesa",Fev!$G$5:$G$605,DRE!$D1078)</f>
        <v>0</v>
      </c>
      <c r="G1078" s="47" t="e">
        <f>SUMIFS(#REF!,#REF!,"Despesa",#REF!,DRE!$D1078)</f>
        <v>#REF!</v>
      </c>
      <c r="H1078" s="47">
        <f>SUMIFS(Abr!$J$5:$J$605,Abr!$V$5:$V$605,"Despesa",Abr!$G$5:$G$605,DRE!$D1078)</f>
        <v>0</v>
      </c>
      <c r="I1078" s="47">
        <f>SUMIFS(Mai!$J$5:$J$605,Mai!$V$5:$V$605,"Despesa",Mai!$G$5:$G$605,DRE!$D1078)</f>
        <v>0</v>
      </c>
      <c r="J1078" s="47">
        <f>SUMIFS(Jun!$J$5:$J$605,Jun!$V$5:$V$605,"Despesa",Jun!$G$5:$G$605,DRE!$D1078)</f>
        <v>0</v>
      </c>
      <c r="K1078" s="47" t="e">
        <f>SUMIFS(#REF!,#REF!,"Despesa",#REF!,DRE!$D1078)</f>
        <v>#REF!</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t="e">
        <f t="shared" si="46"/>
        <v>#REF!</v>
      </c>
    </row>
    <row r="1079" spans="1:17" ht="28.5" customHeight="1" thickTop="1" thickBot="1" x14ac:dyDescent="0.3">
      <c r="A1079" s="214"/>
      <c r="B1079" s="61">
        <v>1076</v>
      </c>
      <c r="C1079" s="34">
        <f>'PC Despesas'!X50</f>
        <v>0</v>
      </c>
      <c r="D1079" s="35" t="str">
        <f>IFERROR(VLOOKUP(C1079,'PC Despesas'!$X$5:$Y$103,2,FALSE),"")</f>
        <v/>
      </c>
      <c r="E1079" s="47">
        <f>SUMIFS(Jan!$J$5:$J$586,Jan!$V$5:$V$586,"Despesa",Jan!$G$5:$G$586,DRE!$D1079)</f>
        <v>0</v>
      </c>
      <c r="F1079" s="47">
        <f>SUMIFS(Fev!$J$5:$J$605,Fev!$V$5:$V$605,"Despesa",Fev!$G$5:$G$605,DRE!$D1079)</f>
        <v>0</v>
      </c>
      <c r="G1079" s="47" t="e">
        <f>SUMIFS(#REF!,#REF!,"Despesa",#REF!,DRE!$D1079)</f>
        <v>#REF!</v>
      </c>
      <c r="H1079" s="47">
        <f>SUMIFS(Abr!$J$5:$J$605,Abr!$V$5:$V$605,"Despesa",Abr!$G$5:$G$605,DRE!$D1079)</f>
        <v>0</v>
      </c>
      <c r="I1079" s="47">
        <f>SUMIFS(Mai!$J$5:$J$605,Mai!$V$5:$V$605,"Despesa",Mai!$G$5:$G$605,DRE!$D1079)</f>
        <v>0</v>
      </c>
      <c r="J1079" s="47">
        <f>SUMIFS(Jun!$J$5:$J$605,Jun!$V$5:$V$605,"Despesa",Jun!$G$5:$G$605,DRE!$D1079)</f>
        <v>0</v>
      </c>
      <c r="K1079" s="47" t="e">
        <f>SUMIFS(#REF!,#REF!,"Despesa",#REF!,DRE!$D1079)</f>
        <v>#REF!</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t="e">
        <f t="shared" si="46"/>
        <v>#REF!</v>
      </c>
    </row>
    <row r="1080" spans="1:17" ht="28.5" customHeight="1" thickTop="1" thickBot="1" x14ac:dyDescent="0.3">
      <c r="A1080" s="214"/>
      <c r="B1080" s="61">
        <v>1077</v>
      </c>
      <c r="C1080" s="34">
        <f>'PC Despesas'!X51</f>
        <v>0</v>
      </c>
      <c r="D1080" s="35" t="str">
        <f>IFERROR(VLOOKUP(C1080,'PC Despesas'!$X$5:$Y$103,2,FALSE),"")</f>
        <v/>
      </c>
      <c r="E1080" s="47">
        <f>SUMIFS(Jan!$J$5:$J$586,Jan!$V$5:$V$586,"Despesa",Jan!$G$5:$G$586,DRE!$D1080)</f>
        <v>0</v>
      </c>
      <c r="F1080" s="47">
        <f>SUMIFS(Fev!$J$5:$J$605,Fev!$V$5:$V$605,"Despesa",Fev!$G$5:$G$605,DRE!$D1080)</f>
        <v>0</v>
      </c>
      <c r="G1080" s="47" t="e">
        <f>SUMIFS(#REF!,#REF!,"Despesa",#REF!,DRE!$D1080)</f>
        <v>#REF!</v>
      </c>
      <c r="H1080" s="47">
        <f>SUMIFS(Abr!$J$5:$J$605,Abr!$V$5:$V$605,"Despesa",Abr!$G$5:$G$605,DRE!$D1080)</f>
        <v>0</v>
      </c>
      <c r="I1080" s="47">
        <f>SUMIFS(Mai!$J$5:$J$605,Mai!$V$5:$V$605,"Despesa",Mai!$G$5:$G$605,DRE!$D1080)</f>
        <v>0</v>
      </c>
      <c r="J1080" s="47">
        <f>SUMIFS(Jun!$J$5:$J$605,Jun!$V$5:$V$605,"Despesa",Jun!$G$5:$G$605,DRE!$D1080)</f>
        <v>0</v>
      </c>
      <c r="K1080" s="47" t="e">
        <f>SUMIFS(#REF!,#REF!,"Despesa",#REF!,DRE!$D1080)</f>
        <v>#REF!</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t="e">
        <f t="shared" si="46"/>
        <v>#REF!</v>
      </c>
    </row>
    <row r="1081" spans="1:17" ht="28.5" customHeight="1" thickTop="1" thickBot="1" x14ac:dyDescent="0.3">
      <c r="A1081" s="214"/>
      <c r="B1081" s="61">
        <v>1078</v>
      </c>
      <c r="C1081" s="34">
        <f>'PC Despesas'!X52</f>
        <v>0</v>
      </c>
      <c r="D1081" s="35" t="str">
        <f>IFERROR(VLOOKUP(C1081,'PC Despesas'!$X$5:$Y$103,2,FALSE),"")</f>
        <v/>
      </c>
      <c r="E1081" s="47">
        <f>SUMIFS(Jan!$J$5:$J$586,Jan!$V$5:$V$586,"Despesa",Jan!$G$5:$G$586,DRE!$D1081)</f>
        <v>0</v>
      </c>
      <c r="F1081" s="47">
        <f>SUMIFS(Fev!$J$5:$J$605,Fev!$V$5:$V$605,"Despesa",Fev!$G$5:$G$605,DRE!$D1081)</f>
        <v>0</v>
      </c>
      <c r="G1081" s="47" t="e">
        <f>SUMIFS(#REF!,#REF!,"Despesa",#REF!,DRE!$D1081)</f>
        <v>#REF!</v>
      </c>
      <c r="H1081" s="47">
        <f>SUMIFS(Abr!$J$5:$J$605,Abr!$V$5:$V$605,"Despesa",Abr!$G$5:$G$605,DRE!$D1081)</f>
        <v>0</v>
      </c>
      <c r="I1081" s="47">
        <f>SUMIFS(Mai!$J$5:$J$605,Mai!$V$5:$V$605,"Despesa",Mai!$G$5:$G$605,DRE!$D1081)</f>
        <v>0</v>
      </c>
      <c r="J1081" s="47">
        <f>SUMIFS(Jun!$J$5:$J$605,Jun!$V$5:$V$605,"Despesa",Jun!$G$5:$G$605,DRE!$D1081)</f>
        <v>0</v>
      </c>
      <c r="K1081" s="47" t="e">
        <f>SUMIFS(#REF!,#REF!,"Despesa",#REF!,DRE!$D1081)</f>
        <v>#REF!</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t="e">
        <f t="shared" si="46"/>
        <v>#REF!</v>
      </c>
    </row>
    <row r="1082" spans="1:17" ht="28.5" customHeight="1" thickTop="1" thickBot="1" x14ac:dyDescent="0.3">
      <c r="A1082" s="214"/>
      <c r="B1082" s="61">
        <v>1079</v>
      </c>
      <c r="C1082" s="34">
        <f>'PC Despesas'!X53</f>
        <v>0</v>
      </c>
      <c r="D1082" s="35" t="str">
        <f>IFERROR(VLOOKUP(C1082,'PC Despesas'!$X$5:$Y$103,2,FALSE),"")</f>
        <v/>
      </c>
      <c r="E1082" s="47">
        <f>SUMIFS(Jan!$J$5:$J$586,Jan!$V$5:$V$586,"Despesa",Jan!$G$5:$G$586,DRE!$D1082)</f>
        <v>0</v>
      </c>
      <c r="F1082" s="47">
        <f>SUMIFS(Fev!$J$5:$J$605,Fev!$V$5:$V$605,"Despesa",Fev!$G$5:$G$605,DRE!$D1082)</f>
        <v>0</v>
      </c>
      <c r="G1082" s="47" t="e">
        <f>SUMIFS(#REF!,#REF!,"Despesa",#REF!,DRE!$D1082)</f>
        <v>#REF!</v>
      </c>
      <c r="H1082" s="47">
        <f>SUMIFS(Abr!$J$5:$J$605,Abr!$V$5:$V$605,"Despesa",Abr!$G$5:$G$605,DRE!$D1082)</f>
        <v>0</v>
      </c>
      <c r="I1082" s="47">
        <f>SUMIFS(Mai!$J$5:$J$605,Mai!$V$5:$V$605,"Despesa",Mai!$G$5:$G$605,DRE!$D1082)</f>
        <v>0</v>
      </c>
      <c r="J1082" s="47">
        <f>SUMIFS(Jun!$J$5:$J$605,Jun!$V$5:$V$605,"Despesa",Jun!$G$5:$G$605,DRE!$D1082)</f>
        <v>0</v>
      </c>
      <c r="K1082" s="47" t="e">
        <f>SUMIFS(#REF!,#REF!,"Despesa",#REF!,DRE!$D1082)</f>
        <v>#REF!</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t="e">
        <f t="shared" si="46"/>
        <v>#REF!</v>
      </c>
    </row>
    <row r="1083" spans="1:17" ht="28.5" customHeight="1" thickTop="1" thickBot="1" x14ac:dyDescent="0.3">
      <c r="A1083" s="214"/>
      <c r="B1083" s="61">
        <v>1080</v>
      </c>
      <c r="C1083" s="34">
        <f>'PC Despesas'!X54</f>
        <v>0</v>
      </c>
      <c r="D1083" s="35" t="str">
        <f>IFERROR(VLOOKUP(C1083,'PC Despesas'!$X$5:$Y$103,2,FALSE),"")</f>
        <v/>
      </c>
      <c r="E1083" s="47">
        <f>SUMIFS(Jan!$J$5:$J$586,Jan!$V$5:$V$586,"Despesa",Jan!$G$5:$G$586,DRE!$D1083)</f>
        <v>0</v>
      </c>
      <c r="F1083" s="47">
        <f>SUMIFS(Fev!$J$5:$J$605,Fev!$V$5:$V$605,"Despesa",Fev!$G$5:$G$605,DRE!$D1083)</f>
        <v>0</v>
      </c>
      <c r="G1083" s="47" t="e">
        <f>SUMIFS(#REF!,#REF!,"Despesa",#REF!,DRE!$D1083)</f>
        <v>#REF!</v>
      </c>
      <c r="H1083" s="47">
        <f>SUMIFS(Abr!$J$5:$J$605,Abr!$V$5:$V$605,"Despesa",Abr!$G$5:$G$605,DRE!$D1083)</f>
        <v>0</v>
      </c>
      <c r="I1083" s="47">
        <f>SUMIFS(Mai!$J$5:$J$605,Mai!$V$5:$V$605,"Despesa",Mai!$G$5:$G$605,DRE!$D1083)</f>
        <v>0</v>
      </c>
      <c r="J1083" s="47">
        <f>SUMIFS(Jun!$J$5:$J$605,Jun!$V$5:$V$605,"Despesa",Jun!$G$5:$G$605,DRE!$D1083)</f>
        <v>0</v>
      </c>
      <c r="K1083" s="47" t="e">
        <f>SUMIFS(#REF!,#REF!,"Despesa",#REF!,DRE!$D1083)</f>
        <v>#REF!</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t="e">
        <f t="shared" si="46"/>
        <v>#REF!</v>
      </c>
    </row>
    <row r="1084" spans="1:17" ht="28.5" customHeight="1" thickTop="1" thickBot="1" x14ac:dyDescent="0.3">
      <c r="A1084" s="214"/>
      <c r="B1084" s="61">
        <v>1081</v>
      </c>
      <c r="C1084" s="34">
        <f>'PC Despesas'!X55</f>
        <v>0</v>
      </c>
      <c r="D1084" s="35" t="str">
        <f>IFERROR(VLOOKUP(C1084,'PC Despesas'!$X$5:$Y$103,2,FALSE),"")</f>
        <v/>
      </c>
      <c r="E1084" s="47">
        <f>SUMIFS(Jan!$J$5:$J$586,Jan!$V$5:$V$586,"Despesa",Jan!$G$5:$G$586,DRE!$D1084)</f>
        <v>0</v>
      </c>
      <c r="F1084" s="47">
        <f>SUMIFS(Fev!$J$5:$J$605,Fev!$V$5:$V$605,"Despesa",Fev!$G$5:$G$605,DRE!$D1084)</f>
        <v>0</v>
      </c>
      <c r="G1084" s="47" t="e">
        <f>SUMIFS(#REF!,#REF!,"Despesa",#REF!,DRE!$D1084)</f>
        <v>#REF!</v>
      </c>
      <c r="H1084" s="47">
        <f>SUMIFS(Abr!$J$5:$J$605,Abr!$V$5:$V$605,"Despesa",Abr!$G$5:$G$605,DRE!$D1084)</f>
        <v>0</v>
      </c>
      <c r="I1084" s="47">
        <f>SUMIFS(Mai!$J$5:$J$605,Mai!$V$5:$V$605,"Despesa",Mai!$G$5:$G$605,DRE!$D1084)</f>
        <v>0</v>
      </c>
      <c r="J1084" s="47">
        <f>SUMIFS(Jun!$J$5:$J$605,Jun!$V$5:$V$605,"Despesa",Jun!$G$5:$G$605,DRE!$D1084)</f>
        <v>0</v>
      </c>
      <c r="K1084" s="47" t="e">
        <f>SUMIFS(#REF!,#REF!,"Despesa",#REF!,DRE!$D1084)</f>
        <v>#REF!</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t="e">
        <f t="shared" si="46"/>
        <v>#REF!</v>
      </c>
    </row>
    <row r="1085" spans="1:17" ht="28.5" customHeight="1" thickTop="1" thickBot="1" x14ac:dyDescent="0.3">
      <c r="A1085" s="214"/>
      <c r="B1085" s="61">
        <v>1082</v>
      </c>
      <c r="C1085" s="34">
        <f>'PC Despesas'!X56</f>
        <v>0</v>
      </c>
      <c r="D1085" s="35" t="str">
        <f>IFERROR(VLOOKUP(C1085,'PC Despesas'!$X$5:$Y$103,2,FALSE),"")</f>
        <v/>
      </c>
      <c r="E1085" s="47">
        <f>SUMIFS(Jan!$J$5:$J$586,Jan!$V$5:$V$586,"Despesa",Jan!$G$5:$G$586,DRE!$D1085)</f>
        <v>0</v>
      </c>
      <c r="F1085" s="47">
        <f>SUMIFS(Fev!$J$5:$J$605,Fev!$V$5:$V$605,"Despesa",Fev!$G$5:$G$605,DRE!$D1085)</f>
        <v>0</v>
      </c>
      <c r="G1085" s="47" t="e">
        <f>SUMIFS(#REF!,#REF!,"Despesa",#REF!,DRE!$D1085)</f>
        <v>#REF!</v>
      </c>
      <c r="H1085" s="47">
        <f>SUMIFS(Abr!$J$5:$J$605,Abr!$V$5:$V$605,"Despesa",Abr!$G$5:$G$605,DRE!$D1085)</f>
        <v>0</v>
      </c>
      <c r="I1085" s="47">
        <f>SUMIFS(Mai!$J$5:$J$605,Mai!$V$5:$V$605,"Despesa",Mai!$G$5:$G$605,DRE!$D1085)</f>
        <v>0</v>
      </c>
      <c r="J1085" s="47">
        <f>SUMIFS(Jun!$J$5:$J$605,Jun!$V$5:$V$605,"Despesa",Jun!$G$5:$G$605,DRE!$D1085)</f>
        <v>0</v>
      </c>
      <c r="K1085" s="47" t="e">
        <f>SUMIFS(#REF!,#REF!,"Despesa",#REF!,DRE!$D1085)</f>
        <v>#REF!</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t="e">
        <f t="shared" si="46"/>
        <v>#REF!</v>
      </c>
    </row>
    <row r="1086" spans="1:17" ht="28.5" customHeight="1" thickTop="1" thickBot="1" x14ac:dyDescent="0.3">
      <c r="A1086" s="214"/>
      <c r="B1086" s="61">
        <v>1083</v>
      </c>
      <c r="C1086" s="34">
        <f>'PC Despesas'!X57</f>
        <v>0</v>
      </c>
      <c r="D1086" s="35" t="str">
        <f>IFERROR(VLOOKUP(C1086,'PC Despesas'!$X$5:$Y$103,2,FALSE),"")</f>
        <v/>
      </c>
      <c r="E1086" s="47">
        <f>SUMIFS(Jan!$J$5:$J$586,Jan!$V$5:$V$586,"Despesa",Jan!$G$5:$G$586,DRE!$D1086)</f>
        <v>0</v>
      </c>
      <c r="F1086" s="47">
        <f>SUMIFS(Fev!$J$5:$J$605,Fev!$V$5:$V$605,"Despesa",Fev!$G$5:$G$605,DRE!$D1086)</f>
        <v>0</v>
      </c>
      <c r="G1086" s="47" t="e">
        <f>SUMIFS(#REF!,#REF!,"Despesa",#REF!,DRE!$D1086)</f>
        <v>#REF!</v>
      </c>
      <c r="H1086" s="47">
        <f>SUMIFS(Abr!$J$5:$J$605,Abr!$V$5:$V$605,"Despesa",Abr!$G$5:$G$605,DRE!$D1086)</f>
        <v>0</v>
      </c>
      <c r="I1086" s="47">
        <f>SUMIFS(Mai!$J$5:$J$605,Mai!$V$5:$V$605,"Despesa",Mai!$G$5:$G$605,DRE!$D1086)</f>
        <v>0</v>
      </c>
      <c r="J1086" s="47">
        <f>SUMIFS(Jun!$J$5:$J$605,Jun!$V$5:$V$605,"Despesa",Jun!$G$5:$G$605,DRE!$D1086)</f>
        <v>0</v>
      </c>
      <c r="K1086" s="47" t="e">
        <f>SUMIFS(#REF!,#REF!,"Despesa",#REF!,DRE!$D1086)</f>
        <v>#REF!</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t="e">
        <f t="shared" si="46"/>
        <v>#REF!</v>
      </c>
    </row>
    <row r="1087" spans="1:17" ht="28.5" customHeight="1" thickTop="1" thickBot="1" x14ac:dyDescent="0.3">
      <c r="A1087" s="214"/>
      <c r="B1087" s="61">
        <v>1084</v>
      </c>
      <c r="C1087" s="34">
        <f>'PC Despesas'!X58</f>
        <v>0</v>
      </c>
      <c r="D1087" s="35" t="str">
        <f>IFERROR(VLOOKUP(C1087,'PC Despesas'!$X$5:$Y$103,2,FALSE),"")</f>
        <v/>
      </c>
      <c r="E1087" s="47">
        <f>SUMIFS(Jan!$J$5:$J$586,Jan!$V$5:$V$586,"Despesa",Jan!$G$5:$G$586,DRE!$D1087)</f>
        <v>0</v>
      </c>
      <c r="F1087" s="47">
        <f>SUMIFS(Fev!$J$5:$J$605,Fev!$V$5:$V$605,"Despesa",Fev!$G$5:$G$605,DRE!$D1087)</f>
        <v>0</v>
      </c>
      <c r="G1087" s="47" t="e">
        <f>SUMIFS(#REF!,#REF!,"Despesa",#REF!,DRE!$D1087)</f>
        <v>#REF!</v>
      </c>
      <c r="H1087" s="47">
        <f>SUMIFS(Abr!$J$5:$J$605,Abr!$V$5:$V$605,"Despesa",Abr!$G$5:$G$605,DRE!$D1087)</f>
        <v>0</v>
      </c>
      <c r="I1087" s="47">
        <f>SUMIFS(Mai!$J$5:$J$605,Mai!$V$5:$V$605,"Despesa",Mai!$G$5:$G$605,DRE!$D1087)</f>
        <v>0</v>
      </c>
      <c r="J1087" s="47">
        <f>SUMIFS(Jun!$J$5:$J$605,Jun!$V$5:$V$605,"Despesa",Jun!$G$5:$G$605,DRE!$D1087)</f>
        <v>0</v>
      </c>
      <c r="K1087" s="47" t="e">
        <f>SUMIFS(#REF!,#REF!,"Despesa",#REF!,DRE!$D1087)</f>
        <v>#REF!</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t="e">
        <f t="shared" si="46"/>
        <v>#REF!</v>
      </c>
    </row>
    <row r="1088" spans="1:17" ht="28.5" customHeight="1" thickTop="1" thickBot="1" x14ac:dyDescent="0.3">
      <c r="A1088" s="214"/>
      <c r="B1088" s="61">
        <v>1085</v>
      </c>
      <c r="C1088" s="34">
        <f>'PC Despesas'!X59</f>
        <v>0</v>
      </c>
      <c r="D1088" s="35" t="str">
        <f>IFERROR(VLOOKUP(C1088,'PC Despesas'!$X$5:$Y$103,2,FALSE),"")</f>
        <v/>
      </c>
      <c r="E1088" s="47">
        <f>SUMIFS(Jan!$J$5:$J$586,Jan!$V$5:$V$586,"Despesa",Jan!$G$5:$G$586,DRE!$D1088)</f>
        <v>0</v>
      </c>
      <c r="F1088" s="47">
        <f>SUMIFS(Fev!$J$5:$J$605,Fev!$V$5:$V$605,"Despesa",Fev!$G$5:$G$605,DRE!$D1088)</f>
        <v>0</v>
      </c>
      <c r="G1088" s="47" t="e">
        <f>SUMIFS(#REF!,#REF!,"Despesa",#REF!,DRE!$D1088)</f>
        <v>#REF!</v>
      </c>
      <c r="H1088" s="47">
        <f>SUMIFS(Abr!$J$5:$J$605,Abr!$V$5:$V$605,"Despesa",Abr!$G$5:$G$605,DRE!$D1088)</f>
        <v>0</v>
      </c>
      <c r="I1088" s="47">
        <f>SUMIFS(Mai!$J$5:$J$605,Mai!$V$5:$V$605,"Despesa",Mai!$G$5:$G$605,DRE!$D1088)</f>
        <v>0</v>
      </c>
      <c r="J1088" s="47">
        <f>SUMIFS(Jun!$J$5:$J$605,Jun!$V$5:$V$605,"Despesa",Jun!$G$5:$G$605,DRE!$D1088)</f>
        <v>0</v>
      </c>
      <c r="K1088" s="47" t="e">
        <f>SUMIFS(#REF!,#REF!,"Despesa",#REF!,DRE!$D1088)</f>
        <v>#REF!</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t="e">
        <f t="shared" si="46"/>
        <v>#REF!</v>
      </c>
    </row>
    <row r="1089" spans="1:17" ht="28.5" customHeight="1" thickTop="1" thickBot="1" x14ac:dyDescent="0.3">
      <c r="A1089" s="214"/>
      <c r="B1089" s="61">
        <v>1086</v>
      </c>
      <c r="C1089" s="34">
        <f>'PC Despesas'!X60</f>
        <v>0</v>
      </c>
      <c r="D1089" s="35" t="str">
        <f>IFERROR(VLOOKUP(C1089,'PC Despesas'!$X$5:$Y$103,2,FALSE),"")</f>
        <v/>
      </c>
      <c r="E1089" s="47">
        <f>SUMIFS(Jan!$J$5:$J$586,Jan!$V$5:$V$586,"Despesa",Jan!$G$5:$G$586,DRE!$D1089)</f>
        <v>0</v>
      </c>
      <c r="F1089" s="47">
        <f>SUMIFS(Fev!$J$5:$J$605,Fev!$V$5:$V$605,"Despesa",Fev!$G$5:$G$605,DRE!$D1089)</f>
        <v>0</v>
      </c>
      <c r="G1089" s="47" t="e">
        <f>SUMIFS(#REF!,#REF!,"Despesa",#REF!,DRE!$D1089)</f>
        <v>#REF!</v>
      </c>
      <c r="H1089" s="47">
        <f>SUMIFS(Abr!$J$5:$J$605,Abr!$V$5:$V$605,"Despesa",Abr!$G$5:$G$605,DRE!$D1089)</f>
        <v>0</v>
      </c>
      <c r="I1089" s="47">
        <f>SUMIFS(Mai!$J$5:$J$605,Mai!$V$5:$V$605,"Despesa",Mai!$G$5:$G$605,DRE!$D1089)</f>
        <v>0</v>
      </c>
      <c r="J1089" s="47">
        <f>SUMIFS(Jun!$J$5:$J$605,Jun!$V$5:$V$605,"Despesa",Jun!$G$5:$G$605,DRE!$D1089)</f>
        <v>0</v>
      </c>
      <c r="K1089" s="47" t="e">
        <f>SUMIFS(#REF!,#REF!,"Despesa",#REF!,DRE!$D1089)</f>
        <v>#REF!</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t="e">
        <f t="shared" si="46"/>
        <v>#REF!</v>
      </c>
    </row>
    <row r="1090" spans="1:17" ht="28.5" customHeight="1" thickTop="1" thickBot="1" x14ac:dyDescent="0.3">
      <c r="A1090" s="214"/>
      <c r="B1090" s="61">
        <v>1087</v>
      </c>
      <c r="C1090" s="34">
        <f>'PC Despesas'!X61</f>
        <v>0</v>
      </c>
      <c r="D1090" s="35" t="str">
        <f>IFERROR(VLOOKUP(C1090,'PC Despesas'!$X$5:$Y$103,2,FALSE),"")</f>
        <v/>
      </c>
      <c r="E1090" s="47">
        <f>SUMIFS(Jan!$J$5:$J$586,Jan!$V$5:$V$586,"Despesa",Jan!$G$5:$G$586,DRE!$D1090)</f>
        <v>0</v>
      </c>
      <c r="F1090" s="47">
        <f>SUMIFS(Fev!$J$5:$J$605,Fev!$V$5:$V$605,"Despesa",Fev!$G$5:$G$605,DRE!$D1090)</f>
        <v>0</v>
      </c>
      <c r="G1090" s="47" t="e">
        <f>SUMIFS(#REF!,#REF!,"Despesa",#REF!,DRE!$D1090)</f>
        <v>#REF!</v>
      </c>
      <c r="H1090" s="47">
        <f>SUMIFS(Abr!$J$5:$J$605,Abr!$V$5:$V$605,"Despesa",Abr!$G$5:$G$605,DRE!$D1090)</f>
        <v>0</v>
      </c>
      <c r="I1090" s="47">
        <f>SUMIFS(Mai!$J$5:$J$605,Mai!$V$5:$V$605,"Despesa",Mai!$G$5:$G$605,DRE!$D1090)</f>
        <v>0</v>
      </c>
      <c r="J1090" s="47">
        <f>SUMIFS(Jun!$J$5:$J$605,Jun!$V$5:$V$605,"Despesa",Jun!$G$5:$G$605,DRE!$D1090)</f>
        <v>0</v>
      </c>
      <c r="K1090" s="47" t="e">
        <f>SUMIFS(#REF!,#REF!,"Despesa",#REF!,DRE!$D1090)</f>
        <v>#REF!</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t="e">
        <f t="shared" si="46"/>
        <v>#REF!</v>
      </c>
    </row>
    <row r="1091" spans="1:17" ht="28.5" customHeight="1" thickTop="1" thickBot="1" x14ac:dyDescent="0.3">
      <c r="A1091" s="214"/>
      <c r="B1091" s="61">
        <v>1088</v>
      </c>
      <c r="C1091" s="34">
        <f>'PC Despesas'!X62</f>
        <v>0</v>
      </c>
      <c r="D1091" s="35" t="str">
        <f>IFERROR(VLOOKUP(C1091,'PC Despesas'!$X$5:$Y$103,2,FALSE),"")</f>
        <v/>
      </c>
      <c r="E1091" s="47">
        <f>SUMIFS(Jan!$J$5:$J$586,Jan!$V$5:$V$586,"Despesa",Jan!$G$5:$G$586,DRE!$D1091)</f>
        <v>0</v>
      </c>
      <c r="F1091" s="47">
        <f>SUMIFS(Fev!$J$5:$J$605,Fev!$V$5:$V$605,"Despesa",Fev!$G$5:$G$605,DRE!$D1091)</f>
        <v>0</v>
      </c>
      <c r="G1091" s="47" t="e">
        <f>SUMIFS(#REF!,#REF!,"Despesa",#REF!,DRE!$D1091)</f>
        <v>#REF!</v>
      </c>
      <c r="H1091" s="47">
        <f>SUMIFS(Abr!$J$5:$J$605,Abr!$V$5:$V$605,"Despesa",Abr!$G$5:$G$605,DRE!$D1091)</f>
        <v>0</v>
      </c>
      <c r="I1091" s="47">
        <f>SUMIFS(Mai!$J$5:$J$605,Mai!$V$5:$V$605,"Despesa",Mai!$G$5:$G$605,DRE!$D1091)</f>
        <v>0</v>
      </c>
      <c r="J1091" s="47">
        <f>SUMIFS(Jun!$J$5:$J$605,Jun!$V$5:$V$605,"Despesa",Jun!$G$5:$G$605,DRE!$D1091)</f>
        <v>0</v>
      </c>
      <c r="K1091" s="47" t="e">
        <f>SUMIFS(#REF!,#REF!,"Despesa",#REF!,DRE!$D1091)</f>
        <v>#REF!</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t="e">
        <f t="shared" si="46"/>
        <v>#REF!</v>
      </c>
    </row>
    <row r="1092" spans="1:17" ht="28.5" customHeight="1" thickTop="1" thickBot="1" x14ac:dyDescent="0.3">
      <c r="A1092" s="214"/>
      <c r="B1092" s="61">
        <v>1089</v>
      </c>
      <c r="C1092" s="34">
        <f>'PC Despesas'!X63</f>
        <v>0</v>
      </c>
      <c r="D1092" s="35" t="str">
        <f>IFERROR(VLOOKUP(C1092,'PC Despesas'!$X$5:$Y$103,2,FALSE),"")</f>
        <v/>
      </c>
      <c r="E1092" s="47">
        <f>SUMIFS(Jan!$J$5:$J$586,Jan!$V$5:$V$586,"Despesa",Jan!$G$5:$G$586,DRE!$D1092)</f>
        <v>0</v>
      </c>
      <c r="F1092" s="47">
        <f>SUMIFS(Fev!$J$5:$J$605,Fev!$V$5:$V$605,"Despesa",Fev!$G$5:$G$605,DRE!$D1092)</f>
        <v>0</v>
      </c>
      <c r="G1092" s="47" t="e">
        <f>SUMIFS(#REF!,#REF!,"Despesa",#REF!,DRE!$D1092)</f>
        <v>#REF!</v>
      </c>
      <c r="H1092" s="47">
        <f>SUMIFS(Abr!$J$5:$J$605,Abr!$V$5:$V$605,"Despesa",Abr!$G$5:$G$605,DRE!$D1092)</f>
        <v>0</v>
      </c>
      <c r="I1092" s="47">
        <f>SUMIFS(Mai!$J$5:$J$605,Mai!$V$5:$V$605,"Despesa",Mai!$G$5:$G$605,DRE!$D1092)</f>
        <v>0</v>
      </c>
      <c r="J1092" s="47">
        <f>SUMIFS(Jun!$J$5:$J$605,Jun!$V$5:$V$605,"Despesa",Jun!$G$5:$G$605,DRE!$D1092)</f>
        <v>0</v>
      </c>
      <c r="K1092" s="47" t="e">
        <f>SUMIFS(#REF!,#REF!,"Despesa",#REF!,DRE!$D1092)</f>
        <v>#REF!</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t="e">
        <f t="shared" si="46"/>
        <v>#REF!</v>
      </c>
    </row>
    <row r="1093" spans="1:17" ht="28.5" customHeight="1" thickTop="1" thickBot="1" x14ac:dyDescent="0.3">
      <c r="A1093" s="214"/>
      <c r="B1093" s="61">
        <v>1090</v>
      </c>
      <c r="C1093" s="34">
        <f>'PC Despesas'!X64</f>
        <v>0</v>
      </c>
      <c r="D1093" s="35" t="str">
        <f>IFERROR(VLOOKUP(C1093,'PC Despesas'!$X$5:$Y$103,2,FALSE),"")</f>
        <v/>
      </c>
      <c r="E1093" s="47">
        <f>SUMIFS(Jan!$J$5:$J$586,Jan!$V$5:$V$586,"Despesa",Jan!$G$5:$G$586,DRE!$D1093)</f>
        <v>0</v>
      </c>
      <c r="F1093" s="47">
        <f>SUMIFS(Fev!$J$5:$J$605,Fev!$V$5:$V$605,"Despesa",Fev!$G$5:$G$605,DRE!$D1093)</f>
        <v>0</v>
      </c>
      <c r="G1093" s="47" t="e">
        <f>SUMIFS(#REF!,#REF!,"Despesa",#REF!,DRE!$D1093)</f>
        <v>#REF!</v>
      </c>
      <c r="H1093" s="47">
        <f>SUMIFS(Abr!$J$5:$J$605,Abr!$V$5:$V$605,"Despesa",Abr!$G$5:$G$605,DRE!$D1093)</f>
        <v>0</v>
      </c>
      <c r="I1093" s="47">
        <f>SUMIFS(Mai!$J$5:$J$605,Mai!$V$5:$V$605,"Despesa",Mai!$G$5:$G$605,DRE!$D1093)</f>
        <v>0</v>
      </c>
      <c r="J1093" s="47">
        <f>SUMIFS(Jun!$J$5:$J$605,Jun!$V$5:$V$605,"Despesa",Jun!$G$5:$G$605,DRE!$D1093)</f>
        <v>0</v>
      </c>
      <c r="K1093" s="47" t="e">
        <f>SUMIFS(#REF!,#REF!,"Despesa",#REF!,DRE!$D1093)</f>
        <v>#REF!</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t="e">
        <f t="shared" si="46"/>
        <v>#REF!</v>
      </c>
    </row>
    <row r="1094" spans="1:17" ht="28.5" customHeight="1" thickTop="1" thickBot="1" x14ac:dyDescent="0.3">
      <c r="A1094" s="214"/>
      <c r="B1094" s="61">
        <v>1091</v>
      </c>
      <c r="C1094" s="34">
        <f>'PC Despesas'!X65</f>
        <v>0</v>
      </c>
      <c r="D1094" s="35" t="str">
        <f>IFERROR(VLOOKUP(C1094,'PC Despesas'!$X$5:$Y$103,2,FALSE),"")</f>
        <v/>
      </c>
      <c r="E1094" s="47">
        <f>SUMIFS(Jan!$J$5:$J$586,Jan!$V$5:$V$586,"Despesa",Jan!$G$5:$G$586,DRE!$D1094)</f>
        <v>0</v>
      </c>
      <c r="F1094" s="47">
        <f>SUMIFS(Fev!$J$5:$J$605,Fev!$V$5:$V$605,"Despesa",Fev!$G$5:$G$605,DRE!$D1094)</f>
        <v>0</v>
      </c>
      <c r="G1094" s="47" t="e">
        <f>SUMIFS(#REF!,#REF!,"Despesa",#REF!,DRE!$D1094)</f>
        <v>#REF!</v>
      </c>
      <c r="H1094" s="47">
        <f>SUMIFS(Abr!$J$5:$J$605,Abr!$V$5:$V$605,"Despesa",Abr!$G$5:$G$605,DRE!$D1094)</f>
        <v>0</v>
      </c>
      <c r="I1094" s="47">
        <f>SUMIFS(Mai!$J$5:$J$605,Mai!$V$5:$V$605,"Despesa",Mai!$G$5:$G$605,DRE!$D1094)</f>
        <v>0</v>
      </c>
      <c r="J1094" s="47">
        <f>SUMIFS(Jun!$J$5:$J$605,Jun!$V$5:$V$605,"Despesa",Jun!$G$5:$G$605,DRE!$D1094)</f>
        <v>0</v>
      </c>
      <c r="K1094" s="47" t="e">
        <f>SUMIFS(#REF!,#REF!,"Despesa",#REF!,DRE!$D1094)</f>
        <v>#REF!</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t="e">
        <f t="shared" si="46"/>
        <v>#REF!</v>
      </c>
    </row>
    <row r="1095" spans="1:17" ht="28.5" customHeight="1" thickTop="1" thickBot="1" x14ac:dyDescent="0.3">
      <c r="A1095" s="214"/>
      <c r="B1095" s="61">
        <v>1092</v>
      </c>
      <c r="C1095" s="34">
        <f>'PC Despesas'!X66</f>
        <v>0</v>
      </c>
      <c r="D1095" s="35" t="str">
        <f>IFERROR(VLOOKUP(C1095,'PC Despesas'!$X$5:$Y$103,2,FALSE),"")</f>
        <v/>
      </c>
      <c r="E1095" s="47">
        <f>SUMIFS(Jan!$J$5:$J$586,Jan!$V$5:$V$586,"Despesa",Jan!$G$5:$G$586,DRE!$D1095)</f>
        <v>0</v>
      </c>
      <c r="F1095" s="47">
        <f>SUMIFS(Fev!$J$5:$J$605,Fev!$V$5:$V$605,"Despesa",Fev!$G$5:$G$605,DRE!$D1095)</f>
        <v>0</v>
      </c>
      <c r="G1095" s="47" t="e">
        <f>SUMIFS(#REF!,#REF!,"Despesa",#REF!,DRE!$D1095)</f>
        <v>#REF!</v>
      </c>
      <c r="H1095" s="47">
        <f>SUMIFS(Abr!$J$5:$J$605,Abr!$V$5:$V$605,"Despesa",Abr!$G$5:$G$605,DRE!$D1095)</f>
        <v>0</v>
      </c>
      <c r="I1095" s="47">
        <f>SUMIFS(Mai!$J$5:$J$605,Mai!$V$5:$V$605,"Despesa",Mai!$G$5:$G$605,DRE!$D1095)</f>
        <v>0</v>
      </c>
      <c r="J1095" s="47">
        <f>SUMIFS(Jun!$J$5:$J$605,Jun!$V$5:$V$605,"Despesa",Jun!$G$5:$G$605,DRE!$D1095)</f>
        <v>0</v>
      </c>
      <c r="K1095" s="47" t="e">
        <f>SUMIFS(#REF!,#REF!,"Despesa",#REF!,DRE!$D1095)</f>
        <v>#REF!</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t="e">
        <f t="shared" si="46"/>
        <v>#REF!</v>
      </c>
    </row>
    <row r="1096" spans="1:17" ht="28.5" customHeight="1" thickTop="1" thickBot="1" x14ac:dyDescent="0.3">
      <c r="A1096" s="214"/>
      <c r="B1096" s="61">
        <v>1093</v>
      </c>
      <c r="C1096" s="34">
        <f>'PC Despesas'!X67</f>
        <v>0</v>
      </c>
      <c r="D1096" s="35" t="str">
        <f>IFERROR(VLOOKUP(C1096,'PC Despesas'!$X$5:$Y$103,2,FALSE),"")</f>
        <v/>
      </c>
      <c r="E1096" s="47">
        <f>SUMIFS(Jan!$J$5:$J$586,Jan!$V$5:$V$586,"Despesa",Jan!$G$5:$G$586,DRE!$D1096)</f>
        <v>0</v>
      </c>
      <c r="F1096" s="47">
        <f>SUMIFS(Fev!$J$5:$J$605,Fev!$V$5:$V$605,"Despesa",Fev!$G$5:$G$605,DRE!$D1096)</f>
        <v>0</v>
      </c>
      <c r="G1096" s="47" t="e">
        <f>SUMIFS(#REF!,#REF!,"Despesa",#REF!,DRE!$D1096)</f>
        <v>#REF!</v>
      </c>
      <c r="H1096" s="47">
        <f>SUMIFS(Abr!$J$5:$J$605,Abr!$V$5:$V$605,"Despesa",Abr!$G$5:$G$605,DRE!$D1096)</f>
        <v>0</v>
      </c>
      <c r="I1096" s="47">
        <f>SUMIFS(Mai!$J$5:$J$605,Mai!$V$5:$V$605,"Despesa",Mai!$G$5:$G$605,DRE!$D1096)</f>
        <v>0</v>
      </c>
      <c r="J1096" s="47">
        <f>SUMIFS(Jun!$J$5:$J$605,Jun!$V$5:$V$605,"Despesa",Jun!$G$5:$G$605,DRE!$D1096)</f>
        <v>0</v>
      </c>
      <c r="K1096" s="47" t="e">
        <f>SUMIFS(#REF!,#REF!,"Despesa",#REF!,DRE!$D1096)</f>
        <v>#REF!</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t="e">
        <f t="shared" si="46"/>
        <v>#REF!</v>
      </c>
    </row>
    <row r="1097" spans="1:17" ht="28.5" customHeight="1" thickTop="1" thickBot="1" x14ac:dyDescent="0.3">
      <c r="A1097" s="214"/>
      <c r="B1097" s="61">
        <v>1094</v>
      </c>
      <c r="C1097" s="34">
        <f>'PC Despesas'!X68</f>
        <v>0</v>
      </c>
      <c r="D1097" s="35" t="str">
        <f>IFERROR(VLOOKUP(C1097,'PC Despesas'!$X$5:$Y$103,2,FALSE),"")</f>
        <v/>
      </c>
      <c r="E1097" s="47">
        <f>SUMIFS(Jan!$J$5:$J$586,Jan!$V$5:$V$586,"Despesa",Jan!$G$5:$G$586,DRE!$D1097)</f>
        <v>0</v>
      </c>
      <c r="F1097" s="47">
        <f>SUMIFS(Fev!$J$5:$J$605,Fev!$V$5:$V$605,"Despesa",Fev!$G$5:$G$605,DRE!$D1097)</f>
        <v>0</v>
      </c>
      <c r="G1097" s="47" t="e">
        <f>SUMIFS(#REF!,#REF!,"Despesa",#REF!,DRE!$D1097)</f>
        <v>#REF!</v>
      </c>
      <c r="H1097" s="47">
        <f>SUMIFS(Abr!$J$5:$J$605,Abr!$V$5:$V$605,"Despesa",Abr!$G$5:$G$605,DRE!$D1097)</f>
        <v>0</v>
      </c>
      <c r="I1097" s="47">
        <f>SUMIFS(Mai!$J$5:$J$605,Mai!$V$5:$V$605,"Despesa",Mai!$G$5:$G$605,DRE!$D1097)</f>
        <v>0</v>
      </c>
      <c r="J1097" s="47">
        <f>SUMIFS(Jun!$J$5:$J$605,Jun!$V$5:$V$605,"Despesa",Jun!$G$5:$G$605,DRE!$D1097)</f>
        <v>0</v>
      </c>
      <c r="K1097" s="47" t="e">
        <f>SUMIFS(#REF!,#REF!,"Despesa",#REF!,DRE!$D1097)</f>
        <v>#REF!</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t="e">
        <f t="shared" si="46"/>
        <v>#REF!</v>
      </c>
    </row>
    <row r="1098" spans="1:17" ht="28.5" customHeight="1" thickTop="1" thickBot="1" x14ac:dyDescent="0.3">
      <c r="A1098" s="214"/>
      <c r="B1098" s="61">
        <v>1095</v>
      </c>
      <c r="C1098" s="34">
        <f>'PC Despesas'!X69</f>
        <v>0</v>
      </c>
      <c r="D1098" s="35" t="str">
        <f>IFERROR(VLOOKUP(C1098,'PC Despesas'!$X$5:$Y$103,2,FALSE),"")</f>
        <v/>
      </c>
      <c r="E1098" s="47">
        <f>SUMIFS(Jan!$J$5:$J$586,Jan!$V$5:$V$586,"Despesa",Jan!$G$5:$G$586,DRE!$D1098)</f>
        <v>0</v>
      </c>
      <c r="F1098" s="47">
        <f>SUMIFS(Fev!$J$5:$J$605,Fev!$V$5:$V$605,"Despesa",Fev!$G$5:$G$605,DRE!$D1098)</f>
        <v>0</v>
      </c>
      <c r="G1098" s="47" t="e">
        <f>SUMIFS(#REF!,#REF!,"Despesa",#REF!,DRE!$D1098)</f>
        <v>#REF!</v>
      </c>
      <c r="H1098" s="47">
        <f>SUMIFS(Abr!$J$5:$J$605,Abr!$V$5:$V$605,"Despesa",Abr!$G$5:$G$605,DRE!$D1098)</f>
        <v>0</v>
      </c>
      <c r="I1098" s="47">
        <f>SUMIFS(Mai!$J$5:$J$605,Mai!$V$5:$V$605,"Despesa",Mai!$G$5:$G$605,DRE!$D1098)</f>
        <v>0</v>
      </c>
      <c r="J1098" s="47">
        <f>SUMIFS(Jun!$J$5:$J$605,Jun!$V$5:$V$605,"Despesa",Jun!$G$5:$G$605,DRE!$D1098)</f>
        <v>0</v>
      </c>
      <c r="K1098" s="47" t="e">
        <f>SUMIFS(#REF!,#REF!,"Despesa",#REF!,DRE!$D1098)</f>
        <v>#REF!</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t="e">
        <f t="shared" si="46"/>
        <v>#REF!</v>
      </c>
    </row>
    <row r="1099" spans="1:17" ht="28.5" customHeight="1" thickTop="1" thickBot="1" x14ac:dyDescent="0.3">
      <c r="A1099" s="214"/>
      <c r="B1099" s="61">
        <v>1096</v>
      </c>
      <c r="C1099" s="34">
        <f>'PC Despesas'!X70</f>
        <v>0</v>
      </c>
      <c r="D1099" s="35" t="str">
        <f>IFERROR(VLOOKUP(C1099,'PC Despesas'!$X$5:$Y$103,2,FALSE),"")</f>
        <v/>
      </c>
      <c r="E1099" s="47">
        <f>SUMIFS(Jan!$J$5:$J$586,Jan!$V$5:$V$586,"Despesa",Jan!$G$5:$G$586,DRE!$D1099)</f>
        <v>0</v>
      </c>
      <c r="F1099" s="47">
        <f>SUMIFS(Fev!$J$5:$J$605,Fev!$V$5:$V$605,"Despesa",Fev!$G$5:$G$605,DRE!$D1099)</f>
        <v>0</v>
      </c>
      <c r="G1099" s="47" t="e">
        <f>SUMIFS(#REF!,#REF!,"Despesa",#REF!,DRE!$D1099)</f>
        <v>#REF!</v>
      </c>
      <c r="H1099" s="47">
        <f>SUMIFS(Abr!$J$5:$J$605,Abr!$V$5:$V$605,"Despesa",Abr!$G$5:$G$605,DRE!$D1099)</f>
        <v>0</v>
      </c>
      <c r="I1099" s="47">
        <f>SUMIFS(Mai!$J$5:$J$605,Mai!$V$5:$V$605,"Despesa",Mai!$G$5:$G$605,DRE!$D1099)</f>
        <v>0</v>
      </c>
      <c r="J1099" s="47">
        <f>SUMIFS(Jun!$J$5:$J$605,Jun!$V$5:$V$605,"Despesa",Jun!$G$5:$G$605,DRE!$D1099)</f>
        <v>0</v>
      </c>
      <c r="K1099" s="47" t="e">
        <f>SUMIFS(#REF!,#REF!,"Despesa",#REF!,DRE!$D1099)</f>
        <v>#REF!</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t="e">
        <f t="shared" ref="Q1099:Q1132" si="47">SUM(E1099:P1099)</f>
        <v>#REF!</v>
      </c>
    </row>
    <row r="1100" spans="1:17" ht="28.5" customHeight="1" thickTop="1" thickBot="1" x14ac:dyDescent="0.3">
      <c r="A1100" s="214"/>
      <c r="B1100" s="61">
        <v>1097</v>
      </c>
      <c r="C1100" s="34">
        <f>'PC Despesas'!X71</f>
        <v>0</v>
      </c>
      <c r="D1100" s="35" t="str">
        <f>IFERROR(VLOOKUP(C1100,'PC Despesas'!$X$5:$Y$103,2,FALSE),"")</f>
        <v/>
      </c>
      <c r="E1100" s="47">
        <f>SUMIFS(Jan!$J$5:$J$586,Jan!$V$5:$V$586,"Despesa",Jan!$G$5:$G$586,DRE!$D1100)</f>
        <v>0</v>
      </c>
      <c r="F1100" s="47">
        <f>SUMIFS(Fev!$J$5:$J$605,Fev!$V$5:$V$605,"Despesa",Fev!$G$5:$G$605,DRE!$D1100)</f>
        <v>0</v>
      </c>
      <c r="G1100" s="47" t="e">
        <f>SUMIFS(#REF!,#REF!,"Despesa",#REF!,DRE!$D1100)</f>
        <v>#REF!</v>
      </c>
      <c r="H1100" s="47">
        <f>SUMIFS(Abr!$J$5:$J$605,Abr!$V$5:$V$605,"Despesa",Abr!$G$5:$G$605,DRE!$D1100)</f>
        <v>0</v>
      </c>
      <c r="I1100" s="47">
        <f>SUMIFS(Mai!$J$5:$J$605,Mai!$V$5:$V$605,"Despesa",Mai!$G$5:$G$605,DRE!$D1100)</f>
        <v>0</v>
      </c>
      <c r="J1100" s="47">
        <f>SUMIFS(Jun!$J$5:$J$605,Jun!$V$5:$V$605,"Despesa",Jun!$G$5:$G$605,DRE!$D1100)</f>
        <v>0</v>
      </c>
      <c r="K1100" s="47" t="e">
        <f>SUMIFS(#REF!,#REF!,"Despesa",#REF!,DRE!$D1100)</f>
        <v>#REF!</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t="e">
        <f t="shared" si="47"/>
        <v>#REF!</v>
      </c>
    </row>
    <row r="1101" spans="1:17" ht="28.5" customHeight="1" thickTop="1" thickBot="1" x14ac:dyDescent="0.3">
      <c r="A1101" s="214"/>
      <c r="B1101" s="61">
        <v>1098</v>
      </c>
      <c r="C1101" s="34">
        <f>'PC Despesas'!X72</f>
        <v>0</v>
      </c>
      <c r="D1101" s="35" t="str">
        <f>IFERROR(VLOOKUP(C1101,'PC Despesas'!$X$5:$Y$103,2,FALSE),"")</f>
        <v/>
      </c>
      <c r="E1101" s="47">
        <f>SUMIFS(Jan!$J$5:$J$586,Jan!$V$5:$V$586,"Despesa",Jan!$G$5:$G$586,DRE!$D1101)</f>
        <v>0</v>
      </c>
      <c r="F1101" s="47">
        <f>SUMIFS(Fev!$J$5:$J$605,Fev!$V$5:$V$605,"Despesa",Fev!$G$5:$G$605,DRE!$D1101)</f>
        <v>0</v>
      </c>
      <c r="G1101" s="47" t="e">
        <f>SUMIFS(#REF!,#REF!,"Despesa",#REF!,DRE!$D1101)</f>
        <v>#REF!</v>
      </c>
      <c r="H1101" s="47">
        <f>SUMIFS(Abr!$J$5:$J$605,Abr!$V$5:$V$605,"Despesa",Abr!$G$5:$G$605,DRE!$D1101)</f>
        <v>0</v>
      </c>
      <c r="I1101" s="47">
        <f>SUMIFS(Mai!$J$5:$J$605,Mai!$V$5:$V$605,"Despesa",Mai!$G$5:$G$605,DRE!$D1101)</f>
        <v>0</v>
      </c>
      <c r="J1101" s="47">
        <f>SUMIFS(Jun!$J$5:$J$605,Jun!$V$5:$V$605,"Despesa",Jun!$G$5:$G$605,DRE!$D1101)</f>
        <v>0</v>
      </c>
      <c r="K1101" s="47" t="e">
        <f>SUMIFS(#REF!,#REF!,"Despesa",#REF!,DRE!$D1101)</f>
        <v>#REF!</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t="e">
        <f t="shared" si="47"/>
        <v>#REF!</v>
      </c>
    </row>
    <row r="1102" spans="1:17" ht="28.5" customHeight="1" thickTop="1" thickBot="1" x14ac:dyDescent="0.3">
      <c r="A1102" s="214"/>
      <c r="B1102" s="61">
        <v>1099</v>
      </c>
      <c r="C1102" s="34">
        <f>'PC Despesas'!X73</f>
        <v>0</v>
      </c>
      <c r="D1102" s="35" t="str">
        <f>IFERROR(VLOOKUP(C1102,'PC Despesas'!$X$5:$Y$103,2,FALSE),"")</f>
        <v/>
      </c>
      <c r="E1102" s="47">
        <f>SUMIFS(Jan!$J$5:$J$586,Jan!$V$5:$V$586,"Despesa",Jan!$G$5:$G$586,DRE!$D1102)</f>
        <v>0</v>
      </c>
      <c r="F1102" s="47">
        <f>SUMIFS(Fev!$J$5:$J$605,Fev!$V$5:$V$605,"Despesa",Fev!$G$5:$G$605,DRE!$D1102)</f>
        <v>0</v>
      </c>
      <c r="G1102" s="47" t="e">
        <f>SUMIFS(#REF!,#REF!,"Despesa",#REF!,DRE!$D1102)</f>
        <v>#REF!</v>
      </c>
      <c r="H1102" s="47">
        <f>SUMIFS(Abr!$J$5:$J$605,Abr!$V$5:$V$605,"Despesa",Abr!$G$5:$G$605,DRE!$D1102)</f>
        <v>0</v>
      </c>
      <c r="I1102" s="47">
        <f>SUMIFS(Mai!$J$5:$J$605,Mai!$V$5:$V$605,"Despesa",Mai!$G$5:$G$605,DRE!$D1102)</f>
        <v>0</v>
      </c>
      <c r="J1102" s="47">
        <f>SUMIFS(Jun!$J$5:$J$605,Jun!$V$5:$V$605,"Despesa",Jun!$G$5:$G$605,DRE!$D1102)</f>
        <v>0</v>
      </c>
      <c r="K1102" s="47" t="e">
        <f>SUMIFS(#REF!,#REF!,"Despesa",#REF!,DRE!$D1102)</f>
        <v>#REF!</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t="e">
        <f t="shared" si="47"/>
        <v>#REF!</v>
      </c>
    </row>
    <row r="1103" spans="1:17" ht="28.5" customHeight="1" thickTop="1" thickBot="1" x14ac:dyDescent="0.3">
      <c r="A1103" s="214"/>
      <c r="B1103" s="61">
        <v>1100</v>
      </c>
      <c r="C1103" s="34">
        <f>'PC Despesas'!X74</f>
        <v>0</v>
      </c>
      <c r="D1103" s="35" t="str">
        <f>IFERROR(VLOOKUP(C1103,'PC Despesas'!$X$5:$Y$103,2,FALSE),"")</f>
        <v/>
      </c>
      <c r="E1103" s="47">
        <f>SUMIFS(Jan!$J$5:$J$586,Jan!$V$5:$V$586,"Despesa",Jan!$G$5:$G$586,DRE!$D1103)</f>
        <v>0</v>
      </c>
      <c r="F1103" s="47">
        <f>SUMIFS(Fev!$J$5:$J$605,Fev!$V$5:$V$605,"Despesa",Fev!$G$5:$G$605,DRE!$D1103)</f>
        <v>0</v>
      </c>
      <c r="G1103" s="47" t="e">
        <f>SUMIFS(#REF!,#REF!,"Despesa",#REF!,DRE!$D1103)</f>
        <v>#REF!</v>
      </c>
      <c r="H1103" s="47">
        <f>SUMIFS(Abr!$J$5:$J$605,Abr!$V$5:$V$605,"Despesa",Abr!$G$5:$G$605,DRE!$D1103)</f>
        <v>0</v>
      </c>
      <c r="I1103" s="47">
        <f>SUMIFS(Mai!$J$5:$J$605,Mai!$V$5:$V$605,"Despesa",Mai!$G$5:$G$605,DRE!$D1103)</f>
        <v>0</v>
      </c>
      <c r="J1103" s="47">
        <f>SUMIFS(Jun!$J$5:$J$605,Jun!$V$5:$V$605,"Despesa",Jun!$G$5:$G$605,DRE!$D1103)</f>
        <v>0</v>
      </c>
      <c r="K1103" s="47" t="e">
        <f>SUMIFS(#REF!,#REF!,"Despesa",#REF!,DRE!$D1103)</f>
        <v>#REF!</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t="e">
        <f t="shared" si="47"/>
        <v>#REF!</v>
      </c>
    </row>
    <row r="1104" spans="1:17" ht="28.5" customHeight="1" thickTop="1" thickBot="1" x14ac:dyDescent="0.3">
      <c r="A1104" s="214"/>
      <c r="B1104" s="61">
        <v>1101</v>
      </c>
      <c r="C1104" s="34">
        <f>'PC Despesas'!X75</f>
        <v>0</v>
      </c>
      <c r="D1104" s="35" t="str">
        <f>IFERROR(VLOOKUP(C1104,'PC Despesas'!$X$5:$Y$103,2,FALSE),"")</f>
        <v/>
      </c>
      <c r="E1104" s="47">
        <f>SUMIFS(Jan!$J$5:$J$586,Jan!$V$5:$V$586,"Despesa",Jan!$G$5:$G$586,DRE!$D1104)</f>
        <v>0</v>
      </c>
      <c r="F1104" s="47">
        <f>SUMIFS(Fev!$J$5:$J$605,Fev!$V$5:$V$605,"Despesa",Fev!$G$5:$G$605,DRE!$D1104)</f>
        <v>0</v>
      </c>
      <c r="G1104" s="47" t="e">
        <f>SUMIFS(#REF!,#REF!,"Despesa",#REF!,DRE!$D1104)</f>
        <v>#REF!</v>
      </c>
      <c r="H1104" s="47">
        <f>SUMIFS(Abr!$J$5:$J$605,Abr!$V$5:$V$605,"Despesa",Abr!$G$5:$G$605,DRE!$D1104)</f>
        <v>0</v>
      </c>
      <c r="I1104" s="47">
        <f>SUMIFS(Mai!$J$5:$J$605,Mai!$V$5:$V$605,"Despesa",Mai!$G$5:$G$605,DRE!$D1104)</f>
        <v>0</v>
      </c>
      <c r="J1104" s="47">
        <f>SUMIFS(Jun!$J$5:$J$605,Jun!$V$5:$V$605,"Despesa",Jun!$G$5:$G$605,DRE!$D1104)</f>
        <v>0</v>
      </c>
      <c r="K1104" s="47" t="e">
        <f>SUMIFS(#REF!,#REF!,"Despesa",#REF!,DRE!$D1104)</f>
        <v>#REF!</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t="e">
        <f t="shared" si="47"/>
        <v>#REF!</v>
      </c>
    </row>
    <row r="1105" spans="1:17" ht="28.5" customHeight="1" thickTop="1" thickBot="1" x14ac:dyDescent="0.3">
      <c r="A1105" s="214"/>
      <c r="B1105" s="61">
        <v>1102</v>
      </c>
      <c r="C1105" s="34">
        <f>'PC Despesas'!X76</f>
        <v>0</v>
      </c>
      <c r="D1105" s="35" t="str">
        <f>IFERROR(VLOOKUP(C1105,'PC Despesas'!$X$5:$Y$103,2,FALSE),"")</f>
        <v/>
      </c>
      <c r="E1105" s="47">
        <f>SUMIFS(Jan!$J$5:$J$586,Jan!$V$5:$V$586,"Despesa",Jan!$G$5:$G$586,DRE!$D1105)</f>
        <v>0</v>
      </c>
      <c r="F1105" s="47">
        <f>SUMIFS(Fev!$J$5:$J$605,Fev!$V$5:$V$605,"Despesa",Fev!$G$5:$G$605,DRE!$D1105)</f>
        <v>0</v>
      </c>
      <c r="G1105" s="47" t="e">
        <f>SUMIFS(#REF!,#REF!,"Despesa",#REF!,DRE!$D1105)</f>
        <v>#REF!</v>
      </c>
      <c r="H1105" s="47">
        <f>SUMIFS(Abr!$J$5:$J$605,Abr!$V$5:$V$605,"Despesa",Abr!$G$5:$G$605,DRE!$D1105)</f>
        <v>0</v>
      </c>
      <c r="I1105" s="47">
        <f>SUMIFS(Mai!$J$5:$J$605,Mai!$V$5:$V$605,"Despesa",Mai!$G$5:$G$605,DRE!$D1105)</f>
        <v>0</v>
      </c>
      <c r="J1105" s="47">
        <f>SUMIFS(Jun!$J$5:$J$605,Jun!$V$5:$V$605,"Despesa",Jun!$G$5:$G$605,DRE!$D1105)</f>
        <v>0</v>
      </c>
      <c r="K1105" s="47" t="e">
        <f>SUMIFS(#REF!,#REF!,"Despesa",#REF!,DRE!$D1105)</f>
        <v>#REF!</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t="e">
        <f t="shared" si="47"/>
        <v>#REF!</v>
      </c>
    </row>
    <row r="1106" spans="1:17" ht="28.5" customHeight="1" thickTop="1" thickBot="1" x14ac:dyDescent="0.3">
      <c r="A1106" s="214"/>
      <c r="B1106" s="61">
        <v>1103</v>
      </c>
      <c r="C1106" s="34">
        <f>'PC Despesas'!X77</f>
        <v>0</v>
      </c>
      <c r="D1106" s="35" t="str">
        <f>IFERROR(VLOOKUP(C1106,'PC Despesas'!$X$5:$Y$103,2,FALSE),"")</f>
        <v/>
      </c>
      <c r="E1106" s="47">
        <f>SUMIFS(Jan!$J$5:$J$586,Jan!$V$5:$V$586,"Despesa",Jan!$G$5:$G$586,DRE!$D1106)</f>
        <v>0</v>
      </c>
      <c r="F1106" s="47">
        <f>SUMIFS(Fev!$J$5:$J$605,Fev!$V$5:$V$605,"Despesa",Fev!$G$5:$G$605,DRE!$D1106)</f>
        <v>0</v>
      </c>
      <c r="G1106" s="47" t="e">
        <f>SUMIFS(#REF!,#REF!,"Despesa",#REF!,DRE!$D1106)</f>
        <v>#REF!</v>
      </c>
      <c r="H1106" s="47">
        <f>SUMIFS(Abr!$J$5:$J$605,Abr!$V$5:$V$605,"Despesa",Abr!$G$5:$G$605,DRE!$D1106)</f>
        <v>0</v>
      </c>
      <c r="I1106" s="47">
        <f>SUMIFS(Mai!$J$5:$J$605,Mai!$V$5:$V$605,"Despesa",Mai!$G$5:$G$605,DRE!$D1106)</f>
        <v>0</v>
      </c>
      <c r="J1106" s="47">
        <f>SUMIFS(Jun!$J$5:$J$605,Jun!$V$5:$V$605,"Despesa",Jun!$G$5:$G$605,DRE!$D1106)</f>
        <v>0</v>
      </c>
      <c r="K1106" s="47" t="e">
        <f>SUMIFS(#REF!,#REF!,"Despesa",#REF!,DRE!$D1106)</f>
        <v>#REF!</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t="e">
        <f t="shared" si="47"/>
        <v>#REF!</v>
      </c>
    </row>
    <row r="1107" spans="1:17" ht="28.5" customHeight="1" thickTop="1" thickBot="1" x14ac:dyDescent="0.3">
      <c r="A1107" s="214"/>
      <c r="B1107" s="61">
        <v>1104</v>
      </c>
      <c r="C1107" s="34">
        <f>'PC Despesas'!X78</f>
        <v>0</v>
      </c>
      <c r="D1107" s="35" t="str">
        <f>IFERROR(VLOOKUP(C1107,'PC Despesas'!$X$5:$Y$103,2,FALSE),"")</f>
        <v/>
      </c>
      <c r="E1107" s="47">
        <f>SUMIFS(Jan!$J$5:$J$586,Jan!$V$5:$V$586,"Despesa",Jan!$G$5:$G$586,DRE!$D1107)</f>
        <v>0</v>
      </c>
      <c r="F1107" s="47">
        <f>SUMIFS(Fev!$J$5:$J$605,Fev!$V$5:$V$605,"Despesa",Fev!$G$5:$G$605,DRE!$D1107)</f>
        <v>0</v>
      </c>
      <c r="G1107" s="47" t="e">
        <f>SUMIFS(#REF!,#REF!,"Despesa",#REF!,DRE!$D1107)</f>
        <v>#REF!</v>
      </c>
      <c r="H1107" s="47">
        <f>SUMIFS(Abr!$J$5:$J$605,Abr!$V$5:$V$605,"Despesa",Abr!$G$5:$G$605,DRE!$D1107)</f>
        <v>0</v>
      </c>
      <c r="I1107" s="47">
        <f>SUMIFS(Mai!$J$5:$J$605,Mai!$V$5:$V$605,"Despesa",Mai!$G$5:$G$605,DRE!$D1107)</f>
        <v>0</v>
      </c>
      <c r="J1107" s="47">
        <f>SUMIFS(Jun!$J$5:$J$605,Jun!$V$5:$V$605,"Despesa",Jun!$G$5:$G$605,DRE!$D1107)</f>
        <v>0</v>
      </c>
      <c r="K1107" s="47" t="e">
        <f>SUMIFS(#REF!,#REF!,"Despesa",#REF!,DRE!$D1107)</f>
        <v>#REF!</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t="e">
        <f t="shared" si="47"/>
        <v>#REF!</v>
      </c>
    </row>
    <row r="1108" spans="1:17" ht="28.5" customHeight="1" thickTop="1" thickBot="1" x14ac:dyDescent="0.3">
      <c r="A1108" s="214"/>
      <c r="B1108" s="61">
        <v>1105</v>
      </c>
      <c r="C1108" s="34">
        <f>'PC Despesas'!X79</f>
        <v>0</v>
      </c>
      <c r="D1108" s="35" t="str">
        <f>IFERROR(VLOOKUP(C1108,'PC Despesas'!$X$5:$Y$103,2,FALSE),"")</f>
        <v/>
      </c>
      <c r="E1108" s="47">
        <f>SUMIFS(Jan!$J$5:$J$586,Jan!$V$5:$V$586,"Despesa",Jan!$G$5:$G$586,DRE!$D1108)</f>
        <v>0</v>
      </c>
      <c r="F1108" s="47">
        <f>SUMIFS(Fev!$J$5:$J$605,Fev!$V$5:$V$605,"Despesa",Fev!$G$5:$G$605,DRE!$D1108)</f>
        <v>0</v>
      </c>
      <c r="G1108" s="47" t="e">
        <f>SUMIFS(#REF!,#REF!,"Despesa",#REF!,DRE!$D1108)</f>
        <v>#REF!</v>
      </c>
      <c r="H1108" s="47">
        <f>SUMIFS(Abr!$J$5:$J$605,Abr!$V$5:$V$605,"Despesa",Abr!$G$5:$G$605,DRE!$D1108)</f>
        <v>0</v>
      </c>
      <c r="I1108" s="47">
        <f>SUMIFS(Mai!$J$5:$J$605,Mai!$V$5:$V$605,"Despesa",Mai!$G$5:$G$605,DRE!$D1108)</f>
        <v>0</v>
      </c>
      <c r="J1108" s="47">
        <f>SUMIFS(Jun!$J$5:$J$605,Jun!$V$5:$V$605,"Despesa",Jun!$G$5:$G$605,DRE!$D1108)</f>
        <v>0</v>
      </c>
      <c r="K1108" s="47" t="e">
        <f>SUMIFS(#REF!,#REF!,"Despesa",#REF!,DRE!$D1108)</f>
        <v>#REF!</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t="e">
        <f t="shared" si="47"/>
        <v>#REF!</v>
      </c>
    </row>
    <row r="1109" spans="1:17" ht="28.5" customHeight="1" thickTop="1" thickBot="1" x14ac:dyDescent="0.3">
      <c r="A1109" s="214"/>
      <c r="B1109" s="61">
        <v>1106</v>
      </c>
      <c r="C1109" s="34">
        <f>'PC Despesas'!X80</f>
        <v>0</v>
      </c>
      <c r="D1109" s="35" t="str">
        <f>IFERROR(VLOOKUP(C1109,'PC Despesas'!$X$5:$Y$103,2,FALSE),"")</f>
        <v/>
      </c>
      <c r="E1109" s="47">
        <f>SUMIFS(Jan!$J$5:$J$586,Jan!$V$5:$V$586,"Despesa",Jan!$G$5:$G$586,DRE!$D1109)</f>
        <v>0</v>
      </c>
      <c r="F1109" s="47">
        <f>SUMIFS(Fev!$J$5:$J$605,Fev!$V$5:$V$605,"Despesa",Fev!$G$5:$G$605,DRE!$D1109)</f>
        <v>0</v>
      </c>
      <c r="G1109" s="47" t="e">
        <f>SUMIFS(#REF!,#REF!,"Despesa",#REF!,DRE!$D1109)</f>
        <v>#REF!</v>
      </c>
      <c r="H1109" s="47">
        <f>SUMIFS(Abr!$J$5:$J$605,Abr!$V$5:$V$605,"Despesa",Abr!$G$5:$G$605,DRE!$D1109)</f>
        <v>0</v>
      </c>
      <c r="I1109" s="47">
        <f>SUMIFS(Mai!$J$5:$J$605,Mai!$V$5:$V$605,"Despesa",Mai!$G$5:$G$605,DRE!$D1109)</f>
        <v>0</v>
      </c>
      <c r="J1109" s="47">
        <f>SUMIFS(Jun!$J$5:$J$605,Jun!$V$5:$V$605,"Despesa",Jun!$G$5:$G$605,DRE!$D1109)</f>
        <v>0</v>
      </c>
      <c r="K1109" s="47" t="e">
        <f>SUMIFS(#REF!,#REF!,"Despesa",#REF!,DRE!$D1109)</f>
        <v>#REF!</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t="e">
        <f t="shared" si="47"/>
        <v>#REF!</v>
      </c>
    </row>
    <row r="1110" spans="1:17" ht="28.5" customHeight="1" thickTop="1" thickBot="1" x14ac:dyDescent="0.3">
      <c r="A1110" s="214"/>
      <c r="B1110" s="61">
        <v>1107</v>
      </c>
      <c r="C1110" s="34">
        <f>'PC Despesas'!X81</f>
        <v>0</v>
      </c>
      <c r="D1110" s="35" t="str">
        <f>IFERROR(VLOOKUP(C1110,'PC Despesas'!$X$5:$Y$103,2,FALSE),"")</f>
        <v/>
      </c>
      <c r="E1110" s="47">
        <f>SUMIFS(Jan!$J$5:$J$586,Jan!$V$5:$V$586,"Despesa",Jan!$G$5:$G$586,DRE!$D1110)</f>
        <v>0</v>
      </c>
      <c r="F1110" s="47">
        <f>SUMIFS(Fev!$J$5:$J$605,Fev!$V$5:$V$605,"Despesa",Fev!$G$5:$G$605,DRE!$D1110)</f>
        <v>0</v>
      </c>
      <c r="G1110" s="47" t="e">
        <f>SUMIFS(#REF!,#REF!,"Despesa",#REF!,DRE!$D1110)</f>
        <v>#REF!</v>
      </c>
      <c r="H1110" s="47">
        <f>SUMIFS(Abr!$J$5:$J$605,Abr!$V$5:$V$605,"Despesa",Abr!$G$5:$G$605,DRE!$D1110)</f>
        <v>0</v>
      </c>
      <c r="I1110" s="47">
        <f>SUMIFS(Mai!$J$5:$J$605,Mai!$V$5:$V$605,"Despesa",Mai!$G$5:$G$605,DRE!$D1110)</f>
        <v>0</v>
      </c>
      <c r="J1110" s="47">
        <f>SUMIFS(Jun!$J$5:$J$605,Jun!$V$5:$V$605,"Despesa",Jun!$G$5:$G$605,DRE!$D1110)</f>
        <v>0</v>
      </c>
      <c r="K1110" s="47" t="e">
        <f>SUMIFS(#REF!,#REF!,"Despesa",#REF!,DRE!$D1110)</f>
        <v>#REF!</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t="e">
        <f t="shared" si="47"/>
        <v>#REF!</v>
      </c>
    </row>
    <row r="1111" spans="1:17" ht="28.5" customHeight="1" thickTop="1" thickBot="1" x14ac:dyDescent="0.3">
      <c r="A1111" s="214"/>
      <c r="B1111" s="61">
        <v>1108</v>
      </c>
      <c r="C1111" s="34">
        <f>'PC Despesas'!X82</f>
        <v>0</v>
      </c>
      <c r="D1111" s="35" t="str">
        <f>IFERROR(VLOOKUP(C1111,'PC Despesas'!$X$5:$Y$103,2,FALSE),"")</f>
        <v/>
      </c>
      <c r="E1111" s="47">
        <f>SUMIFS(Jan!$J$5:$J$586,Jan!$V$5:$V$586,"Despesa",Jan!$G$5:$G$586,DRE!$D1111)</f>
        <v>0</v>
      </c>
      <c r="F1111" s="47">
        <f>SUMIFS(Fev!$J$5:$J$605,Fev!$V$5:$V$605,"Despesa",Fev!$G$5:$G$605,DRE!$D1111)</f>
        <v>0</v>
      </c>
      <c r="G1111" s="47" t="e">
        <f>SUMIFS(#REF!,#REF!,"Despesa",#REF!,DRE!$D1111)</f>
        <v>#REF!</v>
      </c>
      <c r="H1111" s="47">
        <f>SUMIFS(Abr!$J$5:$J$605,Abr!$V$5:$V$605,"Despesa",Abr!$G$5:$G$605,DRE!$D1111)</f>
        <v>0</v>
      </c>
      <c r="I1111" s="47">
        <f>SUMIFS(Mai!$J$5:$J$605,Mai!$V$5:$V$605,"Despesa",Mai!$G$5:$G$605,DRE!$D1111)</f>
        <v>0</v>
      </c>
      <c r="J1111" s="47">
        <f>SUMIFS(Jun!$J$5:$J$605,Jun!$V$5:$V$605,"Despesa",Jun!$G$5:$G$605,DRE!$D1111)</f>
        <v>0</v>
      </c>
      <c r="K1111" s="47" t="e">
        <f>SUMIFS(#REF!,#REF!,"Despesa",#REF!,DRE!$D1111)</f>
        <v>#REF!</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t="e">
        <f t="shared" si="47"/>
        <v>#REF!</v>
      </c>
    </row>
    <row r="1112" spans="1:17" ht="28.5" customHeight="1" thickTop="1" thickBot="1" x14ac:dyDescent="0.3">
      <c r="A1112" s="214"/>
      <c r="B1112" s="61">
        <v>1109</v>
      </c>
      <c r="C1112" s="34">
        <f>'PC Despesas'!X83</f>
        <v>0</v>
      </c>
      <c r="D1112" s="35" t="str">
        <f>IFERROR(VLOOKUP(C1112,'PC Despesas'!$X$5:$Y$103,2,FALSE),"")</f>
        <v/>
      </c>
      <c r="E1112" s="47">
        <f>SUMIFS(Jan!$J$5:$J$586,Jan!$V$5:$V$586,"Despesa",Jan!$G$5:$G$586,DRE!$D1112)</f>
        <v>0</v>
      </c>
      <c r="F1112" s="47">
        <f>SUMIFS(Fev!$J$5:$J$605,Fev!$V$5:$V$605,"Despesa",Fev!$G$5:$G$605,DRE!$D1112)</f>
        <v>0</v>
      </c>
      <c r="G1112" s="47" t="e">
        <f>SUMIFS(#REF!,#REF!,"Despesa",#REF!,DRE!$D1112)</f>
        <v>#REF!</v>
      </c>
      <c r="H1112" s="47">
        <f>SUMIFS(Abr!$J$5:$J$605,Abr!$V$5:$V$605,"Despesa",Abr!$G$5:$G$605,DRE!$D1112)</f>
        <v>0</v>
      </c>
      <c r="I1112" s="47">
        <f>SUMIFS(Mai!$J$5:$J$605,Mai!$V$5:$V$605,"Despesa",Mai!$G$5:$G$605,DRE!$D1112)</f>
        <v>0</v>
      </c>
      <c r="J1112" s="47">
        <f>SUMIFS(Jun!$J$5:$J$605,Jun!$V$5:$V$605,"Despesa",Jun!$G$5:$G$605,DRE!$D1112)</f>
        <v>0</v>
      </c>
      <c r="K1112" s="47" t="e">
        <f>SUMIFS(#REF!,#REF!,"Despesa",#REF!,DRE!$D1112)</f>
        <v>#REF!</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t="e">
        <f t="shared" si="47"/>
        <v>#REF!</v>
      </c>
    </row>
    <row r="1113" spans="1:17" ht="28.5" customHeight="1" thickTop="1" thickBot="1" x14ac:dyDescent="0.3">
      <c r="A1113" s="214"/>
      <c r="B1113" s="61">
        <v>1110</v>
      </c>
      <c r="C1113" s="34">
        <f>'PC Despesas'!X84</f>
        <v>0</v>
      </c>
      <c r="D1113" s="35" t="str">
        <f>IFERROR(VLOOKUP(C1113,'PC Despesas'!$X$5:$Y$103,2,FALSE),"")</f>
        <v/>
      </c>
      <c r="E1113" s="47">
        <f>SUMIFS(Jan!$J$5:$J$586,Jan!$V$5:$V$586,"Despesa",Jan!$G$5:$G$586,DRE!$D1113)</f>
        <v>0</v>
      </c>
      <c r="F1113" s="47">
        <f>SUMIFS(Fev!$J$5:$J$605,Fev!$V$5:$V$605,"Despesa",Fev!$G$5:$G$605,DRE!$D1113)</f>
        <v>0</v>
      </c>
      <c r="G1113" s="47" t="e">
        <f>SUMIFS(#REF!,#REF!,"Despesa",#REF!,DRE!$D1113)</f>
        <v>#REF!</v>
      </c>
      <c r="H1113" s="47">
        <f>SUMIFS(Abr!$J$5:$J$605,Abr!$V$5:$V$605,"Despesa",Abr!$G$5:$G$605,DRE!$D1113)</f>
        <v>0</v>
      </c>
      <c r="I1113" s="47">
        <f>SUMIFS(Mai!$J$5:$J$605,Mai!$V$5:$V$605,"Despesa",Mai!$G$5:$G$605,DRE!$D1113)</f>
        <v>0</v>
      </c>
      <c r="J1113" s="47">
        <f>SUMIFS(Jun!$J$5:$J$605,Jun!$V$5:$V$605,"Despesa",Jun!$G$5:$G$605,DRE!$D1113)</f>
        <v>0</v>
      </c>
      <c r="K1113" s="47" t="e">
        <f>SUMIFS(#REF!,#REF!,"Despesa",#REF!,DRE!$D1113)</f>
        <v>#REF!</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t="e">
        <f t="shared" si="47"/>
        <v>#REF!</v>
      </c>
    </row>
    <row r="1114" spans="1:17" ht="28.5" customHeight="1" thickTop="1" thickBot="1" x14ac:dyDescent="0.3">
      <c r="A1114" s="214"/>
      <c r="B1114" s="61">
        <v>1111</v>
      </c>
      <c r="C1114" s="34">
        <f>'PC Despesas'!X85</f>
        <v>0</v>
      </c>
      <c r="D1114" s="35" t="str">
        <f>IFERROR(VLOOKUP(C1114,'PC Despesas'!$X$5:$Y$103,2,FALSE),"")</f>
        <v/>
      </c>
      <c r="E1114" s="47">
        <f>SUMIFS(Jan!$J$5:$J$586,Jan!$V$5:$V$586,"Despesa",Jan!$G$5:$G$586,DRE!$D1114)</f>
        <v>0</v>
      </c>
      <c r="F1114" s="47">
        <f>SUMIFS(Fev!$J$5:$J$605,Fev!$V$5:$V$605,"Despesa",Fev!$G$5:$G$605,DRE!$D1114)</f>
        <v>0</v>
      </c>
      <c r="G1114" s="47" t="e">
        <f>SUMIFS(#REF!,#REF!,"Despesa",#REF!,DRE!$D1114)</f>
        <v>#REF!</v>
      </c>
      <c r="H1114" s="47">
        <f>SUMIFS(Abr!$J$5:$J$605,Abr!$V$5:$V$605,"Despesa",Abr!$G$5:$G$605,DRE!$D1114)</f>
        <v>0</v>
      </c>
      <c r="I1114" s="47">
        <f>SUMIFS(Mai!$J$5:$J$605,Mai!$V$5:$V$605,"Despesa",Mai!$G$5:$G$605,DRE!$D1114)</f>
        <v>0</v>
      </c>
      <c r="J1114" s="47">
        <f>SUMIFS(Jun!$J$5:$J$605,Jun!$V$5:$V$605,"Despesa",Jun!$G$5:$G$605,DRE!$D1114)</f>
        <v>0</v>
      </c>
      <c r="K1114" s="47" t="e">
        <f>SUMIFS(#REF!,#REF!,"Despesa",#REF!,DRE!$D1114)</f>
        <v>#REF!</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t="e">
        <f t="shared" si="47"/>
        <v>#REF!</v>
      </c>
    </row>
    <row r="1115" spans="1:17" ht="28.5" customHeight="1" thickTop="1" thickBot="1" x14ac:dyDescent="0.3">
      <c r="A1115" s="214"/>
      <c r="B1115" s="61">
        <v>1112</v>
      </c>
      <c r="C1115" s="34">
        <f>'PC Despesas'!X86</f>
        <v>0</v>
      </c>
      <c r="D1115" s="35" t="str">
        <f>IFERROR(VLOOKUP(C1115,'PC Despesas'!$X$5:$Y$103,2,FALSE),"")</f>
        <v/>
      </c>
      <c r="E1115" s="47">
        <f>SUMIFS(Jan!$J$5:$J$586,Jan!$V$5:$V$586,"Despesa",Jan!$G$5:$G$586,DRE!$D1115)</f>
        <v>0</v>
      </c>
      <c r="F1115" s="47">
        <f>SUMIFS(Fev!$J$5:$J$605,Fev!$V$5:$V$605,"Despesa",Fev!$G$5:$G$605,DRE!$D1115)</f>
        <v>0</v>
      </c>
      <c r="G1115" s="47" t="e">
        <f>SUMIFS(#REF!,#REF!,"Despesa",#REF!,DRE!$D1115)</f>
        <v>#REF!</v>
      </c>
      <c r="H1115" s="47">
        <f>SUMIFS(Abr!$J$5:$J$605,Abr!$V$5:$V$605,"Despesa",Abr!$G$5:$G$605,DRE!$D1115)</f>
        <v>0</v>
      </c>
      <c r="I1115" s="47">
        <f>SUMIFS(Mai!$J$5:$J$605,Mai!$V$5:$V$605,"Despesa",Mai!$G$5:$G$605,DRE!$D1115)</f>
        <v>0</v>
      </c>
      <c r="J1115" s="47">
        <f>SUMIFS(Jun!$J$5:$J$605,Jun!$V$5:$V$605,"Despesa",Jun!$G$5:$G$605,DRE!$D1115)</f>
        <v>0</v>
      </c>
      <c r="K1115" s="47" t="e">
        <f>SUMIFS(#REF!,#REF!,"Despesa",#REF!,DRE!$D1115)</f>
        <v>#REF!</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t="e">
        <f t="shared" si="47"/>
        <v>#REF!</v>
      </c>
    </row>
    <row r="1116" spans="1:17" ht="28.5" customHeight="1" thickTop="1" thickBot="1" x14ac:dyDescent="0.3">
      <c r="A1116" s="214"/>
      <c r="B1116" s="61">
        <v>1113</v>
      </c>
      <c r="C1116" s="34">
        <f>'PC Despesas'!X87</f>
        <v>0</v>
      </c>
      <c r="D1116" s="35" t="str">
        <f>IFERROR(VLOOKUP(C1116,'PC Despesas'!$X$5:$Y$103,2,FALSE),"")</f>
        <v/>
      </c>
      <c r="E1116" s="47">
        <f>SUMIFS(Jan!$J$5:$J$586,Jan!$V$5:$V$586,"Despesa",Jan!$G$5:$G$586,DRE!$D1116)</f>
        <v>0</v>
      </c>
      <c r="F1116" s="47">
        <f>SUMIFS(Fev!$J$5:$J$605,Fev!$V$5:$V$605,"Despesa",Fev!$G$5:$G$605,DRE!$D1116)</f>
        <v>0</v>
      </c>
      <c r="G1116" s="47" t="e">
        <f>SUMIFS(#REF!,#REF!,"Despesa",#REF!,DRE!$D1116)</f>
        <v>#REF!</v>
      </c>
      <c r="H1116" s="47">
        <f>SUMIFS(Abr!$J$5:$J$605,Abr!$V$5:$V$605,"Despesa",Abr!$G$5:$G$605,DRE!$D1116)</f>
        <v>0</v>
      </c>
      <c r="I1116" s="47">
        <f>SUMIFS(Mai!$J$5:$J$605,Mai!$V$5:$V$605,"Despesa",Mai!$G$5:$G$605,DRE!$D1116)</f>
        <v>0</v>
      </c>
      <c r="J1116" s="47">
        <f>SUMIFS(Jun!$J$5:$J$605,Jun!$V$5:$V$605,"Despesa",Jun!$G$5:$G$605,DRE!$D1116)</f>
        <v>0</v>
      </c>
      <c r="K1116" s="47" t="e">
        <f>SUMIFS(#REF!,#REF!,"Despesa",#REF!,DRE!$D1116)</f>
        <v>#REF!</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t="e">
        <f t="shared" si="47"/>
        <v>#REF!</v>
      </c>
    </row>
    <row r="1117" spans="1:17" ht="28.5" customHeight="1" thickTop="1" thickBot="1" x14ac:dyDescent="0.3">
      <c r="A1117" s="214"/>
      <c r="B1117" s="61">
        <v>1114</v>
      </c>
      <c r="C1117" s="34">
        <f>'PC Despesas'!X88</f>
        <v>0</v>
      </c>
      <c r="D1117" s="35" t="str">
        <f>IFERROR(VLOOKUP(C1117,'PC Despesas'!$X$5:$Y$103,2,FALSE),"")</f>
        <v/>
      </c>
      <c r="E1117" s="47">
        <f>SUMIFS(Jan!$J$5:$J$586,Jan!$V$5:$V$586,"Despesa",Jan!$G$5:$G$586,DRE!$D1117)</f>
        <v>0</v>
      </c>
      <c r="F1117" s="47">
        <f>SUMIFS(Fev!$J$5:$J$605,Fev!$V$5:$V$605,"Despesa",Fev!$G$5:$G$605,DRE!$D1117)</f>
        <v>0</v>
      </c>
      <c r="G1117" s="47" t="e">
        <f>SUMIFS(#REF!,#REF!,"Despesa",#REF!,DRE!$D1117)</f>
        <v>#REF!</v>
      </c>
      <c r="H1117" s="47">
        <f>SUMIFS(Abr!$J$5:$J$605,Abr!$V$5:$V$605,"Despesa",Abr!$G$5:$G$605,DRE!$D1117)</f>
        <v>0</v>
      </c>
      <c r="I1117" s="47">
        <f>SUMIFS(Mai!$J$5:$J$605,Mai!$V$5:$V$605,"Despesa",Mai!$G$5:$G$605,DRE!$D1117)</f>
        <v>0</v>
      </c>
      <c r="J1117" s="47">
        <f>SUMIFS(Jun!$J$5:$J$605,Jun!$V$5:$V$605,"Despesa",Jun!$G$5:$G$605,DRE!$D1117)</f>
        <v>0</v>
      </c>
      <c r="K1117" s="47" t="e">
        <f>SUMIFS(#REF!,#REF!,"Despesa",#REF!,DRE!$D1117)</f>
        <v>#REF!</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t="e">
        <f t="shared" si="47"/>
        <v>#REF!</v>
      </c>
    </row>
    <row r="1118" spans="1:17" ht="28.5" customHeight="1" thickTop="1" thickBot="1" x14ac:dyDescent="0.3">
      <c r="A1118" s="214"/>
      <c r="B1118" s="61">
        <v>1115</v>
      </c>
      <c r="C1118" s="34">
        <f>'PC Despesas'!X89</f>
        <v>0</v>
      </c>
      <c r="D1118" s="35" t="str">
        <f>IFERROR(VLOOKUP(C1118,'PC Despesas'!$X$5:$Y$103,2,FALSE),"")</f>
        <v/>
      </c>
      <c r="E1118" s="47">
        <f>SUMIFS(Jan!$J$5:$J$586,Jan!$V$5:$V$586,"Despesa",Jan!$G$5:$G$586,DRE!$D1118)</f>
        <v>0</v>
      </c>
      <c r="F1118" s="47">
        <f>SUMIFS(Fev!$J$5:$J$605,Fev!$V$5:$V$605,"Despesa",Fev!$G$5:$G$605,DRE!$D1118)</f>
        <v>0</v>
      </c>
      <c r="G1118" s="47" t="e">
        <f>SUMIFS(#REF!,#REF!,"Despesa",#REF!,DRE!$D1118)</f>
        <v>#REF!</v>
      </c>
      <c r="H1118" s="47">
        <f>SUMIFS(Abr!$J$5:$J$605,Abr!$V$5:$V$605,"Despesa",Abr!$G$5:$G$605,DRE!$D1118)</f>
        <v>0</v>
      </c>
      <c r="I1118" s="47">
        <f>SUMIFS(Mai!$J$5:$J$605,Mai!$V$5:$V$605,"Despesa",Mai!$G$5:$G$605,DRE!$D1118)</f>
        <v>0</v>
      </c>
      <c r="J1118" s="47">
        <f>SUMIFS(Jun!$J$5:$J$605,Jun!$V$5:$V$605,"Despesa",Jun!$G$5:$G$605,DRE!$D1118)</f>
        <v>0</v>
      </c>
      <c r="K1118" s="47" t="e">
        <f>SUMIFS(#REF!,#REF!,"Despesa",#REF!,DRE!$D1118)</f>
        <v>#REF!</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t="e">
        <f t="shared" si="47"/>
        <v>#REF!</v>
      </c>
    </row>
    <row r="1119" spans="1:17" ht="28.5" customHeight="1" thickTop="1" thickBot="1" x14ac:dyDescent="0.3">
      <c r="A1119" s="214"/>
      <c r="B1119" s="61">
        <v>1116</v>
      </c>
      <c r="C1119" s="34">
        <f>'PC Despesas'!X90</f>
        <v>0</v>
      </c>
      <c r="D1119" s="35" t="str">
        <f>IFERROR(VLOOKUP(C1119,'PC Despesas'!$X$5:$Y$103,2,FALSE),"")</f>
        <v/>
      </c>
      <c r="E1119" s="47">
        <f>SUMIFS(Jan!$J$5:$J$586,Jan!$V$5:$V$586,"Despesa",Jan!$G$5:$G$586,DRE!$D1119)</f>
        <v>0</v>
      </c>
      <c r="F1119" s="47">
        <f>SUMIFS(Fev!$J$5:$J$605,Fev!$V$5:$V$605,"Despesa",Fev!$G$5:$G$605,DRE!$D1119)</f>
        <v>0</v>
      </c>
      <c r="G1119" s="47" t="e">
        <f>SUMIFS(#REF!,#REF!,"Despesa",#REF!,DRE!$D1119)</f>
        <v>#REF!</v>
      </c>
      <c r="H1119" s="47">
        <f>SUMIFS(Abr!$J$5:$J$605,Abr!$V$5:$V$605,"Despesa",Abr!$G$5:$G$605,DRE!$D1119)</f>
        <v>0</v>
      </c>
      <c r="I1119" s="47">
        <f>SUMIFS(Mai!$J$5:$J$605,Mai!$V$5:$V$605,"Despesa",Mai!$G$5:$G$605,DRE!$D1119)</f>
        <v>0</v>
      </c>
      <c r="J1119" s="47">
        <f>SUMIFS(Jun!$J$5:$J$605,Jun!$V$5:$V$605,"Despesa",Jun!$G$5:$G$605,DRE!$D1119)</f>
        <v>0</v>
      </c>
      <c r="K1119" s="47" t="e">
        <f>SUMIFS(#REF!,#REF!,"Despesa",#REF!,DRE!$D1119)</f>
        <v>#REF!</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t="e">
        <f t="shared" si="47"/>
        <v>#REF!</v>
      </c>
    </row>
    <row r="1120" spans="1:17" ht="28.5" customHeight="1" thickTop="1" thickBot="1" x14ac:dyDescent="0.3">
      <c r="A1120" s="214"/>
      <c r="B1120" s="61">
        <v>1117</v>
      </c>
      <c r="C1120" s="34">
        <f>'PC Despesas'!X91</f>
        <v>0</v>
      </c>
      <c r="D1120" s="35" t="str">
        <f>IFERROR(VLOOKUP(C1120,'PC Despesas'!$X$5:$Y$103,2,FALSE),"")</f>
        <v/>
      </c>
      <c r="E1120" s="47">
        <f>SUMIFS(Jan!$J$5:$J$586,Jan!$V$5:$V$586,"Despesa",Jan!$G$5:$G$586,DRE!$D1120)</f>
        <v>0</v>
      </c>
      <c r="F1120" s="47">
        <f>SUMIFS(Fev!$J$5:$J$605,Fev!$V$5:$V$605,"Despesa",Fev!$G$5:$G$605,DRE!$D1120)</f>
        <v>0</v>
      </c>
      <c r="G1120" s="47" t="e">
        <f>SUMIFS(#REF!,#REF!,"Despesa",#REF!,DRE!$D1120)</f>
        <v>#REF!</v>
      </c>
      <c r="H1120" s="47">
        <f>SUMIFS(Abr!$J$5:$J$605,Abr!$V$5:$V$605,"Despesa",Abr!$G$5:$G$605,DRE!$D1120)</f>
        <v>0</v>
      </c>
      <c r="I1120" s="47">
        <f>SUMIFS(Mai!$J$5:$J$605,Mai!$V$5:$V$605,"Despesa",Mai!$G$5:$G$605,DRE!$D1120)</f>
        <v>0</v>
      </c>
      <c r="J1120" s="47">
        <f>SUMIFS(Jun!$J$5:$J$605,Jun!$V$5:$V$605,"Despesa",Jun!$G$5:$G$605,DRE!$D1120)</f>
        <v>0</v>
      </c>
      <c r="K1120" s="47" t="e">
        <f>SUMIFS(#REF!,#REF!,"Despesa",#REF!,DRE!$D1120)</f>
        <v>#REF!</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t="e">
        <f t="shared" si="47"/>
        <v>#REF!</v>
      </c>
    </row>
    <row r="1121" spans="1:17" ht="28.5" customHeight="1" thickTop="1" thickBot="1" x14ac:dyDescent="0.3">
      <c r="A1121" s="214"/>
      <c r="B1121" s="61">
        <v>1118</v>
      </c>
      <c r="C1121" s="34">
        <f>'PC Despesas'!X92</f>
        <v>0</v>
      </c>
      <c r="D1121" s="35" t="str">
        <f>IFERROR(VLOOKUP(C1121,'PC Despesas'!$X$5:$Y$103,2,FALSE),"")</f>
        <v/>
      </c>
      <c r="E1121" s="47">
        <f>SUMIFS(Jan!$J$5:$J$586,Jan!$V$5:$V$586,"Despesa",Jan!$G$5:$G$586,DRE!$D1121)</f>
        <v>0</v>
      </c>
      <c r="F1121" s="47">
        <f>SUMIFS(Fev!$J$5:$J$605,Fev!$V$5:$V$605,"Despesa",Fev!$G$5:$G$605,DRE!$D1121)</f>
        <v>0</v>
      </c>
      <c r="G1121" s="47" t="e">
        <f>SUMIFS(#REF!,#REF!,"Despesa",#REF!,DRE!$D1121)</f>
        <v>#REF!</v>
      </c>
      <c r="H1121" s="47">
        <f>SUMIFS(Abr!$J$5:$J$605,Abr!$V$5:$V$605,"Despesa",Abr!$G$5:$G$605,DRE!$D1121)</f>
        <v>0</v>
      </c>
      <c r="I1121" s="47">
        <f>SUMIFS(Mai!$J$5:$J$605,Mai!$V$5:$V$605,"Despesa",Mai!$G$5:$G$605,DRE!$D1121)</f>
        <v>0</v>
      </c>
      <c r="J1121" s="47">
        <f>SUMIFS(Jun!$J$5:$J$605,Jun!$V$5:$V$605,"Despesa",Jun!$G$5:$G$605,DRE!$D1121)</f>
        <v>0</v>
      </c>
      <c r="K1121" s="47" t="e">
        <f>SUMIFS(#REF!,#REF!,"Despesa",#REF!,DRE!$D1121)</f>
        <v>#REF!</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t="e">
        <f t="shared" si="47"/>
        <v>#REF!</v>
      </c>
    </row>
    <row r="1122" spans="1:17" ht="28.5" customHeight="1" thickTop="1" thickBot="1" x14ac:dyDescent="0.3">
      <c r="A1122" s="214"/>
      <c r="B1122" s="61">
        <v>1119</v>
      </c>
      <c r="C1122" s="34">
        <f>'PC Despesas'!X93</f>
        <v>0</v>
      </c>
      <c r="D1122" s="35" t="str">
        <f>IFERROR(VLOOKUP(C1122,'PC Despesas'!$X$5:$Y$103,2,FALSE),"")</f>
        <v/>
      </c>
      <c r="E1122" s="47">
        <f>SUMIFS(Jan!$J$5:$J$586,Jan!$V$5:$V$586,"Despesa",Jan!$G$5:$G$586,DRE!$D1122)</f>
        <v>0</v>
      </c>
      <c r="F1122" s="47">
        <f>SUMIFS(Fev!$J$5:$J$605,Fev!$V$5:$V$605,"Despesa",Fev!$G$5:$G$605,DRE!$D1122)</f>
        <v>0</v>
      </c>
      <c r="G1122" s="47" t="e">
        <f>SUMIFS(#REF!,#REF!,"Despesa",#REF!,DRE!$D1122)</f>
        <v>#REF!</v>
      </c>
      <c r="H1122" s="47">
        <f>SUMIFS(Abr!$J$5:$J$605,Abr!$V$5:$V$605,"Despesa",Abr!$G$5:$G$605,DRE!$D1122)</f>
        <v>0</v>
      </c>
      <c r="I1122" s="47">
        <f>SUMIFS(Mai!$J$5:$J$605,Mai!$V$5:$V$605,"Despesa",Mai!$G$5:$G$605,DRE!$D1122)</f>
        <v>0</v>
      </c>
      <c r="J1122" s="47">
        <f>SUMIFS(Jun!$J$5:$J$605,Jun!$V$5:$V$605,"Despesa",Jun!$G$5:$G$605,DRE!$D1122)</f>
        <v>0</v>
      </c>
      <c r="K1122" s="47" t="e">
        <f>SUMIFS(#REF!,#REF!,"Despesa",#REF!,DRE!$D1122)</f>
        <v>#REF!</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t="e">
        <f t="shared" si="47"/>
        <v>#REF!</v>
      </c>
    </row>
    <row r="1123" spans="1:17" ht="28.5" customHeight="1" thickTop="1" thickBot="1" x14ac:dyDescent="0.3">
      <c r="A1123" s="214"/>
      <c r="B1123" s="61">
        <v>1120</v>
      </c>
      <c r="C1123" s="34">
        <f>'PC Despesas'!X94</f>
        <v>0</v>
      </c>
      <c r="D1123" s="35" t="str">
        <f>IFERROR(VLOOKUP(C1123,'PC Despesas'!$X$5:$Y$103,2,FALSE),"")</f>
        <v/>
      </c>
      <c r="E1123" s="47">
        <f>SUMIFS(Jan!$J$5:$J$586,Jan!$V$5:$V$586,"Despesa",Jan!$G$5:$G$586,DRE!$D1123)</f>
        <v>0</v>
      </c>
      <c r="F1123" s="47">
        <f>SUMIFS(Fev!$J$5:$J$605,Fev!$V$5:$V$605,"Despesa",Fev!$G$5:$G$605,DRE!$D1123)</f>
        <v>0</v>
      </c>
      <c r="G1123" s="47" t="e">
        <f>SUMIFS(#REF!,#REF!,"Despesa",#REF!,DRE!$D1123)</f>
        <v>#REF!</v>
      </c>
      <c r="H1123" s="47">
        <f>SUMIFS(Abr!$J$5:$J$605,Abr!$V$5:$V$605,"Despesa",Abr!$G$5:$G$605,DRE!$D1123)</f>
        <v>0</v>
      </c>
      <c r="I1123" s="47">
        <f>SUMIFS(Mai!$J$5:$J$605,Mai!$V$5:$V$605,"Despesa",Mai!$G$5:$G$605,DRE!$D1123)</f>
        <v>0</v>
      </c>
      <c r="J1123" s="47">
        <f>SUMIFS(Jun!$J$5:$J$605,Jun!$V$5:$V$605,"Despesa",Jun!$G$5:$G$605,DRE!$D1123)</f>
        <v>0</v>
      </c>
      <c r="K1123" s="47" t="e">
        <f>SUMIFS(#REF!,#REF!,"Despesa",#REF!,DRE!$D1123)</f>
        <v>#REF!</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t="e">
        <f t="shared" si="47"/>
        <v>#REF!</v>
      </c>
    </row>
    <row r="1124" spans="1:17" ht="28.5" customHeight="1" thickTop="1" thickBot="1" x14ac:dyDescent="0.3">
      <c r="A1124" s="214"/>
      <c r="B1124" s="61">
        <v>1121</v>
      </c>
      <c r="C1124" s="34">
        <f>'PC Despesas'!X95</f>
        <v>0</v>
      </c>
      <c r="D1124" s="35" t="str">
        <f>IFERROR(VLOOKUP(C1124,'PC Despesas'!$X$5:$Y$103,2,FALSE),"")</f>
        <v/>
      </c>
      <c r="E1124" s="47">
        <f>SUMIFS(Jan!$J$5:$J$586,Jan!$V$5:$V$586,"Despesa",Jan!$G$5:$G$586,DRE!$D1124)</f>
        <v>0</v>
      </c>
      <c r="F1124" s="47">
        <f>SUMIFS(Fev!$J$5:$J$605,Fev!$V$5:$V$605,"Despesa",Fev!$G$5:$G$605,DRE!$D1124)</f>
        <v>0</v>
      </c>
      <c r="G1124" s="47" t="e">
        <f>SUMIFS(#REF!,#REF!,"Despesa",#REF!,DRE!$D1124)</f>
        <v>#REF!</v>
      </c>
      <c r="H1124" s="47">
        <f>SUMIFS(Abr!$J$5:$J$605,Abr!$V$5:$V$605,"Despesa",Abr!$G$5:$G$605,DRE!$D1124)</f>
        <v>0</v>
      </c>
      <c r="I1124" s="47">
        <f>SUMIFS(Mai!$J$5:$J$605,Mai!$V$5:$V$605,"Despesa",Mai!$G$5:$G$605,DRE!$D1124)</f>
        <v>0</v>
      </c>
      <c r="J1124" s="47">
        <f>SUMIFS(Jun!$J$5:$J$605,Jun!$V$5:$V$605,"Despesa",Jun!$G$5:$G$605,DRE!$D1124)</f>
        <v>0</v>
      </c>
      <c r="K1124" s="47" t="e">
        <f>SUMIFS(#REF!,#REF!,"Despesa",#REF!,DRE!$D1124)</f>
        <v>#REF!</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t="e">
        <f t="shared" si="47"/>
        <v>#REF!</v>
      </c>
    </row>
    <row r="1125" spans="1:17" ht="28.5" customHeight="1" thickTop="1" thickBot="1" x14ac:dyDescent="0.3">
      <c r="A1125" s="214"/>
      <c r="B1125" s="61">
        <v>1122</v>
      </c>
      <c r="C1125" s="34">
        <f>'PC Despesas'!X96</f>
        <v>0</v>
      </c>
      <c r="D1125" s="35" t="str">
        <f>IFERROR(VLOOKUP(C1125,'PC Despesas'!$X$5:$Y$103,2,FALSE),"")</f>
        <v/>
      </c>
      <c r="E1125" s="47">
        <f>SUMIFS(Jan!$J$5:$J$586,Jan!$V$5:$V$586,"Despesa",Jan!$G$5:$G$586,DRE!$D1125)</f>
        <v>0</v>
      </c>
      <c r="F1125" s="47">
        <f>SUMIFS(Fev!$J$5:$J$605,Fev!$V$5:$V$605,"Despesa",Fev!$G$5:$G$605,DRE!$D1125)</f>
        <v>0</v>
      </c>
      <c r="G1125" s="47" t="e">
        <f>SUMIFS(#REF!,#REF!,"Despesa",#REF!,DRE!$D1125)</f>
        <v>#REF!</v>
      </c>
      <c r="H1125" s="47">
        <f>SUMIFS(Abr!$J$5:$J$605,Abr!$V$5:$V$605,"Despesa",Abr!$G$5:$G$605,DRE!$D1125)</f>
        <v>0</v>
      </c>
      <c r="I1125" s="47">
        <f>SUMIFS(Mai!$J$5:$J$605,Mai!$V$5:$V$605,"Despesa",Mai!$G$5:$G$605,DRE!$D1125)</f>
        <v>0</v>
      </c>
      <c r="J1125" s="47">
        <f>SUMIFS(Jun!$J$5:$J$605,Jun!$V$5:$V$605,"Despesa",Jun!$G$5:$G$605,DRE!$D1125)</f>
        <v>0</v>
      </c>
      <c r="K1125" s="47" t="e">
        <f>SUMIFS(#REF!,#REF!,"Despesa",#REF!,DRE!$D1125)</f>
        <v>#REF!</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t="e">
        <f t="shared" si="47"/>
        <v>#REF!</v>
      </c>
    </row>
    <row r="1126" spans="1:17" ht="28.5" customHeight="1" thickTop="1" thickBot="1" x14ac:dyDescent="0.3">
      <c r="A1126" s="214"/>
      <c r="B1126" s="61">
        <v>1123</v>
      </c>
      <c r="C1126" s="34">
        <f>'PC Despesas'!X97</f>
        <v>0</v>
      </c>
      <c r="D1126" s="35" t="str">
        <f>IFERROR(VLOOKUP(C1126,'PC Despesas'!$X$5:$Y$103,2,FALSE),"")</f>
        <v/>
      </c>
      <c r="E1126" s="47">
        <f>SUMIFS(Jan!$J$5:$J$586,Jan!$V$5:$V$586,"Despesa",Jan!$G$5:$G$586,DRE!$D1126)</f>
        <v>0</v>
      </c>
      <c r="F1126" s="47">
        <f>SUMIFS(Fev!$J$5:$J$605,Fev!$V$5:$V$605,"Despesa",Fev!$G$5:$G$605,DRE!$D1126)</f>
        <v>0</v>
      </c>
      <c r="G1126" s="47" t="e">
        <f>SUMIFS(#REF!,#REF!,"Despesa",#REF!,DRE!$D1126)</f>
        <v>#REF!</v>
      </c>
      <c r="H1126" s="47">
        <f>SUMIFS(Abr!$J$5:$J$605,Abr!$V$5:$V$605,"Despesa",Abr!$G$5:$G$605,DRE!$D1126)</f>
        <v>0</v>
      </c>
      <c r="I1126" s="47">
        <f>SUMIFS(Mai!$J$5:$J$605,Mai!$V$5:$V$605,"Despesa",Mai!$G$5:$G$605,DRE!$D1126)</f>
        <v>0</v>
      </c>
      <c r="J1126" s="47">
        <f>SUMIFS(Jun!$J$5:$J$605,Jun!$V$5:$V$605,"Despesa",Jun!$G$5:$G$605,DRE!$D1126)</f>
        <v>0</v>
      </c>
      <c r="K1126" s="47" t="e">
        <f>SUMIFS(#REF!,#REF!,"Despesa",#REF!,DRE!$D1126)</f>
        <v>#REF!</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t="e">
        <f t="shared" si="47"/>
        <v>#REF!</v>
      </c>
    </row>
    <row r="1127" spans="1:17" ht="28.5" customHeight="1" thickTop="1" thickBot="1" x14ac:dyDescent="0.3">
      <c r="A1127" s="214"/>
      <c r="B1127" s="61">
        <v>1124</v>
      </c>
      <c r="C1127" s="34">
        <f>'PC Despesas'!X98</f>
        <v>0</v>
      </c>
      <c r="D1127" s="35" t="str">
        <f>IFERROR(VLOOKUP(C1127,'PC Despesas'!$X$5:$Y$103,2,FALSE),"")</f>
        <v/>
      </c>
      <c r="E1127" s="47">
        <f>SUMIFS(Jan!$J$5:$J$586,Jan!$V$5:$V$586,"Despesa",Jan!$G$5:$G$586,DRE!$D1127)</f>
        <v>0</v>
      </c>
      <c r="F1127" s="47">
        <f>SUMIFS(Fev!$J$5:$J$605,Fev!$V$5:$V$605,"Despesa",Fev!$G$5:$G$605,DRE!$D1127)</f>
        <v>0</v>
      </c>
      <c r="G1127" s="47" t="e">
        <f>SUMIFS(#REF!,#REF!,"Despesa",#REF!,DRE!$D1127)</f>
        <v>#REF!</v>
      </c>
      <c r="H1127" s="47">
        <f>SUMIFS(Abr!$J$5:$J$605,Abr!$V$5:$V$605,"Despesa",Abr!$G$5:$G$605,DRE!$D1127)</f>
        <v>0</v>
      </c>
      <c r="I1127" s="47">
        <f>SUMIFS(Mai!$J$5:$J$605,Mai!$V$5:$V$605,"Despesa",Mai!$G$5:$G$605,DRE!$D1127)</f>
        <v>0</v>
      </c>
      <c r="J1127" s="47">
        <f>SUMIFS(Jun!$J$5:$J$605,Jun!$V$5:$V$605,"Despesa",Jun!$G$5:$G$605,DRE!$D1127)</f>
        <v>0</v>
      </c>
      <c r="K1127" s="47" t="e">
        <f>SUMIFS(#REF!,#REF!,"Despesa",#REF!,DRE!$D1127)</f>
        <v>#REF!</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t="e">
        <f t="shared" si="47"/>
        <v>#REF!</v>
      </c>
    </row>
    <row r="1128" spans="1:17" ht="28.5" customHeight="1" thickTop="1" thickBot="1" x14ac:dyDescent="0.3">
      <c r="A1128" s="214"/>
      <c r="B1128" s="61">
        <v>1125</v>
      </c>
      <c r="C1128" s="34">
        <f>'PC Despesas'!X99</f>
        <v>0</v>
      </c>
      <c r="D1128" s="35" t="str">
        <f>IFERROR(VLOOKUP(C1128,'PC Despesas'!$X$5:$Y$103,2,FALSE),"")</f>
        <v/>
      </c>
      <c r="E1128" s="47">
        <f>SUMIFS(Jan!$J$5:$J$586,Jan!$V$5:$V$586,"Despesa",Jan!$G$5:$G$586,DRE!$D1128)</f>
        <v>0</v>
      </c>
      <c r="F1128" s="47">
        <f>SUMIFS(Fev!$J$5:$J$605,Fev!$V$5:$V$605,"Despesa",Fev!$G$5:$G$605,DRE!$D1128)</f>
        <v>0</v>
      </c>
      <c r="G1128" s="47" t="e">
        <f>SUMIFS(#REF!,#REF!,"Despesa",#REF!,DRE!$D1128)</f>
        <v>#REF!</v>
      </c>
      <c r="H1128" s="47">
        <f>SUMIFS(Abr!$J$5:$J$605,Abr!$V$5:$V$605,"Despesa",Abr!$G$5:$G$605,DRE!$D1128)</f>
        <v>0</v>
      </c>
      <c r="I1128" s="47">
        <f>SUMIFS(Mai!$J$5:$J$605,Mai!$V$5:$V$605,"Despesa",Mai!$G$5:$G$605,DRE!$D1128)</f>
        <v>0</v>
      </c>
      <c r="J1128" s="47">
        <f>SUMIFS(Jun!$J$5:$J$605,Jun!$V$5:$V$605,"Despesa",Jun!$G$5:$G$605,DRE!$D1128)</f>
        <v>0</v>
      </c>
      <c r="K1128" s="47" t="e">
        <f>SUMIFS(#REF!,#REF!,"Despesa",#REF!,DRE!$D1128)</f>
        <v>#REF!</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t="e">
        <f t="shared" si="47"/>
        <v>#REF!</v>
      </c>
    </row>
    <row r="1129" spans="1:17" ht="28.5" customHeight="1" thickTop="1" thickBot="1" x14ac:dyDescent="0.3">
      <c r="A1129" s="214"/>
      <c r="B1129" s="61">
        <v>1126</v>
      </c>
      <c r="C1129" s="34">
        <f>'PC Despesas'!X100</f>
        <v>0</v>
      </c>
      <c r="D1129" s="35" t="str">
        <f>IFERROR(VLOOKUP(C1129,'PC Despesas'!$X$5:$Y$103,2,FALSE),"")</f>
        <v/>
      </c>
      <c r="E1129" s="47">
        <f>SUMIFS(Jan!$J$5:$J$586,Jan!$V$5:$V$586,"Despesa",Jan!$G$5:$G$586,DRE!$D1129)</f>
        <v>0</v>
      </c>
      <c r="F1129" s="47">
        <f>SUMIFS(Fev!$J$5:$J$605,Fev!$V$5:$V$605,"Despesa",Fev!$G$5:$G$605,DRE!$D1129)</f>
        <v>0</v>
      </c>
      <c r="G1129" s="47" t="e">
        <f>SUMIFS(#REF!,#REF!,"Despesa",#REF!,DRE!$D1129)</f>
        <v>#REF!</v>
      </c>
      <c r="H1129" s="47">
        <f>SUMIFS(Abr!$J$5:$J$605,Abr!$V$5:$V$605,"Despesa",Abr!$G$5:$G$605,DRE!$D1129)</f>
        <v>0</v>
      </c>
      <c r="I1129" s="47">
        <f>SUMIFS(Mai!$J$5:$J$605,Mai!$V$5:$V$605,"Despesa",Mai!$G$5:$G$605,DRE!$D1129)</f>
        <v>0</v>
      </c>
      <c r="J1129" s="47">
        <f>SUMIFS(Jun!$J$5:$J$605,Jun!$V$5:$V$605,"Despesa",Jun!$G$5:$G$605,DRE!$D1129)</f>
        <v>0</v>
      </c>
      <c r="K1129" s="47" t="e">
        <f>SUMIFS(#REF!,#REF!,"Despesa",#REF!,DRE!$D1129)</f>
        <v>#REF!</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t="e">
        <f t="shared" si="47"/>
        <v>#REF!</v>
      </c>
    </row>
    <row r="1130" spans="1:17" ht="28.5" customHeight="1" thickTop="1" thickBot="1" x14ac:dyDescent="0.3">
      <c r="A1130" s="214"/>
      <c r="B1130" s="61">
        <v>1127</v>
      </c>
      <c r="C1130" s="34">
        <f>'PC Despesas'!X101</f>
        <v>0</v>
      </c>
      <c r="D1130" s="35" t="str">
        <f>IFERROR(VLOOKUP(C1130,'PC Despesas'!$X$5:$Y$103,2,FALSE),"")</f>
        <v/>
      </c>
      <c r="E1130" s="47">
        <f>SUMIFS(Jan!$J$5:$J$586,Jan!$V$5:$V$586,"Despesa",Jan!$G$5:$G$586,DRE!$D1130)</f>
        <v>0</v>
      </c>
      <c r="F1130" s="47">
        <f>SUMIFS(Fev!$J$5:$J$605,Fev!$V$5:$V$605,"Despesa",Fev!$G$5:$G$605,DRE!$D1130)</f>
        <v>0</v>
      </c>
      <c r="G1130" s="47" t="e">
        <f>SUMIFS(#REF!,#REF!,"Despesa",#REF!,DRE!$D1130)</f>
        <v>#REF!</v>
      </c>
      <c r="H1130" s="47">
        <f>SUMIFS(Abr!$J$5:$J$605,Abr!$V$5:$V$605,"Despesa",Abr!$G$5:$G$605,DRE!$D1130)</f>
        <v>0</v>
      </c>
      <c r="I1130" s="47">
        <f>SUMIFS(Mai!$J$5:$J$605,Mai!$V$5:$V$605,"Despesa",Mai!$G$5:$G$605,DRE!$D1130)</f>
        <v>0</v>
      </c>
      <c r="J1130" s="47">
        <f>SUMIFS(Jun!$J$5:$J$605,Jun!$V$5:$V$605,"Despesa",Jun!$G$5:$G$605,DRE!$D1130)</f>
        <v>0</v>
      </c>
      <c r="K1130" s="47" t="e">
        <f>SUMIFS(#REF!,#REF!,"Despesa",#REF!,DRE!$D1130)</f>
        <v>#REF!</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t="e">
        <f t="shared" si="47"/>
        <v>#REF!</v>
      </c>
    </row>
    <row r="1131" spans="1:17" ht="28.5" customHeight="1" thickTop="1" thickBot="1" x14ac:dyDescent="0.3">
      <c r="A1131" s="214"/>
      <c r="B1131" s="61">
        <v>1128</v>
      </c>
      <c r="C1131" s="34">
        <f>'PC Despesas'!X102</f>
        <v>0</v>
      </c>
      <c r="D1131" s="35" t="str">
        <f>IFERROR(VLOOKUP(C1131,'PC Despesas'!$X$5:$Y$103,2,FALSE),"")</f>
        <v/>
      </c>
      <c r="E1131" s="47">
        <f>SUMIFS(Jan!$J$5:$J$586,Jan!$V$5:$V$586,"Despesa",Jan!$G$5:$G$586,DRE!$D1131)</f>
        <v>0</v>
      </c>
      <c r="F1131" s="47">
        <f>SUMIFS(Fev!$J$5:$J$605,Fev!$V$5:$V$605,"Despesa",Fev!$G$5:$G$605,DRE!$D1131)</f>
        <v>0</v>
      </c>
      <c r="G1131" s="47" t="e">
        <f>SUMIFS(#REF!,#REF!,"Despesa",#REF!,DRE!$D1131)</f>
        <v>#REF!</v>
      </c>
      <c r="H1131" s="47">
        <f>SUMIFS(Abr!$J$5:$J$605,Abr!$V$5:$V$605,"Despesa",Abr!$G$5:$G$605,DRE!$D1131)</f>
        <v>0</v>
      </c>
      <c r="I1131" s="47">
        <f>SUMIFS(Mai!$J$5:$J$605,Mai!$V$5:$V$605,"Despesa",Mai!$G$5:$G$605,DRE!$D1131)</f>
        <v>0</v>
      </c>
      <c r="J1131" s="47">
        <f>SUMIFS(Jun!$J$5:$J$605,Jun!$V$5:$V$605,"Despesa",Jun!$G$5:$G$605,DRE!$D1131)</f>
        <v>0</v>
      </c>
      <c r="K1131" s="47" t="e">
        <f>SUMIFS(#REF!,#REF!,"Despesa",#REF!,DRE!$D1131)</f>
        <v>#REF!</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t="e">
        <f t="shared" si="47"/>
        <v>#REF!</v>
      </c>
    </row>
    <row r="1132" spans="1:17" ht="28.5" customHeight="1" thickTop="1" thickBot="1" x14ac:dyDescent="0.3">
      <c r="A1132" s="214"/>
      <c r="B1132" s="61">
        <v>1129</v>
      </c>
      <c r="C1132" s="34">
        <f>'PC Despesas'!X103</f>
        <v>0</v>
      </c>
      <c r="D1132" s="35" t="str">
        <f>IFERROR(VLOOKUP(C1132,'PC Despesas'!$X$5:$Y$103,2,FALSE),"")</f>
        <v/>
      </c>
      <c r="E1132" s="47">
        <f>SUMIFS(Jan!$J$5:$J$586,Jan!$V$5:$V$586,"Despesa",Jan!$G$5:$G$586,DRE!$D1132)</f>
        <v>0</v>
      </c>
      <c r="F1132" s="47">
        <f>SUMIFS(Fev!$J$5:$J$605,Fev!$V$5:$V$605,"Despesa",Fev!$G$5:$G$605,DRE!$D1132)</f>
        <v>0</v>
      </c>
      <c r="G1132" s="47" t="e">
        <f>SUMIFS(#REF!,#REF!,"Despesa",#REF!,DRE!$D1132)</f>
        <v>#REF!</v>
      </c>
      <c r="H1132" s="47">
        <f>SUMIFS(Abr!$J$5:$J$605,Abr!$V$5:$V$605,"Despesa",Abr!$G$5:$G$605,DRE!$D1132)</f>
        <v>0</v>
      </c>
      <c r="I1132" s="47">
        <f>SUMIFS(Mai!$J$5:$J$605,Mai!$V$5:$V$605,"Despesa",Mai!$G$5:$G$605,DRE!$D1132)</f>
        <v>0</v>
      </c>
      <c r="J1132" s="47">
        <f>SUMIFS(Jun!$J$5:$J$605,Jun!$V$5:$V$605,"Despesa",Jun!$G$5:$G$605,DRE!$D1132)</f>
        <v>0</v>
      </c>
      <c r="K1132" s="47" t="e">
        <f>SUMIFS(#REF!,#REF!,"Despesa",#REF!,DRE!$D1132)</f>
        <v>#REF!</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t="e">
        <f t="shared" si="47"/>
        <v>#REF!</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election activeCell="G6" sqref="G6"/>
    </sheetView>
  </sheetViews>
  <sheetFormatPr defaultColWidth="0" defaultRowHeight="15" zeroHeight="1" x14ac:dyDescent="0.25"/>
  <cols>
    <col min="1" max="1" width="27.42578125" style="219"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7" s="18" customFormat="1" ht="111" customHeight="1" x14ac:dyDescent="0.35">
      <c r="A1" s="214"/>
      <c r="C1" s="258"/>
      <c r="D1" s="258"/>
      <c r="E1" s="258"/>
      <c r="F1" s="258"/>
      <c r="G1" s="258"/>
      <c r="H1" s="258"/>
      <c r="I1" s="258"/>
      <c r="J1" s="258"/>
      <c r="K1" s="258"/>
    </row>
    <row r="2" spans="1:17" s="18" customFormat="1" ht="37.5" hidden="1" customHeight="1" x14ac:dyDescent="0.25">
      <c r="A2" s="214"/>
      <c r="B2" s="57"/>
      <c r="C2" s="19"/>
      <c r="D2" s="19"/>
      <c r="E2" s="19"/>
      <c r="F2" s="19"/>
      <c r="G2" s="19"/>
      <c r="H2" s="19"/>
      <c r="I2" s="19"/>
      <c r="J2" s="19"/>
      <c r="K2" s="19"/>
      <c r="L2" s="19"/>
      <c r="M2" s="19"/>
      <c r="N2" s="19"/>
      <c r="O2" s="19"/>
      <c r="P2" s="19"/>
    </row>
    <row r="3" spans="1:17" ht="39" customHeight="1" thickBot="1" x14ac:dyDescent="0.3">
      <c r="A3" s="214"/>
      <c r="B3" s="1"/>
      <c r="G3" s="12"/>
    </row>
    <row r="4" spans="1:17" ht="25.5" customHeight="1" thickTop="1" thickBot="1" x14ac:dyDescent="0.3">
      <c r="A4" s="214"/>
      <c r="C4" s="290" t="s">
        <v>68</v>
      </c>
      <c r="D4" s="290"/>
      <c r="E4" s="173" t="s">
        <v>48</v>
      </c>
      <c r="F4" s="173" t="s">
        <v>49</v>
      </c>
      <c r="G4" s="173" t="s">
        <v>50</v>
      </c>
      <c r="H4" s="173" t="s">
        <v>51</v>
      </c>
      <c r="I4" s="173" t="s">
        <v>52</v>
      </c>
      <c r="J4" s="173" t="s">
        <v>53</v>
      </c>
      <c r="K4" s="173" t="s">
        <v>54</v>
      </c>
      <c r="L4" s="173" t="s">
        <v>55</v>
      </c>
      <c r="M4" s="173" t="s">
        <v>56</v>
      </c>
      <c r="N4" s="173" t="s">
        <v>57</v>
      </c>
      <c r="O4" s="173" t="s">
        <v>58</v>
      </c>
      <c r="P4" s="173" t="s">
        <v>59</v>
      </c>
      <c r="Q4" s="173" t="s">
        <v>60</v>
      </c>
    </row>
    <row r="5" spans="1:17" ht="6" customHeight="1" thickTop="1" thickBot="1" x14ac:dyDescent="0.3">
      <c r="A5" s="214"/>
      <c r="C5" s="183"/>
      <c r="D5" s="184"/>
      <c r="E5" s="185"/>
      <c r="F5" s="184"/>
      <c r="G5" s="184"/>
      <c r="H5" s="184"/>
      <c r="I5" s="184"/>
      <c r="J5" s="185"/>
      <c r="K5" s="185"/>
      <c r="L5" s="185"/>
      <c r="M5" s="185"/>
      <c r="N5" s="185"/>
      <c r="O5" s="185"/>
      <c r="P5" s="185"/>
      <c r="Q5" s="185"/>
    </row>
    <row r="6" spans="1:17" ht="30" customHeight="1" thickTop="1" thickBot="1" x14ac:dyDescent="0.3">
      <c r="A6" s="214"/>
      <c r="C6" s="290" t="s">
        <v>142</v>
      </c>
      <c r="D6" s="290"/>
      <c r="E6" s="186">
        <f>E8+E108+E208+E308+E408+E508+E608+E708</f>
        <v>0</v>
      </c>
      <c r="F6" s="186">
        <f t="shared" ref="F6:P6" si="0">F8+F108+F208+F308+F408+F508+F608+F708</f>
        <v>0</v>
      </c>
      <c r="G6" s="186" t="e">
        <f t="shared" si="0"/>
        <v>#REF!</v>
      </c>
      <c r="H6" s="186">
        <f t="shared" si="0"/>
        <v>0</v>
      </c>
      <c r="I6" s="186">
        <f t="shared" si="0"/>
        <v>0</v>
      </c>
      <c r="J6" s="186">
        <f t="shared" si="0"/>
        <v>0</v>
      </c>
      <c r="K6" s="186" t="e">
        <f t="shared" si="0"/>
        <v>#REF!</v>
      </c>
      <c r="L6" s="186">
        <f t="shared" si="0"/>
        <v>0</v>
      </c>
      <c r="M6" s="186">
        <f t="shared" si="0"/>
        <v>0</v>
      </c>
      <c r="N6" s="186">
        <f t="shared" si="0"/>
        <v>0</v>
      </c>
      <c r="O6" s="186">
        <f t="shared" si="0"/>
        <v>0</v>
      </c>
      <c r="P6" s="186">
        <f t="shared" si="0"/>
        <v>0</v>
      </c>
      <c r="Q6" s="186"/>
    </row>
    <row r="7" spans="1:17" ht="17.25" customHeight="1" thickTop="1" thickBot="1" x14ac:dyDescent="0.3">
      <c r="A7" s="214"/>
      <c r="C7" s="295"/>
      <c r="D7" s="295"/>
      <c r="E7" s="52"/>
      <c r="F7" s="52"/>
      <c r="G7" s="52"/>
      <c r="H7" s="52"/>
      <c r="I7" s="52"/>
      <c r="J7" s="52"/>
      <c r="K7" s="52"/>
      <c r="L7" s="52"/>
      <c r="M7" s="52"/>
      <c r="N7" s="52"/>
      <c r="O7" s="52"/>
      <c r="P7" s="52"/>
      <c r="Q7" s="52"/>
    </row>
    <row r="8" spans="1:17" ht="30.75" customHeight="1" thickTop="1" thickBot="1" x14ac:dyDescent="0.3">
      <c r="A8" s="214"/>
      <c r="C8" s="176" t="str">
        <f>'PC Despesas'!C4</f>
        <v>5.1</v>
      </c>
      <c r="D8" s="177" t="str">
        <f>VLOOKUP(C8,'PC Despesas'!$C$4:$D$103,2,FALSE)</f>
        <v>DESPESAS COM PRODUTOS</v>
      </c>
      <c r="E8" s="187">
        <f>SUM(E9:E107)</f>
        <v>0</v>
      </c>
      <c r="F8" s="187">
        <f t="shared" ref="F8:Q8" si="1">SUM(F9:F107)</f>
        <v>0</v>
      </c>
      <c r="G8" s="187" t="e">
        <f t="shared" si="1"/>
        <v>#REF!</v>
      </c>
      <c r="H8" s="187">
        <f t="shared" si="1"/>
        <v>0</v>
      </c>
      <c r="I8" s="187">
        <f t="shared" si="1"/>
        <v>0</v>
      </c>
      <c r="J8" s="187">
        <f t="shared" si="1"/>
        <v>0</v>
      </c>
      <c r="K8" s="187" t="e">
        <f t="shared" si="1"/>
        <v>#REF!</v>
      </c>
      <c r="L8" s="187">
        <f t="shared" si="1"/>
        <v>0</v>
      </c>
      <c r="M8" s="187">
        <f t="shared" si="1"/>
        <v>0</v>
      </c>
      <c r="N8" s="187">
        <f t="shared" si="1"/>
        <v>0</v>
      </c>
      <c r="O8" s="187">
        <f t="shared" si="1"/>
        <v>0</v>
      </c>
      <c r="P8" s="187">
        <f t="shared" si="1"/>
        <v>0</v>
      </c>
      <c r="Q8" s="187" t="e">
        <f t="shared" si="1"/>
        <v>#REF!</v>
      </c>
    </row>
    <row r="9" spans="1:17" ht="28.5" customHeight="1" thickTop="1" thickBot="1" x14ac:dyDescent="0.3">
      <c r="A9" s="214"/>
      <c r="C9" s="34" t="str">
        <f>'PC Despesas'!C5</f>
        <v>5.1.1</v>
      </c>
      <c r="D9" s="35" t="str">
        <f>VLOOKUP(C9,'PC Despesas'!$C$4:$D$103,2,FALSE)</f>
        <v>MATERIAL DE EMBALAGEM</v>
      </c>
      <c r="E9" s="49">
        <f>SUMIFS(Jan!$J$5:$J$586,Jan!$V$5:$V$586,"Despesa",Jan!$G$5:$G$586,CPagar!$D9,Jan!$L$5:$L$586,"Não Pago")</f>
        <v>0</v>
      </c>
      <c r="F9" s="49">
        <f>SUMIFS(Fev!$J$5:$J$605,Fev!$V$5:$V$605,"Despesa",Fev!$G$5:$G$605,CPagar!$D9,Fev!$L$5:$L$605,"Não Pago")</f>
        <v>0</v>
      </c>
      <c r="G9" s="49" t="e">
        <f>SUMIFS(#REF!,#REF!,"Despesa",#REF!,CPagar!$D9,#REF!,"Não Pago")</f>
        <v>#REF!</v>
      </c>
      <c r="H9" s="49">
        <f>SUMIFS(Abr!$J$5:$J$605,Abr!$V$5:$V$605,"Despesa",Abr!$G$5:$G$605,CPagar!$D9,Abr!$L$5:$L$605,"Não Pago")</f>
        <v>0</v>
      </c>
      <c r="I9" s="49">
        <f>SUMIFS(Mai!$J$5:$J$605,Mai!$V$5:$V$605,"Despesa",Mai!$G$5:$G$605,CPagar!$D9,Mai!$L$5:$L$605,"Não Pago")</f>
        <v>0</v>
      </c>
      <c r="J9" s="49">
        <f>SUMIFS(Jun!$J$5:$J$605,Jun!$V$5:$V$605,"Despesa",Jun!$G$5:$G$605,CPagar!$D9,Jun!$L$5:$L$605,"Não Pago")</f>
        <v>0</v>
      </c>
      <c r="K9" s="49" t="e">
        <f>SUMIFS(#REF!,#REF!,"Despesa",#REF!,CPagar!$D9,#REF!,"Não Pago")</f>
        <v>#REF!</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t="e">
        <f>SUM(E9:P9)</f>
        <v>#REF!</v>
      </c>
    </row>
    <row r="10" spans="1:17" ht="28.5" customHeight="1" thickTop="1" thickBot="1" x14ac:dyDescent="0.3">
      <c r="A10" s="214"/>
      <c r="C10" s="34" t="str">
        <f>'PC Despesas'!C6</f>
        <v>5.1.2</v>
      </c>
      <c r="D10" s="35" t="str">
        <f>VLOOKUP(C10,'PC Despesas'!$C$4:$D$103,2,FALSE)</f>
        <v>FRETES E CARRETOS</v>
      </c>
      <c r="E10" s="49">
        <f>SUMIFS(Jan!$J$5:$J$586,Jan!$V$5:$V$586,"Despesa",Jan!$G$5:$G$586,CPagar!$D10,Jan!$L$5:$L$586,"Não Pago")</f>
        <v>0</v>
      </c>
      <c r="F10" s="49">
        <f>SUMIFS(Fev!$J$5:$J$605,Fev!$V$5:$V$605,"Despesa",Fev!$G$5:$G$605,CPagar!$D10,Fev!$L$5:$L$605,"Não Pago")</f>
        <v>0</v>
      </c>
      <c r="G10" s="49" t="e">
        <f>SUMIFS(#REF!,#REF!,"Despesa",#REF!,CPagar!$D10,#REF!,"Não Pago")</f>
        <v>#REF!</v>
      </c>
      <c r="H10" s="49">
        <f>SUMIFS(Abr!$J$5:$J$605,Abr!$V$5:$V$605,"Despesa",Abr!$G$5:$G$605,CPagar!$D10,Abr!$L$5:$L$605,"Não Pago")</f>
        <v>0</v>
      </c>
      <c r="I10" s="49">
        <f>SUMIFS(Mai!$J$5:$J$605,Mai!$V$5:$V$605,"Despesa",Mai!$G$5:$G$605,CPagar!$D10,Mai!$L$5:$L$605,"Não Pago")</f>
        <v>0</v>
      </c>
      <c r="J10" s="49">
        <f>SUMIFS(Jun!$J$5:$J$605,Jun!$V$5:$V$605,"Despesa",Jun!$G$5:$G$605,CPagar!$D10,Jun!$L$5:$L$605,"Não Pago")</f>
        <v>0</v>
      </c>
      <c r="K10" s="49" t="e">
        <f>SUMIFS(#REF!,#REF!,"Despesa",#REF!,CPagar!$D10,#REF!,"Não Pago")</f>
        <v>#REF!</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t="e">
        <f t="shared" ref="Q10:Q73" si="2">SUM(E10:P10)</f>
        <v>#REF!</v>
      </c>
    </row>
    <row r="11" spans="1:17" ht="28.5" customHeight="1" thickTop="1" thickBot="1" x14ac:dyDescent="0.3">
      <c r="A11" s="214"/>
      <c r="C11" s="34" t="str">
        <f>'PC Despesas'!C7</f>
        <v>5.1.3</v>
      </c>
      <c r="D11" s="35" t="str">
        <f>VLOOKUP(C11,'PC Despesas'!$C$4:$D$103,2,FALSE)</f>
        <v>INDUSTR A MERCADORIAS</v>
      </c>
      <c r="E11" s="49">
        <f>SUMIFS(Jan!$J$5:$J$586,Jan!$V$5:$V$586,"Despesa",Jan!$G$5:$G$586,CPagar!$D11,Jan!$L$5:$L$586,"Não Pago")</f>
        <v>0</v>
      </c>
      <c r="F11" s="49">
        <f>SUMIFS(Fev!$J$5:$J$605,Fev!$V$5:$V$605,"Despesa",Fev!$G$5:$G$605,CPagar!$D11,Fev!$L$5:$L$605,"Não Pago")</f>
        <v>0</v>
      </c>
      <c r="G11" s="49" t="e">
        <f>SUMIFS(#REF!,#REF!,"Despesa",#REF!,CPagar!$D11,#REF!,"Não Pago")</f>
        <v>#REF!</v>
      </c>
      <c r="H11" s="49">
        <f>SUMIFS(Abr!$J$5:$J$605,Abr!$V$5:$V$605,"Despesa",Abr!$G$5:$G$605,CPagar!$D11,Abr!$L$5:$L$605,"Não Pago")</f>
        <v>0</v>
      </c>
      <c r="I11" s="49">
        <f>SUMIFS(Mai!$J$5:$J$605,Mai!$V$5:$V$605,"Despesa",Mai!$G$5:$G$605,CPagar!$D11,Mai!$L$5:$L$605,"Não Pago")</f>
        <v>0</v>
      </c>
      <c r="J11" s="49">
        <f>SUMIFS(Jun!$J$5:$J$605,Jun!$V$5:$V$605,"Despesa",Jun!$G$5:$G$605,CPagar!$D11,Jun!$L$5:$L$605,"Não Pago")</f>
        <v>0</v>
      </c>
      <c r="K11" s="49" t="e">
        <f>SUMIFS(#REF!,#REF!,"Despesa",#REF!,CPagar!$D11,#REF!,"Não Pago")</f>
        <v>#REF!</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t="e">
        <f t="shared" si="2"/>
        <v>#REF!</v>
      </c>
    </row>
    <row r="12" spans="1:17" ht="28.5" customHeight="1" thickTop="1" thickBot="1" x14ac:dyDescent="0.3">
      <c r="A12" s="214"/>
      <c r="C12" s="34" t="str">
        <f>'PC Despesas'!C8</f>
        <v>5.1.4</v>
      </c>
      <c r="D12" s="35" t="str">
        <f>VLOOKUP(C12,'PC Despesas'!$C$4:$D$103,2,FALSE)</f>
        <v>CUSTO MECAD DA</v>
      </c>
      <c r="E12" s="49">
        <f>SUMIFS(Jan!$J$5:$J$586,Jan!$V$5:$V$586,"Despesa",Jan!$G$5:$G$586,CPagar!$D12,Jan!$L$5:$L$586,"Não Pago")</f>
        <v>0</v>
      </c>
      <c r="F12" s="49">
        <f>SUMIFS(Fev!$J$5:$J$605,Fev!$V$5:$V$605,"Despesa",Fev!$G$5:$G$605,CPagar!$D12,Fev!$L$5:$L$605,"Não Pago")</f>
        <v>0</v>
      </c>
      <c r="G12" s="49" t="e">
        <f>SUMIFS(#REF!,#REF!,"Despesa",#REF!,CPagar!$D12,#REF!,"Não Pago")</f>
        <v>#REF!</v>
      </c>
      <c r="H12" s="49">
        <f>SUMIFS(Abr!$J$5:$J$605,Abr!$V$5:$V$605,"Despesa",Abr!$G$5:$G$605,CPagar!$D12,Abr!$L$5:$L$605,"Não Pago")</f>
        <v>0</v>
      </c>
      <c r="I12" s="49">
        <f>SUMIFS(Mai!$J$5:$J$605,Mai!$V$5:$V$605,"Despesa",Mai!$G$5:$G$605,CPagar!$D12,Mai!$L$5:$L$605,"Não Pago")</f>
        <v>0</v>
      </c>
      <c r="J12" s="49">
        <f>SUMIFS(Jun!$J$5:$J$605,Jun!$V$5:$V$605,"Despesa",Jun!$G$5:$G$605,CPagar!$D12,Jun!$L$5:$L$605,"Não Pago")</f>
        <v>0</v>
      </c>
      <c r="K12" s="49" t="e">
        <f>SUMIFS(#REF!,#REF!,"Despesa",#REF!,CPagar!$D12,#REF!,"Não Pago")</f>
        <v>#REF!</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t="e">
        <f t="shared" si="2"/>
        <v>#REF!</v>
      </c>
    </row>
    <row r="13" spans="1:17" ht="28.5" customHeight="1" thickTop="1" thickBot="1" x14ac:dyDescent="0.3">
      <c r="A13" s="214"/>
      <c r="C13" s="34" t="str">
        <f>'PC Despesas'!C9</f>
        <v>5.1.5</v>
      </c>
      <c r="D13" s="35" t="str">
        <f>VLOOKUP(C13,'PC Despesas'!$C$4:$D$103,2,FALSE)</f>
        <v>teste</v>
      </c>
      <c r="E13" s="49">
        <f>SUMIFS(Jan!$J$5:$J$586,Jan!$V$5:$V$586,"Despesa",Jan!$G$5:$G$586,CPagar!$D13,Jan!$L$5:$L$586,"Não Pago")</f>
        <v>0</v>
      </c>
      <c r="F13" s="49">
        <f>SUMIFS(Fev!$J$5:$J$605,Fev!$V$5:$V$605,"Despesa",Fev!$G$5:$G$605,CPagar!$D13,Fev!$L$5:$L$605,"Não Pago")</f>
        <v>0</v>
      </c>
      <c r="G13" s="49" t="e">
        <f>SUMIFS(#REF!,#REF!,"Despesa",#REF!,CPagar!$D13,#REF!,"Não Pago")</f>
        <v>#REF!</v>
      </c>
      <c r="H13" s="49">
        <f>SUMIFS(Abr!$J$5:$J$605,Abr!$V$5:$V$605,"Despesa",Abr!$G$5:$G$605,CPagar!$D13,Abr!$L$5:$L$605,"Não Pago")</f>
        <v>0</v>
      </c>
      <c r="I13" s="49">
        <f>SUMIFS(Mai!$J$5:$J$605,Mai!$V$5:$V$605,"Despesa",Mai!$G$5:$G$605,CPagar!$D13,Mai!$L$5:$L$605,"Não Pago")</f>
        <v>0</v>
      </c>
      <c r="J13" s="49">
        <f>SUMIFS(Jun!$J$5:$J$605,Jun!$V$5:$V$605,"Despesa",Jun!$G$5:$G$605,CPagar!$D13,Jun!$L$5:$L$605,"Não Pago")</f>
        <v>0</v>
      </c>
      <c r="K13" s="49" t="e">
        <f>SUMIFS(#REF!,#REF!,"Despesa",#REF!,CPagar!$D13,#REF!,"Não Pago")</f>
        <v>#REF!</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t="e">
        <f t="shared" si="2"/>
        <v>#REF!</v>
      </c>
    </row>
    <row r="14" spans="1:17" ht="28.5" customHeight="1" thickTop="1" thickBot="1" x14ac:dyDescent="0.3">
      <c r="A14" s="214"/>
      <c r="C14" s="34">
        <f>'PC Despesas'!C10</f>
        <v>0</v>
      </c>
      <c r="D14" s="35" t="e">
        <f>VLOOKUP(C14,'PC Despesas'!$C$4:$D$103,2,FALSE)</f>
        <v>#N/A</v>
      </c>
      <c r="E14" s="49">
        <f>SUMIFS(Jan!$J$5:$J$586,Jan!$V$5:$V$586,"Despesa",Jan!$G$5:$G$586,CPagar!$D14,Jan!$L$5:$L$586,"Não Pago")</f>
        <v>0</v>
      </c>
      <c r="F14" s="49">
        <f>SUMIFS(Fev!$J$5:$J$605,Fev!$V$5:$V$605,"Despesa",Fev!$G$5:$G$605,CPagar!$D14,Fev!$L$5:$L$605,"Não Pago")</f>
        <v>0</v>
      </c>
      <c r="G14" s="49" t="e">
        <f>SUMIFS(#REF!,#REF!,"Despesa",#REF!,CPagar!$D14,#REF!,"Não Pago")</f>
        <v>#REF!</v>
      </c>
      <c r="H14" s="49">
        <f>SUMIFS(Abr!$J$5:$J$605,Abr!$V$5:$V$605,"Despesa",Abr!$G$5:$G$605,CPagar!$D14,Abr!$L$5:$L$605,"Não Pago")</f>
        <v>0</v>
      </c>
      <c r="I14" s="49">
        <f>SUMIFS(Mai!$J$5:$J$605,Mai!$V$5:$V$605,"Despesa",Mai!$G$5:$G$605,CPagar!$D14,Mai!$L$5:$L$605,"Não Pago")</f>
        <v>0</v>
      </c>
      <c r="J14" s="49">
        <f>SUMIFS(Jun!$J$5:$J$605,Jun!$V$5:$V$605,"Despesa",Jun!$G$5:$G$605,CPagar!$D14,Jun!$L$5:$L$605,"Não Pago")</f>
        <v>0</v>
      </c>
      <c r="K14" s="49" t="e">
        <f>SUMIFS(#REF!,#REF!,"Despesa",#REF!,CPagar!$D14,#REF!,"Não Pago")</f>
        <v>#REF!</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t="e">
        <f t="shared" si="2"/>
        <v>#REF!</v>
      </c>
    </row>
    <row r="15" spans="1:17" ht="28.5" customHeight="1" thickTop="1" thickBot="1" x14ac:dyDescent="0.3">
      <c r="A15" s="214"/>
      <c r="C15" s="34">
        <f>'PC Despesas'!C11</f>
        <v>0</v>
      </c>
      <c r="D15" s="35" t="e">
        <f>VLOOKUP(C15,'PC Despesas'!$C$4:$D$103,2,FALSE)</f>
        <v>#N/A</v>
      </c>
      <c r="E15" s="49">
        <f>SUMIFS(Jan!$J$5:$J$586,Jan!$V$5:$V$586,"Despesa",Jan!$G$5:$G$586,CPagar!$D15,Jan!$L$5:$L$586,"Não Pago")</f>
        <v>0</v>
      </c>
      <c r="F15" s="49">
        <f>SUMIFS(Fev!$J$5:$J$605,Fev!$V$5:$V$605,"Despesa",Fev!$G$5:$G$605,CPagar!$D15,Fev!$L$5:$L$605,"Não Pago")</f>
        <v>0</v>
      </c>
      <c r="G15" s="49" t="e">
        <f>SUMIFS(#REF!,#REF!,"Despesa",#REF!,CPagar!$D15,#REF!,"Não Pago")</f>
        <v>#REF!</v>
      </c>
      <c r="H15" s="49">
        <f>SUMIFS(Abr!$J$5:$J$605,Abr!$V$5:$V$605,"Despesa",Abr!$G$5:$G$605,CPagar!$D15,Abr!$L$5:$L$605,"Não Pago")</f>
        <v>0</v>
      </c>
      <c r="I15" s="49">
        <f>SUMIFS(Mai!$J$5:$J$605,Mai!$V$5:$V$605,"Despesa",Mai!$G$5:$G$605,CPagar!$D15,Mai!$L$5:$L$605,"Não Pago")</f>
        <v>0</v>
      </c>
      <c r="J15" s="49">
        <f>SUMIFS(Jun!$J$5:$J$605,Jun!$V$5:$V$605,"Despesa",Jun!$G$5:$G$605,CPagar!$D15,Jun!$L$5:$L$605,"Não Pago")</f>
        <v>0</v>
      </c>
      <c r="K15" s="49" t="e">
        <f>SUMIFS(#REF!,#REF!,"Despesa",#REF!,CPagar!$D15,#REF!,"Não Pago")</f>
        <v>#REF!</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t="e">
        <f t="shared" si="2"/>
        <v>#REF!</v>
      </c>
    </row>
    <row r="16" spans="1:17" ht="28.5" customHeight="1" thickTop="1" thickBot="1" x14ac:dyDescent="0.3">
      <c r="A16" s="214"/>
      <c r="C16" s="34">
        <f>'PC Despesas'!C12</f>
        <v>0</v>
      </c>
      <c r="D16" s="35" t="e">
        <f>VLOOKUP(C16,'PC Despesas'!$C$4:$D$103,2,FALSE)</f>
        <v>#N/A</v>
      </c>
      <c r="E16" s="49">
        <f>SUMIFS(Jan!$J$5:$J$586,Jan!$V$5:$V$586,"Despesa",Jan!$G$5:$G$586,CPagar!$D16,Jan!$L$5:$L$586,"Não Pago")</f>
        <v>0</v>
      </c>
      <c r="F16" s="49">
        <f>SUMIFS(Fev!$J$5:$J$605,Fev!$V$5:$V$605,"Despesa",Fev!$G$5:$G$605,CPagar!$D16,Fev!$L$5:$L$605,"Não Pago")</f>
        <v>0</v>
      </c>
      <c r="G16" s="49" t="e">
        <f>SUMIFS(#REF!,#REF!,"Despesa",#REF!,CPagar!$D16,#REF!,"Não Pago")</f>
        <v>#REF!</v>
      </c>
      <c r="H16" s="49">
        <f>SUMIFS(Abr!$J$5:$J$605,Abr!$V$5:$V$605,"Despesa",Abr!$G$5:$G$605,CPagar!$D16,Abr!$L$5:$L$605,"Não Pago")</f>
        <v>0</v>
      </c>
      <c r="I16" s="49">
        <f>SUMIFS(Mai!$J$5:$J$605,Mai!$V$5:$V$605,"Despesa",Mai!$G$5:$G$605,CPagar!$D16,Mai!$L$5:$L$605,"Não Pago")</f>
        <v>0</v>
      </c>
      <c r="J16" s="49">
        <f>SUMIFS(Jun!$J$5:$J$605,Jun!$V$5:$V$605,"Despesa",Jun!$G$5:$G$605,CPagar!$D16,Jun!$L$5:$L$605,"Não Pago")</f>
        <v>0</v>
      </c>
      <c r="K16" s="49" t="e">
        <f>SUMIFS(#REF!,#REF!,"Despesa",#REF!,CPagar!$D16,#REF!,"Não Pago")</f>
        <v>#REF!</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t="e">
        <f t="shared" si="2"/>
        <v>#REF!</v>
      </c>
    </row>
    <row r="17" spans="1:17" ht="28.5" customHeight="1" thickTop="1" thickBot="1" x14ac:dyDescent="0.3">
      <c r="A17" s="214"/>
      <c r="C17" s="34">
        <f>'PC Despesas'!C13</f>
        <v>0</v>
      </c>
      <c r="D17" s="35" t="e">
        <f>VLOOKUP(C17,'PC Despesas'!$C$4:$D$103,2,FALSE)</f>
        <v>#N/A</v>
      </c>
      <c r="E17" s="49">
        <f>SUMIFS(Jan!$J$5:$J$586,Jan!$V$5:$V$586,"Despesa",Jan!$G$5:$G$586,CPagar!$D17,Jan!$L$5:$L$586,"Não Pago")</f>
        <v>0</v>
      </c>
      <c r="F17" s="49">
        <f>SUMIFS(Fev!$J$5:$J$605,Fev!$V$5:$V$605,"Despesa",Fev!$G$5:$G$605,CPagar!$D17,Fev!$L$5:$L$605,"Não Pago")</f>
        <v>0</v>
      </c>
      <c r="G17" s="49" t="e">
        <f>SUMIFS(#REF!,#REF!,"Despesa",#REF!,CPagar!$D17,#REF!,"Não Pago")</f>
        <v>#REF!</v>
      </c>
      <c r="H17" s="49">
        <f>SUMIFS(Abr!$J$5:$J$605,Abr!$V$5:$V$605,"Despesa",Abr!$G$5:$G$605,CPagar!$D17,Abr!$L$5:$L$605,"Não Pago")</f>
        <v>0</v>
      </c>
      <c r="I17" s="49">
        <f>SUMIFS(Mai!$J$5:$J$605,Mai!$V$5:$V$605,"Despesa",Mai!$G$5:$G$605,CPagar!$D17,Mai!$L$5:$L$605,"Não Pago")</f>
        <v>0</v>
      </c>
      <c r="J17" s="49">
        <f>SUMIFS(Jun!$J$5:$J$605,Jun!$V$5:$V$605,"Despesa",Jun!$G$5:$G$605,CPagar!$D17,Jun!$L$5:$L$605,"Não Pago")</f>
        <v>0</v>
      </c>
      <c r="K17" s="49" t="e">
        <f>SUMIFS(#REF!,#REF!,"Despesa",#REF!,CPagar!$D17,#REF!,"Não Pago")</f>
        <v>#REF!</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t="e">
        <f t="shared" si="2"/>
        <v>#REF!</v>
      </c>
    </row>
    <row r="18" spans="1:17" ht="28.5" customHeight="1" thickTop="1" thickBot="1" x14ac:dyDescent="0.3">
      <c r="A18" s="214"/>
      <c r="C18" s="34">
        <f>'PC Despesas'!C14</f>
        <v>0</v>
      </c>
      <c r="D18" s="35" t="e">
        <f>VLOOKUP(C18,'PC Despesas'!$C$4:$D$103,2,FALSE)</f>
        <v>#N/A</v>
      </c>
      <c r="E18" s="49">
        <f>SUMIFS(Jan!$J$5:$J$586,Jan!$V$5:$V$586,"Despesa",Jan!$G$5:$G$586,CPagar!$D18,Jan!$L$5:$L$586,"Não Pago")</f>
        <v>0</v>
      </c>
      <c r="F18" s="49">
        <f>SUMIFS(Fev!$J$5:$J$605,Fev!$V$5:$V$605,"Despesa",Fev!$G$5:$G$605,CPagar!$D18,Fev!$L$5:$L$605,"Não Pago")</f>
        <v>0</v>
      </c>
      <c r="G18" s="49" t="e">
        <f>SUMIFS(#REF!,#REF!,"Despesa",#REF!,CPagar!$D18,#REF!,"Não Pago")</f>
        <v>#REF!</v>
      </c>
      <c r="H18" s="49">
        <f>SUMIFS(Abr!$J$5:$J$605,Abr!$V$5:$V$605,"Despesa",Abr!$G$5:$G$605,CPagar!$D18,Abr!$L$5:$L$605,"Não Pago")</f>
        <v>0</v>
      </c>
      <c r="I18" s="49">
        <f>SUMIFS(Mai!$J$5:$J$605,Mai!$V$5:$V$605,"Despesa",Mai!$G$5:$G$605,CPagar!$D18,Mai!$L$5:$L$605,"Não Pago")</f>
        <v>0</v>
      </c>
      <c r="J18" s="49">
        <f>SUMIFS(Jun!$J$5:$J$605,Jun!$V$5:$V$605,"Despesa",Jun!$G$5:$G$605,CPagar!$D18,Jun!$L$5:$L$605,"Não Pago")</f>
        <v>0</v>
      </c>
      <c r="K18" s="49" t="e">
        <f>SUMIFS(#REF!,#REF!,"Despesa",#REF!,CPagar!$D18,#REF!,"Não Pago")</f>
        <v>#REF!</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t="e">
        <f t="shared" si="2"/>
        <v>#REF!</v>
      </c>
    </row>
    <row r="19" spans="1:17" ht="28.5" customHeight="1" thickTop="1" thickBot="1" x14ac:dyDescent="0.3">
      <c r="A19" s="214"/>
      <c r="C19" s="34">
        <f>'PC Despesas'!C15</f>
        <v>0</v>
      </c>
      <c r="D19" s="35" t="e">
        <f>VLOOKUP(C19,'PC Despesas'!$C$4:$D$103,2,FALSE)</f>
        <v>#N/A</v>
      </c>
      <c r="E19" s="49">
        <f>SUMIFS(Jan!$J$5:$J$586,Jan!$V$5:$V$586,"Despesa",Jan!$G$5:$G$586,CPagar!$D19,Jan!$L$5:$L$586,"Não Pago")</f>
        <v>0</v>
      </c>
      <c r="F19" s="49">
        <f>SUMIFS(Fev!$J$5:$J$605,Fev!$V$5:$V$605,"Despesa",Fev!$G$5:$G$605,CPagar!$D19,Fev!$L$5:$L$605,"Não Pago")</f>
        <v>0</v>
      </c>
      <c r="G19" s="49" t="e">
        <f>SUMIFS(#REF!,#REF!,"Despesa",#REF!,CPagar!$D19,#REF!,"Não Pago")</f>
        <v>#REF!</v>
      </c>
      <c r="H19" s="49">
        <f>SUMIFS(Abr!$J$5:$J$605,Abr!$V$5:$V$605,"Despesa",Abr!$G$5:$G$605,CPagar!$D19,Abr!$L$5:$L$605,"Não Pago")</f>
        <v>0</v>
      </c>
      <c r="I19" s="49">
        <f>SUMIFS(Mai!$J$5:$J$605,Mai!$V$5:$V$605,"Despesa",Mai!$G$5:$G$605,CPagar!$D19,Mai!$L$5:$L$605,"Não Pago")</f>
        <v>0</v>
      </c>
      <c r="J19" s="49">
        <f>SUMIFS(Jun!$J$5:$J$605,Jun!$V$5:$V$605,"Despesa",Jun!$G$5:$G$605,CPagar!$D19,Jun!$L$5:$L$605,"Não Pago")</f>
        <v>0</v>
      </c>
      <c r="K19" s="49" t="e">
        <f>SUMIFS(#REF!,#REF!,"Despesa",#REF!,CPagar!$D19,#REF!,"Não Pago")</f>
        <v>#REF!</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t="e">
        <f t="shared" si="2"/>
        <v>#REF!</v>
      </c>
    </row>
    <row r="20" spans="1:17" ht="28.5" customHeight="1" thickTop="1" thickBot="1" x14ac:dyDescent="0.3">
      <c r="A20" s="214"/>
      <c r="C20" s="34">
        <f>'PC Despesas'!C16</f>
        <v>0</v>
      </c>
      <c r="D20" s="35" t="e">
        <f>VLOOKUP(C20,'PC Despesas'!$C$4:$D$103,2,FALSE)</f>
        <v>#N/A</v>
      </c>
      <c r="E20" s="49">
        <f>SUMIFS(Jan!$J$5:$J$586,Jan!$V$5:$V$586,"Despesa",Jan!$G$5:$G$586,CPagar!$D20,Jan!$L$5:$L$586,"Não Pago")</f>
        <v>0</v>
      </c>
      <c r="F20" s="49">
        <f>SUMIFS(Fev!$J$5:$J$605,Fev!$V$5:$V$605,"Despesa",Fev!$G$5:$G$605,CPagar!$D20,Fev!$L$5:$L$605,"Não Pago")</f>
        <v>0</v>
      </c>
      <c r="G20" s="49" t="e">
        <f>SUMIFS(#REF!,#REF!,"Despesa",#REF!,CPagar!$D20,#REF!,"Não Pago")</f>
        <v>#REF!</v>
      </c>
      <c r="H20" s="49">
        <f>SUMIFS(Abr!$J$5:$J$605,Abr!$V$5:$V$605,"Despesa",Abr!$G$5:$G$605,CPagar!$D20,Abr!$L$5:$L$605,"Não Pago")</f>
        <v>0</v>
      </c>
      <c r="I20" s="49">
        <f>SUMIFS(Mai!$J$5:$J$605,Mai!$V$5:$V$605,"Despesa",Mai!$G$5:$G$605,CPagar!$D20,Mai!$L$5:$L$605,"Não Pago")</f>
        <v>0</v>
      </c>
      <c r="J20" s="49">
        <f>SUMIFS(Jun!$J$5:$J$605,Jun!$V$5:$V$605,"Despesa",Jun!$G$5:$G$605,CPagar!$D20,Jun!$L$5:$L$605,"Não Pago")</f>
        <v>0</v>
      </c>
      <c r="K20" s="49" t="e">
        <f>SUMIFS(#REF!,#REF!,"Despesa",#REF!,CPagar!$D20,#REF!,"Não Pago")</f>
        <v>#REF!</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t="e">
        <f t="shared" si="2"/>
        <v>#REF!</v>
      </c>
    </row>
    <row r="21" spans="1:17" ht="28.5" customHeight="1" thickTop="1" thickBot="1" x14ac:dyDescent="0.3">
      <c r="A21" s="214"/>
      <c r="C21" s="34">
        <f>'PC Despesas'!C17</f>
        <v>0</v>
      </c>
      <c r="D21" s="35" t="e">
        <f>VLOOKUP(C21,'PC Despesas'!$C$4:$D$103,2,FALSE)</f>
        <v>#N/A</v>
      </c>
      <c r="E21" s="49">
        <f>SUMIFS(Jan!$J$5:$J$586,Jan!$V$5:$V$586,"Despesa",Jan!$G$5:$G$586,CPagar!$D21,Jan!$L$5:$L$586,"Não Pago")</f>
        <v>0</v>
      </c>
      <c r="F21" s="49">
        <f>SUMIFS(Fev!$J$5:$J$605,Fev!$V$5:$V$605,"Despesa",Fev!$G$5:$G$605,CPagar!$D21,Fev!$L$5:$L$605,"Não Pago")</f>
        <v>0</v>
      </c>
      <c r="G21" s="49" t="e">
        <f>SUMIFS(#REF!,#REF!,"Despesa",#REF!,CPagar!$D21,#REF!,"Não Pago")</f>
        <v>#REF!</v>
      </c>
      <c r="H21" s="49">
        <f>SUMIFS(Abr!$J$5:$J$605,Abr!$V$5:$V$605,"Despesa",Abr!$G$5:$G$605,CPagar!$D21,Abr!$L$5:$L$605,"Não Pago")</f>
        <v>0</v>
      </c>
      <c r="I21" s="49">
        <f>SUMIFS(Mai!$J$5:$J$605,Mai!$V$5:$V$605,"Despesa",Mai!$G$5:$G$605,CPagar!$D21,Mai!$L$5:$L$605,"Não Pago")</f>
        <v>0</v>
      </c>
      <c r="J21" s="49">
        <f>SUMIFS(Jun!$J$5:$J$605,Jun!$V$5:$V$605,"Despesa",Jun!$G$5:$G$605,CPagar!$D21,Jun!$L$5:$L$605,"Não Pago")</f>
        <v>0</v>
      </c>
      <c r="K21" s="49" t="e">
        <f>SUMIFS(#REF!,#REF!,"Despesa",#REF!,CPagar!$D21,#REF!,"Não Pago")</f>
        <v>#REF!</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t="e">
        <f t="shared" si="2"/>
        <v>#REF!</v>
      </c>
    </row>
    <row r="22" spans="1:17" ht="28.5" customHeight="1" thickTop="1" thickBot="1" x14ac:dyDescent="0.3">
      <c r="A22" s="214"/>
      <c r="C22" s="34">
        <f>'PC Despesas'!C18</f>
        <v>0</v>
      </c>
      <c r="D22" s="35" t="e">
        <f>VLOOKUP(C22,'PC Despesas'!$C$4:$D$103,2,FALSE)</f>
        <v>#N/A</v>
      </c>
      <c r="E22" s="49">
        <f>SUMIFS(Jan!$J$5:$J$586,Jan!$V$5:$V$586,"Despesa",Jan!$G$5:$G$586,CPagar!$D22,Jan!$L$5:$L$586,"Não Pago")</f>
        <v>0</v>
      </c>
      <c r="F22" s="49">
        <f>SUMIFS(Fev!$J$5:$J$605,Fev!$V$5:$V$605,"Despesa",Fev!$G$5:$G$605,CPagar!$D22,Fev!$L$5:$L$605,"Não Pago")</f>
        <v>0</v>
      </c>
      <c r="G22" s="49" t="e">
        <f>SUMIFS(#REF!,#REF!,"Despesa",#REF!,CPagar!$D22,#REF!,"Não Pago")</f>
        <v>#REF!</v>
      </c>
      <c r="H22" s="49">
        <f>SUMIFS(Abr!$J$5:$J$605,Abr!$V$5:$V$605,"Despesa",Abr!$G$5:$G$605,CPagar!$D22,Abr!$L$5:$L$605,"Não Pago")</f>
        <v>0</v>
      </c>
      <c r="I22" s="49">
        <f>SUMIFS(Mai!$J$5:$J$605,Mai!$V$5:$V$605,"Despesa",Mai!$G$5:$G$605,CPagar!$D22,Mai!$L$5:$L$605,"Não Pago")</f>
        <v>0</v>
      </c>
      <c r="J22" s="49">
        <f>SUMIFS(Jun!$J$5:$J$605,Jun!$V$5:$V$605,"Despesa",Jun!$G$5:$G$605,CPagar!$D22,Jun!$L$5:$L$605,"Não Pago")</f>
        <v>0</v>
      </c>
      <c r="K22" s="49" t="e">
        <f>SUMIFS(#REF!,#REF!,"Despesa",#REF!,CPagar!$D22,#REF!,"Não Pago")</f>
        <v>#REF!</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t="e">
        <f t="shared" si="2"/>
        <v>#REF!</v>
      </c>
    </row>
    <row r="23" spans="1:17" ht="28.5" customHeight="1" thickTop="1" thickBot="1" x14ac:dyDescent="0.3">
      <c r="A23" s="214"/>
      <c r="C23" s="34">
        <f>'PC Despesas'!C19</f>
        <v>0</v>
      </c>
      <c r="D23" s="35" t="e">
        <f>VLOOKUP(C23,'PC Despesas'!$C$4:$D$103,2,FALSE)</f>
        <v>#N/A</v>
      </c>
      <c r="E23" s="49">
        <f>SUMIFS(Jan!$J$5:$J$586,Jan!$V$5:$V$586,"Despesa",Jan!$G$5:$G$586,CPagar!$D23,Jan!$L$5:$L$586,"Não Pago")</f>
        <v>0</v>
      </c>
      <c r="F23" s="49">
        <f>SUMIFS(Fev!$J$5:$J$605,Fev!$V$5:$V$605,"Despesa",Fev!$G$5:$G$605,CPagar!$D23,Fev!$L$5:$L$605,"Não Pago")</f>
        <v>0</v>
      </c>
      <c r="G23" s="49" t="e">
        <f>SUMIFS(#REF!,#REF!,"Despesa",#REF!,CPagar!$D23,#REF!,"Não Pago")</f>
        <v>#REF!</v>
      </c>
      <c r="H23" s="49">
        <f>SUMIFS(Abr!$J$5:$J$605,Abr!$V$5:$V$605,"Despesa",Abr!$G$5:$G$605,CPagar!$D23,Abr!$L$5:$L$605,"Não Pago")</f>
        <v>0</v>
      </c>
      <c r="I23" s="49">
        <f>SUMIFS(Mai!$J$5:$J$605,Mai!$V$5:$V$605,"Despesa",Mai!$G$5:$G$605,CPagar!$D23,Mai!$L$5:$L$605,"Não Pago")</f>
        <v>0</v>
      </c>
      <c r="J23" s="49">
        <f>SUMIFS(Jun!$J$5:$J$605,Jun!$V$5:$V$605,"Despesa",Jun!$G$5:$G$605,CPagar!$D23,Jun!$L$5:$L$605,"Não Pago")</f>
        <v>0</v>
      </c>
      <c r="K23" s="49" t="e">
        <f>SUMIFS(#REF!,#REF!,"Despesa",#REF!,CPagar!$D23,#REF!,"Não Pago")</f>
        <v>#REF!</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t="e">
        <f t="shared" si="2"/>
        <v>#REF!</v>
      </c>
    </row>
    <row r="24" spans="1:17" ht="28.5" customHeight="1" thickTop="1" thickBot="1" x14ac:dyDescent="0.3">
      <c r="A24" s="214"/>
      <c r="C24" s="34">
        <f>'PC Despesas'!C20</f>
        <v>0</v>
      </c>
      <c r="D24" s="35" t="e">
        <f>VLOOKUP(C24,'PC Despesas'!$C$4:$D$103,2,FALSE)</f>
        <v>#N/A</v>
      </c>
      <c r="E24" s="49">
        <f>SUMIFS(Jan!$J$5:$J$586,Jan!$V$5:$V$586,"Despesa",Jan!$G$5:$G$586,CPagar!$D24,Jan!$L$5:$L$586,"Não Pago")</f>
        <v>0</v>
      </c>
      <c r="F24" s="49">
        <f>SUMIFS(Fev!$J$5:$J$605,Fev!$V$5:$V$605,"Despesa",Fev!$G$5:$G$605,CPagar!$D24,Fev!$L$5:$L$605,"Não Pago")</f>
        <v>0</v>
      </c>
      <c r="G24" s="49" t="e">
        <f>SUMIFS(#REF!,#REF!,"Despesa",#REF!,CPagar!$D24,#REF!,"Não Pago")</f>
        <v>#REF!</v>
      </c>
      <c r="H24" s="49">
        <f>SUMIFS(Abr!$J$5:$J$605,Abr!$V$5:$V$605,"Despesa",Abr!$G$5:$G$605,CPagar!$D24,Abr!$L$5:$L$605,"Não Pago")</f>
        <v>0</v>
      </c>
      <c r="I24" s="49">
        <f>SUMIFS(Mai!$J$5:$J$605,Mai!$V$5:$V$605,"Despesa",Mai!$G$5:$G$605,CPagar!$D24,Mai!$L$5:$L$605,"Não Pago")</f>
        <v>0</v>
      </c>
      <c r="J24" s="49">
        <f>SUMIFS(Jun!$J$5:$J$605,Jun!$V$5:$V$605,"Despesa",Jun!$G$5:$G$605,CPagar!$D24,Jun!$L$5:$L$605,"Não Pago")</f>
        <v>0</v>
      </c>
      <c r="K24" s="49" t="e">
        <f>SUMIFS(#REF!,#REF!,"Despesa",#REF!,CPagar!$D24,#REF!,"Não Pago")</f>
        <v>#REF!</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t="e">
        <f t="shared" si="2"/>
        <v>#REF!</v>
      </c>
    </row>
    <row r="25" spans="1:17" ht="28.5" customHeight="1" thickTop="1" thickBot="1" x14ac:dyDescent="0.3">
      <c r="A25" s="214"/>
      <c r="C25" s="34">
        <f>'PC Despesas'!C21</f>
        <v>0</v>
      </c>
      <c r="D25" s="35" t="e">
        <f>VLOOKUP(C25,'PC Despesas'!$C$4:$D$103,2,FALSE)</f>
        <v>#N/A</v>
      </c>
      <c r="E25" s="49">
        <f>SUMIFS(Jan!$J$5:$J$586,Jan!$V$5:$V$586,"Despesa",Jan!$G$5:$G$586,CPagar!$D25,Jan!$L$5:$L$586,"Não Pago")</f>
        <v>0</v>
      </c>
      <c r="F25" s="49">
        <f>SUMIFS(Fev!$J$5:$J$605,Fev!$V$5:$V$605,"Despesa",Fev!$G$5:$G$605,CPagar!$D25,Fev!$L$5:$L$605,"Não Pago")</f>
        <v>0</v>
      </c>
      <c r="G25" s="49" t="e">
        <f>SUMIFS(#REF!,#REF!,"Despesa",#REF!,CPagar!$D25,#REF!,"Não Pago")</f>
        <v>#REF!</v>
      </c>
      <c r="H25" s="49">
        <f>SUMIFS(Abr!$J$5:$J$605,Abr!$V$5:$V$605,"Despesa",Abr!$G$5:$G$605,CPagar!$D25,Abr!$L$5:$L$605,"Não Pago")</f>
        <v>0</v>
      </c>
      <c r="I25" s="49">
        <f>SUMIFS(Mai!$J$5:$J$605,Mai!$V$5:$V$605,"Despesa",Mai!$G$5:$G$605,CPagar!$D25,Mai!$L$5:$L$605,"Não Pago")</f>
        <v>0</v>
      </c>
      <c r="J25" s="49">
        <f>SUMIFS(Jun!$J$5:$J$605,Jun!$V$5:$V$605,"Despesa",Jun!$G$5:$G$605,CPagar!$D25,Jun!$L$5:$L$605,"Não Pago")</f>
        <v>0</v>
      </c>
      <c r="K25" s="49" t="e">
        <f>SUMIFS(#REF!,#REF!,"Despesa",#REF!,CPagar!$D25,#REF!,"Não Pago")</f>
        <v>#REF!</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t="e">
        <f t="shared" si="2"/>
        <v>#REF!</v>
      </c>
    </row>
    <row r="26" spans="1:17" ht="28.5" customHeight="1" thickTop="1" thickBot="1" x14ac:dyDescent="0.3">
      <c r="A26" s="214"/>
      <c r="C26" s="34">
        <f>'PC Despesas'!C22</f>
        <v>0</v>
      </c>
      <c r="D26" s="35" t="e">
        <f>VLOOKUP(C26,'PC Despesas'!$C$4:$D$103,2,FALSE)</f>
        <v>#N/A</v>
      </c>
      <c r="E26" s="49">
        <f>SUMIFS(Jan!$J$5:$J$586,Jan!$V$5:$V$586,"Despesa",Jan!$G$5:$G$586,CPagar!$D26,Jan!$L$5:$L$586,"Não Pago")</f>
        <v>0</v>
      </c>
      <c r="F26" s="49">
        <f>SUMIFS(Fev!$J$5:$J$605,Fev!$V$5:$V$605,"Despesa",Fev!$G$5:$G$605,CPagar!$D26,Fev!$L$5:$L$605,"Não Pago")</f>
        <v>0</v>
      </c>
      <c r="G26" s="49" t="e">
        <f>SUMIFS(#REF!,#REF!,"Despesa",#REF!,CPagar!$D26,#REF!,"Não Pago")</f>
        <v>#REF!</v>
      </c>
      <c r="H26" s="49">
        <f>SUMIFS(Abr!$J$5:$J$605,Abr!$V$5:$V$605,"Despesa",Abr!$G$5:$G$605,CPagar!$D26,Abr!$L$5:$L$605,"Não Pago")</f>
        <v>0</v>
      </c>
      <c r="I26" s="49">
        <f>SUMIFS(Mai!$J$5:$J$605,Mai!$V$5:$V$605,"Despesa",Mai!$G$5:$G$605,CPagar!$D26,Mai!$L$5:$L$605,"Não Pago")</f>
        <v>0</v>
      </c>
      <c r="J26" s="49">
        <f>SUMIFS(Jun!$J$5:$J$605,Jun!$V$5:$V$605,"Despesa",Jun!$G$5:$G$605,CPagar!$D26,Jun!$L$5:$L$605,"Não Pago")</f>
        <v>0</v>
      </c>
      <c r="K26" s="49" t="e">
        <f>SUMIFS(#REF!,#REF!,"Despesa",#REF!,CPagar!$D26,#REF!,"Não Pago")</f>
        <v>#REF!</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t="e">
        <f t="shared" si="2"/>
        <v>#REF!</v>
      </c>
    </row>
    <row r="27" spans="1:17" ht="28.5" customHeight="1" thickTop="1" thickBot="1" x14ac:dyDescent="0.3">
      <c r="A27" s="214"/>
      <c r="C27" s="34">
        <f>'PC Despesas'!C23</f>
        <v>0</v>
      </c>
      <c r="D27" s="35" t="e">
        <f>VLOOKUP(C27,'PC Despesas'!$C$4:$D$103,2,FALSE)</f>
        <v>#N/A</v>
      </c>
      <c r="E27" s="49">
        <f>SUMIFS(Jan!$J$5:$J$586,Jan!$V$5:$V$586,"Despesa",Jan!$G$5:$G$586,CPagar!$D27,Jan!$L$5:$L$586,"Não Pago")</f>
        <v>0</v>
      </c>
      <c r="F27" s="49">
        <f>SUMIFS(Fev!$J$5:$J$605,Fev!$V$5:$V$605,"Despesa",Fev!$G$5:$G$605,CPagar!$D27,Fev!$L$5:$L$605,"Não Pago")</f>
        <v>0</v>
      </c>
      <c r="G27" s="49" t="e">
        <f>SUMIFS(#REF!,#REF!,"Despesa",#REF!,CPagar!$D27,#REF!,"Não Pago")</f>
        <v>#REF!</v>
      </c>
      <c r="H27" s="49">
        <f>SUMIFS(Abr!$J$5:$J$605,Abr!$V$5:$V$605,"Despesa",Abr!$G$5:$G$605,CPagar!$D27,Abr!$L$5:$L$605,"Não Pago")</f>
        <v>0</v>
      </c>
      <c r="I27" s="49">
        <f>SUMIFS(Mai!$J$5:$J$605,Mai!$V$5:$V$605,"Despesa",Mai!$G$5:$G$605,CPagar!$D27,Mai!$L$5:$L$605,"Não Pago")</f>
        <v>0</v>
      </c>
      <c r="J27" s="49">
        <f>SUMIFS(Jun!$J$5:$J$605,Jun!$V$5:$V$605,"Despesa",Jun!$G$5:$G$605,CPagar!$D27,Jun!$L$5:$L$605,"Não Pago")</f>
        <v>0</v>
      </c>
      <c r="K27" s="49" t="e">
        <f>SUMIFS(#REF!,#REF!,"Despesa",#REF!,CPagar!$D27,#REF!,"Não Pago")</f>
        <v>#REF!</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t="e">
        <f t="shared" si="2"/>
        <v>#REF!</v>
      </c>
    </row>
    <row r="28" spans="1:17" ht="28.5" customHeight="1" thickTop="1" thickBot="1" x14ac:dyDescent="0.3">
      <c r="A28" s="214"/>
      <c r="C28" s="34">
        <f>'PC Despesas'!C24</f>
        <v>0</v>
      </c>
      <c r="D28" s="35" t="e">
        <f>VLOOKUP(C28,'PC Despesas'!$C$4:$D$103,2,FALSE)</f>
        <v>#N/A</v>
      </c>
      <c r="E28" s="49">
        <f>SUMIFS(Jan!$J$5:$J$586,Jan!$V$5:$V$586,"Despesa",Jan!$G$5:$G$586,CPagar!$D28,Jan!$L$5:$L$586,"Não Pago")</f>
        <v>0</v>
      </c>
      <c r="F28" s="49">
        <f>SUMIFS(Fev!$J$5:$J$605,Fev!$V$5:$V$605,"Despesa",Fev!$G$5:$G$605,CPagar!$D28,Fev!$L$5:$L$605,"Não Pago")</f>
        <v>0</v>
      </c>
      <c r="G28" s="49" t="e">
        <f>SUMIFS(#REF!,#REF!,"Despesa",#REF!,CPagar!$D28,#REF!,"Não Pago")</f>
        <v>#REF!</v>
      </c>
      <c r="H28" s="49">
        <f>SUMIFS(Abr!$J$5:$J$605,Abr!$V$5:$V$605,"Despesa",Abr!$G$5:$G$605,CPagar!$D28,Abr!$L$5:$L$605,"Não Pago")</f>
        <v>0</v>
      </c>
      <c r="I28" s="49">
        <f>SUMIFS(Mai!$J$5:$J$605,Mai!$V$5:$V$605,"Despesa",Mai!$G$5:$G$605,CPagar!$D28,Mai!$L$5:$L$605,"Não Pago")</f>
        <v>0</v>
      </c>
      <c r="J28" s="49">
        <f>SUMIFS(Jun!$J$5:$J$605,Jun!$V$5:$V$605,"Despesa",Jun!$G$5:$G$605,CPagar!$D28,Jun!$L$5:$L$605,"Não Pago")</f>
        <v>0</v>
      </c>
      <c r="K28" s="49" t="e">
        <f>SUMIFS(#REF!,#REF!,"Despesa",#REF!,CPagar!$D28,#REF!,"Não Pago")</f>
        <v>#REF!</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t="e">
        <f t="shared" si="2"/>
        <v>#REF!</v>
      </c>
    </row>
    <row r="29" spans="1:17" ht="28.5" customHeight="1" thickTop="1" thickBot="1" x14ac:dyDescent="0.3">
      <c r="A29" s="214"/>
      <c r="C29" s="34">
        <f>'PC Despesas'!C25</f>
        <v>0</v>
      </c>
      <c r="D29" s="35" t="e">
        <f>VLOOKUP(C29,'PC Despesas'!$C$4:$D$103,2,FALSE)</f>
        <v>#N/A</v>
      </c>
      <c r="E29" s="49">
        <f>SUMIFS(Jan!$J$5:$J$586,Jan!$V$5:$V$586,"Despesa",Jan!$G$5:$G$586,CPagar!$D29,Jan!$L$5:$L$586,"Não Pago")</f>
        <v>0</v>
      </c>
      <c r="F29" s="49">
        <f>SUMIFS(Fev!$J$5:$J$605,Fev!$V$5:$V$605,"Despesa",Fev!$G$5:$G$605,CPagar!$D29,Fev!$L$5:$L$605,"Não Pago")</f>
        <v>0</v>
      </c>
      <c r="G29" s="49" t="e">
        <f>SUMIFS(#REF!,#REF!,"Despesa",#REF!,CPagar!$D29,#REF!,"Não Pago")</f>
        <v>#REF!</v>
      </c>
      <c r="H29" s="49">
        <f>SUMIFS(Abr!$J$5:$J$605,Abr!$V$5:$V$605,"Despesa",Abr!$G$5:$G$605,CPagar!$D29,Abr!$L$5:$L$605,"Não Pago")</f>
        <v>0</v>
      </c>
      <c r="I29" s="49">
        <f>SUMIFS(Mai!$J$5:$J$605,Mai!$V$5:$V$605,"Despesa",Mai!$G$5:$G$605,CPagar!$D29,Mai!$L$5:$L$605,"Não Pago")</f>
        <v>0</v>
      </c>
      <c r="J29" s="49">
        <f>SUMIFS(Jun!$J$5:$J$605,Jun!$V$5:$V$605,"Despesa",Jun!$G$5:$G$605,CPagar!$D29,Jun!$L$5:$L$605,"Não Pago")</f>
        <v>0</v>
      </c>
      <c r="K29" s="49" t="e">
        <f>SUMIFS(#REF!,#REF!,"Despesa",#REF!,CPagar!$D29,#REF!,"Não Pago")</f>
        <v>#REF!</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t="e">
        <f t="shared" si="2"/>
        <v>#REF!</v>
      </c>
    </row>
    <row r="30" spans="1:17" ht="28.5" customHeight="1" thickTop="1" thickBot="1" x14ac:dyDescent="0.3">
      <c r="A30" s="214"/>
      <c r="C30" s="34">
        <f>'PC Despesas'!C26</f>
        <v>0</v>
      </c>
      <c r="D30" s="35" t="e">
        <f>VLOOKUP(C30,'PC Despesas'!$C$4:$D$103,2,FALSE)</f>
        <v>#N/A</v>
      </c>
      <c r="E30" s="49">
        <f>SUMIFS(Jan!$J$5:$J$586,Jan!$V$5:$V$586,"Despesa",Jan!$G$5:$G$586,CPagar!$D30,Jan!$L$5:$L$586,"Não Pago")</f>
        <v>0</v>
      </c>
      <c r="F30" s="49">
        <f>SUMIFS(Fev!$J$5:$J$605,Fev!$V$5:$V$605,"Despesa",Fev!$G$5:$G$605,CPagar!$D30,Fev!$L$5:$L$605,"Não Pago")</f>
        <v>0</v>
      </c>
      <c r="G30" s="49" t="e">
        <f>SUMIFS(#REF!,#REF!,"Despesa",#REF!,CPagar!$D30,#REF!,"Não Pago")</f>
        <v>#REF!</v>
      </c>
      <c r="H30" s="49">
        <f>SUMIFS(Abr!$J$5:$J$605,Abr!$V$5:$V$605,"Despesa",Abr!$G$5:$G$605,CPagar!$D30,Abr!$L$5:$L$605,"Não Pago")</f>
        <v>0</v>
      </c>
      <c r="I30" s="49">
        <f>SUMIFS(Mai!$J$5:$J$605,Mai!$V$5:$V$605,"Despesa",Mai!$G$5:$G$605,CPagar!$D30,Mai!$L$5:$L$605,"Não Pago")</f>
        <v>0</v>
      </c>
      <c r="J30" s="49">
        <f>SUMIFS(Jun!$J$5:$J$605,Jun!$V$5:$V$605,"Despesa",Jun!$G$5:$G$605,CPagar!$D30,Jun!$L$5:$L$605,"Não Pago")</f>
        <v>0</v>
      </c>
      <c r="K30" s="49" t="e">
        <f>SUMIFS(#REF!,#REF!,"Despesa",#REF!,CPagar!$D30,#REF!,"Não Pago")</f>
        <v>#REF!</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t="e">
        <f t="shared" si="2"/>
        <v>#REF!</v>
      </c>
    </row>
    <row r="31" spans="1:17" ht="28.5" customHeight="1" thickTop="1" thickBot="1" x14ac:dyDescent="0.3">
      <c r="A31" s="214"/>
      <c r="C31" s="34">
        <f>'PC Despesas'!C27</f>
        <v>0</v>
      </c>
      <c r="D31" s="35" t="e">
        <f>VLOOKUP(C31,'PC Despesas'!$C$4:$D$103,2,FALSE)</f>
        <v>#N/A</v>
      </c>
      <c r="E31" s="49">
        <f>SUMIFS(Jan!$J$5:$J$586,Jan!$V$5:$V$586,"Despesa",Jan!$G$5:$G$586,CPagar!$D31,Jan!$L$5:$L$586,"Não Pago")</f>
        <v>0</v>
      </c>
      <c r="F31" s="49">
        <f>SUMIFS(Fev!$J$5:$J$605,Fev!$V$5:$V$605,"Despesa",Fev!$G$5:$G$605,CPagar!$D31,Fev!$L$5:$L$605,"Não Pago")</f>
        <v>0</v>
      </c>
      <c r="G31" s="49" t="e">
        <f>SUMIFS(#REF!,#REF!,"Despesa",#REF!,CPagar!$D31,#REF!,"Não Pago")</f>
        <v>#REF!</v>
      </c>
      <c r="H31" s="49">
        <f>SUMIFS(Abr!$J$5:$J$605,Abr!$V$5:$V$605,"Despesa",Abr!$G$5:$G$605,CPagar!$D31,Abr!$L$5:$L$605,"Não Pago")</f>
        <v>0</v>
      </c>
      <c r="I31" s="49">
        <f>SUMIFS(Mai!$J$5:$J$605,Mai!$V$5:$V$605,"Despesa",Mai!$G$5:$G$605,CPagar!$D31,Mai!$L$5:$L$605,"Não Pago")</f>
        <v>0</v>
      </c>
      <c r="J31" s="49">
        <f>SUMIFS(Jun!$J$5:$J$605,Jun!$V$5:$V$605,"Despesa",Jun!$G$5:$G$605,CPagar!$D31,Jun!$L$5:$L$605,"Não Pago")</f>
        <v>0</v>
      </c>
      <c r="K31" s="49" t="e">
        <f>SUMIFS(#REF!,#REF!,"Despesa",#REF!,CPagar!$D31,#REF!,"Não Pago")</f>
        <v>#REF!</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t="e">
        <f t="shared" si="2"/>
        <v>#REF!</v>
      </c>
    </row>
    <row r="32" spans="1:17" ht="28.5" customHeight="1" thickTop="1" thickBot="1" x14ac:dyDescent="0.3">
      <c r="A32" s="214"/>
      <c r="C32" s="34">
        <f>'PC Despesas'!C28</f>
        <v>0</v>
      </c>
      <c r="D32" s="35" t="e">
        <f>VLOOKUP(C32,'PC Despesas'!$C$4:$D$103,2,FALSE)</f>
        <v>#N/A</v>
      </c>
      <c r="E32" s="49">
        <f>SUMIFS(Jan!$J$5:$J$586,Jan!$V$5:$V$586,"Despesa",Jan!$G$5:$G$586,CPagar!$D32,Jan!$L$5:$L$586,"Não Pago")</f>
        <v>0</v>
      </c>
      <c r="F32" s="49">
        <f>SUMIFS(Fev!$J$5:$J$605,Fev!$V$5:$V$605,"Despesa",Fev!$G$5:$G$605,CPagar!$D32,Fev!$L$5:$L$605,"Não Pago")</f>
        <v>0</v>
      </c>
      <c r="G32" s="49" t="e">
        <f>SUMIFS(#REF!,#REF!,"Despesa",#REF!,CPagar!$D32,#REF!,"Não Pago")</f>
        <v>#REF!</v>
      </c>
      <c r="H32" s="49">
        <f>SUMIFS(Abr!$J$5:$J$605,Abr!$V$5:$V$605,"Despesa",Abr!$G$5:$G$605,CPagar!$D32,Abr!$L$5:$L$605,"Não Pago")</f>
        <v>0</v>
      </c>
      <c r="I32" s="49">
        <f>SUMIFS(Mai!$J$5:$J$605,Mai!$V$5:$V$605,"Despesa",Mai!$G$5:$G$605,CPagar!$D32,Mai!$L$5:$L$605,"Não Pago")</f>
        <v>0</v>
      </c>
      <c r="J32" s="49">
        <f>SUMIFS(Jun!$J$5:$J$605,Jun!$V$5:$V$605,"Despesa",Jun!$G$5:$G$605,CPagar!$D32,Jun!$L$5:$L$605,"Não Pago")</f>
        <v>0</v>
      </c>
      <c r="K32" s="49" t="e">
        <f>SUMIFS(#REF!,#REF!,"Despesa",#REF!,CPagar!$D32,#REF!,"Não Pago")</f>
        <v>#REF!</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t="e">
        <f t="shared" si="2"/>
        <v>#REF!</v>
      </c>
    </row>
    <row r="33" spans="1:17" ht="28.5" customHeight="1" thickTop="1" thickBot="1" x14ac:dyDescent="0.3">
      <c r="A33" s="214"/>
      <c r="C33" s="34">
        <f>'PC Despesas'!C29</f>
        <v>0</v>
      </c>
      <c r="D33" s="35" t="e">
        <f>VLOOKUP(C33,'PC Despesas'!$C$4:$D$103,2,FALSE)</f>
        <v>#N/A</v>
      </c>
      <c r="E33" s="49">
        <f>SUMIFS(Jan!$J$5:$J$586,Jan!$V$5:$V$586,"Despesa",Jan!$G$5:$G$586,CPagar!$D33,Jan!$L$5:$L$586,"Não Pago")</f>
        <v>0</v>
      </c>
      <c r="F33" s="49">
        <f>SUMIFS(Fev!$J$5:$J$605,Fev!$V$5:$V$605,"Despesa",Fev!$G$5:$G$605,CPagar!$D33,Fev!$L$5:$L$605,"Não Pago")</f>
        <v>0</v>
      </c>
      <c r="G33" s="49" t="e">
        <f>SUMIFS(#REF!,#REF!,"Despesa",#REF!,CPagar!$D33,#REF!,"Não Pago")</f>
        <v>#REF!</v>
      </c>
      <c r="H33" s="49">
        <f>SUMIFS(Abr!$J$5:$J$605,Abr!$V$5:$V$605,"Despesa",Abr!$G$5:$G$605,CPagar!$D33,Abr!$L$5:$L$605,"Não Pago")</f>
        <v>0</v>
      </c>
      <c r="I33" s="49">
        <f>SUMIFS(Mai!$J$5:$J$605,Mai!$V$5:$V$605,"Despesa",Mai!$G$5:$G$605,CPagar!$D33,Mai!$L$5:$L$605,"Não Pago")</f>
        <v>0</v>
      </c>
      <c r="J33" s="49">
        <f>SUMIFS(Jun!$J$5:$J$605,Jun!$V$5:$V$605,"Despesa",Jun!$G$5:$G$605,CPagar!$D33,Jun!$L$5:$L$605,"Não Pago")</f>
        <v>0</v>
      </c>
      <c r="K33" s="49" t="e">
        <f>SUMIFS(#REF!,#REF!,"Despesa",#REF!,CPagar!$D33,#REF!,"Não Pago")</f>
        <v>#REF!</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t="e">
        <f t="shared" si="2"/>
        <v>#REF!</v>
      </c>
    </row>
    <row r="34" spans="1:17" ht="28.5" customHeight="1" thickTop="1" thickBot="1" x14ac:dyDescent="0.3">
      <c r="A34" s="214"/>
      <c r="C34" s="34">
        <f>'PC Despesas'!C30</f>
        <v>0</v>
      </c>
      <c r="D34" s="35" t="e">
        <f>VLOOKUP(C34,'PC Despesas'!$C$4:$D$103,2,FALSE)</f>
        <v>#N/A</v>
      </c>
      <c r="E34" s="49">
        <f>SUMIFS(Jan!$J$5:$J$586,Jan!$V$5:$V$586,"Despesa",Jan!$G$5:$G$586,CPagar!$D34,Jan!$L$5:$L$586,"Não Pago")</f>
        <v>0</v>
      </c>
      <c r="F34" s="49">
        <f>SUMIFS(Fev!$J$5:$J$605,Fev!$V$5:$V$605,"Despesa",Fev!$G$5:$G$605,CPagar!$D34,Fev!$L$5:$L$605,"Não Pago")</f>
        <v>0</v>
      </c>
      <c r="G34" s="49" t="e">
        <f>SUMIFS(#REF!,#REF!,"Despesa",#REF!,CPagar!$D34,#REF!,"Não Pago")</f>
        <v>#REF!</v>
      </c>
      <c r="H34" s="49">
        <f>SUMIFS(Abr!$J$5:$J$605,Abr!$V$5:$V$605,"Despesa",Abr!$G$5:$G$605,CPagar!$D34,Abr!$L$5:$L$605,"Não Pago")</f>
        <v>0</v>
      </c>
      <c r="I34" s="49">
        <f>SUMIFS(Mai!$J$5:$J$605,Mai!$V$5:$V$605,"Despesa",Mai!$G$5:$G$605,CPagar!$D34,Mai!$L$5:$L$605,"Não Pago")</f>
        <v>0</v>
      </c>
      <c r="J34" s="49">
        <f>SUMIFS(Jun!$J$5:$J$605,Jun!$V$5:$V$605,"Despesa",Jun!$G$5:$G$605,CPagar!$D34,Jun!$L$5:$L$605,"Não Pago")</f>
        <v>0</v>
      </c>
      <c r="K34" s="49" t="e">
        <f>SUMIFS(#REF!,#REF!,"Despesa",#REF!,CPagar!$D34,#REF!,"Não Pago")</f>
        <v>#REF!</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t="e">
        <f t="shared" si="2"/>
        <v>#REF!</v>
      </c>
    </row>
    <row r="35" spans="1:17" ht="28.5" customHeight="1" thickTop="1" thickBot="1" x14ac:dyDescent="0.3">
      <c r="A35" s="214"/>
      <c r="C35" s="34">
        <f>'PC Despesas'!C31</f>
        <v>0</v>
      </c>
      <c r="D35" s="35" t="e">
        <f>VLOOKUP(C35,'PC Despesas'!$C$4:$D$103,2,FALSE)</f>
        <v>#N/A</v>
      </c>
      <c r="E35" s="49">
        <f>SUMIFS(Jan!$J$5:$J$586,Jan!$V$5:$V$586,"Despesa",Jan!$G$5:$G$586,CPagar!$D35,Jan!$L$5:$L$586,"Não Pago")</f>
        <v>0</v>
      </c>
      <c r="F35" s="49">
        <f>SUMIFS(Fev!$J$5:$J$605,Fev!$V$5:$V$605,"Despesa",Fev!$G$5:$G$605,CPagar!$D35,Fev!$L$5:$L$605,"Não Pago")</f>
        <v>0</v>
      </c>
      <c r="G35" s="49" t="e">
        <f>SUMIFS(#REF!,#REF!,"Despesa",#REF!,CPagar!$D35,#REF!,"Não Pago")</f>
        <v>#REF!</v>
      </c>
      <c r="H35" s="49">
        <f>SUMIFS(Abr!$J$5:$J$605,Abr!$V$5:$V$605,"Despesa",Abr!$G$5:$G$605,CPagar!$D35,Abr!$L$5:$L$605,"Não Pago")</f>
        <v>0</v>
      </c>
      <c r="I35" s="49">
        <f>SUMIFS(Mai!$J$5:$J$605,Mai!$V$5:$V$605,"Despesa",Mai!$G$5:$G$605,CPagar!$D35,Mai!$L$5:$L$605,"Não Pago")</f>
        <v>0</v>
      </c>
      <c r="J35" s="49">
        <f>SUMIFS(Jun!$J$5:$J$605,Jun!$V$5:$V$605,"Despesa",Jun!$G$5:$G$605,CPagar!$D35,Jun!$L$5:$L$605,"Não Pago")</f>
        <v>0</v>
      </c>
      <c r="K35" s="49" t="e">
        <f>SUMIFS(#REF!,#REF!,"Despesa",#REF!,CPagar!$D35,#REF!,"Não Pago")</f>
        <v>#REF!</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t="e">
        <f t="shared" si="2"/>
        <v>#REF!</v>
      </c>
    </row>
    <row r="36" spans="1:17" ht="28.5" customHeight="1" thickTop="1" thickBot="1" x14ac:dyDescent="0.3">
      <c r="A36" s="214"/>
      <c r="C36" s="34">
        <f>'PC Despesas'!C32</f>
        <v>0</v>
      </c>
      <c r="D36" s="35" t="e">
        <f>VLOOKUP(C36,'PC Despesas'!$C$4:$D$103,2,FALSE)</f>
        <v>#N/A</v>
      </c>
      <c r="E36" s="49">
        <f>SUMIFS(Jan!$J$5:$J$586,Jan!$V$5:$V$586,"Despesa",Jan!$G$5:$G$586,CPagar!$D36,Jan!$L$5:$L$586,"Não Pago")</f>
        <v>0</v>
      </c>
      <c r="F36" s="49">
        <f>SUMIFS(Fev!$J$5:$J$605,Fev!$V$5:$V$605,"Despesa",Fev!$G$5:$G$605,CPagar!$D36,Fev!$L$5:$L$605,"Não Pago")</f>
        <v>0</v>
      </c>
      <c r="G36" s="49" t="e">
        <f>SUMIFS(#REF!,#REF!,"Despesa",#REF!,CPagar!$D36,#REF!,"Não Pago")</f>
        <v>#REF!</v>
      </c>
      <c r="H36" s="49">
        <f>SUMIFS(Abr!$J$5:$J$605,Abr!$V$5:$V$605,"Despesa",Abr!$G$5:$G$605,CPagar!$D36,Abr!$L$5:$L$605,"Não Pago")</f>
        <v>0</v>
      </c>
      <c r="I36" s="49">
        <f>SUMIFS(Mai!$J$5:$J$605,Mai!$V$5:$V$605,"Despesa",Mai!$G$5:$G$605,CPagar!$D36,Mai!$L$5:$L$605,"Não Pago")</f>
        <v>0</v>
      </c>
      <c r="J36" s="49">
        <f>SUMIFS(Jun!$J$5:$J$605,Jun!$V$5:$V$605,"Despesa",Jun!$G$5:$G$605,CPagar!$D36,Jun!$L$5:$L$605,"Não Pago")</f>
        <v>0</v>
      </c>
      <c r="K36" s="49" t="e">
        <f>SUMIFS(#REF!,#REF!,"Despesa",#REF!,CPagar!$D36,#REF!,"Não Pago")</f>
        <v>#REF!</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t="e">
        <f t="shared" si="2"/>
        <v>#REF!</v>
      </c>
    </row>
    <row r="37" spans="1:17" ht="28.5" customHeight="1" thickTop="1" thickBot="1" x14ac:dyDescent="0.3">
      <c r="A37" s="214"/>
      <c r="C37" s="34">
        <f>'PC Despesas'!C33</f>
        <v>0</v>
      </c>
      <c r="D37" s="35" t="e">
        <f>VLOOKUP(C37,'PC Despesas'!$C$4:$D$103,2,FALSE)</f>
        <v>#N/A</v>
      </c>
      <c r="E37" s="49">
        <f>SUMIFS(Jan!$J$5:$J$586,Jan!$V$5:$V$586,"Despesa",Jan!$G$5:$G$586,CPagar!$D37,Jan!$L$5:$L$586,"Não Pago")</f>
        <v>0</v>
      </c>
      <c r="F37" s="49">
        <f>SUMIFS(Fev!$J$5:$J$605,Fev!$V$5:$V$605,"Despesa",Fev!$G$5:$G$605,CPagar!$D37,Fev!$L$5:$L$605,"Não Pago")</f>
        <v>0</v>
      </c>
      <c r="G37" s="49" t="e">
        <f>SUMIFS(#REF!,#REF!,"Despesa",#REF!,CPagar!$D37,#REF!,"Não Pago")</f>
        <v>#REF!</v>
      </c>
      <c r="H37" s="49">
        <f>SUMIFS(Abr!$J$5:$J$605,Abr!$V$5:$V$605,"Despesa",Abr!$G$5:$G$605,CPagar!$D37,Abr!$L$5:$L$605,"Não Pago")</f>
        <v>0</v>
      </c>
      <c r="I37" s="49">
        <f>SUMIFS(Mai!$J$5:$J$605,Mai!$V$5:$V$605,"Despesa",Mai!$G$5:$G$605,CPagar!$D37,Mai!$L$5:$L$605,"Não Pago")</f>
        <v>0</v>
      </c>
      <c r="J37" s="49">
        <f>SUMIFS(Jun!$J$5:$J$605,Jun!$V$5:$V$605,"Despesa",Jun!$G$5:$G$605,CPagar!$D37,Jun!$L$5:$L$605,"Não Pago")</f>
        <v>0</v>
      </c>
      <c r="K37" s="49" t="e">
        <f>SUMIFS(#REF!,#REF!,"Despesa",#REF!,CPagar!$D37,#REF!,"Não Pago")</f>
        <v>#REF!</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t="e">
        <f t="shared" si="2"/>
        <v>#REF!</v>
      </c>
    </row>
    <row r="38" spans="1:17" ht="28.5" customHeight="1" thickTop="1" thickBot="1" x14ac:dyDescent="0.3">
      <c r="A38" s="214"/>
      <c r="C38" s="34">
        <f>'PC Despesas'!C34</f>
        <v>0</v>
      </c>
      <c r="D38" s="35" t="e">
        <f>VLOOKUP(C38,'PC Despesas'!$C$4:$D$103,2,FALSE)</f>
        <v>#N/A</v>
      </c>
      <c r="E38" s="49">
        <f>SUMIFS(Jan!$J$5:$J$586,Jan!$V$5:$V$586,"Despesa",Jan!$G$5:$G$586,CPagar!$D38,Jan!$L$5:$L$586,"Não Pago")</f>
        <v>0</v>
      </c>
      <c r="F38" s="49">
        <f>SUMIFS(Fev!$J$5:$J$605,Fev!$V$5:$V$605,"Despesa",Fev!$G$5:$G$605,CPagar!$D38,Fev!$L$5:$L$605,"Não Pago")</f>
        <v>0</v>
      </c>
      <c r="G38" s="49" t="e">
        <f>SUMIFS(#REF!,#REF!,"Despesa",#REF!,CPagar!$D38,#REF!,"Não Pago")</f>
        <v>#REF!</v>
      </c>
      <c r="H38" s="49">
        <f>SUMIFS(Abr!$J$5:$J$605,Abr!$V$5:$V$605,"Despesa",Abr!$G$5:$G$605,CPagar!$D38,Abr!$L$5:$L$605,"Não Pago")</f>
        <v>0</v>
      </c>
      <c r="I38" s="49">
        <f>SUMIFS(Mai!$J$5:$J$605,Mai!$V$5:$V$605,"Despesa",Mai!$G$5:$G$605,CPagar!$D38,Mai!$L$5:$L$605,"Não Pago")</f>
        <v>0</v>
      </c>
      <c r="J38" s="49">
        <f>SUMIFS(Jun!$J$5:$J$605,Jun!$V$5:$V$605,"Despesa",Jun!$G$5:$G$605,CPagar!$D38,Jun!$L$5:$L$605,"Não Pago")</f>
        <v>0</v>
      </c>
      <c r="K38" s="49" t="e">
        <f>SUMIFS(#REF!,#REF!,"Despesa",#REF!,CPagar!$D38,#REF!,"Não Pago")</f>
        <v>#REF!</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t="e">
        <f t="shared" si="2"/>
        <v>#REF!</v>
      </c>
    </row>
    <row r="39" spans="1:17" ht="28.5" customHeight="1" thickTop="1" thickBot="1" x14ac:dyDescent="0.3">
      <c r="A39" s="214"/>
      <c r="C39" s="34">
        <f>'PC Despesas'!C35</f>
        <v>0</v>
      </c>
      <c r="D39" s="35" t="e">
        <f>VLOOKUP(C39,'PC Despesas'!$C$4:$D$103,2,FALSE)</f>
        <v>#N/A</v>
      </c>
      <c r="E39" s="49">
        <f>SUMIFS(Jan!$J$5:$J$586,Jan!$V$5:$V$586,"Despesa",Jan!$G$5:$G$586,CPagar!$D39,Jan!$L$5:$L$586,"Não Pago")</f>
        <v>0</v>
      </c>
      <c r="F39" s="49">
        <f>SUMIFS(Fev!$J$5:$J$605,Fev!$V$5:$V$605,"Despesa",Fev!$G$5:$G$605,CPagar!$D39,Fev!$L$5:$L$605,"Não Pago")</f>
        <v>0</v>
      </c>
      <c r="G39" s="49" t="e">
        <f>SUMIFS(#REF!,#REF!,"Despesa",#REF!,CPagar!$D39,#REF!,"Não Pago")</f>
        <v>#REF!</v>
      </c>
      <c r="H39" s="49">
        <f>SUMIFS(Abr!$J$5:$J$605,Abr!$V$5:$V$605,"Despesa",Abr!$G$5:$G$605,CPagar!$D39,Abr!$L$5:$L$605,"Não Pago")</f>
        <v>0</v>
      </c>
      <c r="I39" s="49">
        <f>SUMIFS(Mai!$J$5:$J$605,Mai!$V$5:$V$605,"Despesa",Mai!$G$5:$G$605,CPagar!$D39,Mai!$L$5:$L$605,"Não Pago")</f>
        <v>0</v>
      </c>
      <c r="J39" s="49">
        <f>SUMIFS(Jun!$J$5:$J$605,Jun!$V$5:$V$605,"Despesa",Jun!$G$5:$G$605,CPagar!$D39,Jun!$L$5:$L$605,"Não Pago")</f>
        <v>0</v>
      </c>
      <c r="K39" s="49" t="e">
        <f>SUMIFS(#REF!,#REF!,"Despesa",#REF!,CPagar!$D39,#REF!,"Não Pago")</f>
        <v>#REF!</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t="e">
        <f t="shared" si="2"/>
        <v>#REF!</v>
      </c>
    </row>
    <row r="40" spans="1:17" ht="28.5" customHeight="1" thickTop="1" thickBot="1" x14ac:dyDescent="0.3">
      <c r="A40" s="214"/>
      <c r="C40" s="34">
        <f>'PC Despesas'!C36</f>
        <v>0</v>
      </c>
      <c r="D40" s="35" t="e">
        <f>VLOOKUP(C40,'PC Despesas'!$C$4:$D$103,2,FALSE)</f>
        <v>#N/A</v>
      </c>
      <c r="E40" s="49">
        <f>SUMIFS(Jan!$J$5:$J$586,Jan!$V$5:$V$586,"Despesa",Jan!$G$5:$G$586,CPagar!$D40,Jan!$L$5:$L$586,"Não Pago")</f>
        <v>0</v>
      </c>
      <c r="F40" s="49">
        <f>SUMIFS(Fev!$J$5:$J$605,Fev!$V$5:$V$605,"Despesa",Fev!$G$5:$G$605,CPagar!$D40,Fev!$L$5:$L$605,"Não Pago")</f>
        <v>0</v>
      </c>
      <c r="G40" s="49" t="e">
        <f>SUMIFS(#REF!,#REF!,"Despesa",#REF!,CPagar!$D40,#REF!,"Não Pago")</f>
        <v>#REF!</v>
      </c>
      <c r="H40" s="49">
        <f>SUMIFS(Abr!$J$5:$J$605,Abr!$V$5:$V$605,"Despesa",Abr!$G$5:$G$605,CPagar!$D40,Abr!$L$5:$L$605,"Não Pago")</f>
        <v>0</v>
      </c>
      <c r="I40" s="49">
        <f>SUMIFS(Mai!$J$5:$J$605,Mai!$V$5:$V$605,"Despesa",Mai!$G$5:$G$605,CPagar!$D40,Mai!$L$5:$L$605,"Não Pago")</f>
        <v>0</v>
      </c>
      <c r="J40" s="49">
        <f>SUMIFS(Jun!$J$5:$J$605,Jun!$V$5:$V$605,"Despesa",Jun!$G$5:$G$605,CPagar!$D40,Jun!$L$5:$L$605,"Não Pago")</f>
        <v>0</v>
      </c>
      <c r="K40" s="49" t="e">
        <f>SUMIFS(#REF!,#REF!,"Despesa",#REF!,CPagar!$D40,#REF!,"Não Pago")</f>
        <v>#REF!</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t="e">
        <f t="shared" si="2"/>
        <v>#REF!</v>
      </c>
    </row>
    <row r="41" spans="1:17" ht="28.5" customHeight="1" thickTop="1" thickBot="1" x14ac:dyDescent="0.3">
      <c r="A41" s="214"/>
      <c r="C41" s="34">
        <f>'PC Despesas'!C37</f>
        <v>0</v>
      </c>
      <c r="D41" s="35" t="e">
        <f>VLOOKUP(C41,'PC Despesas'!$C$4:$D$103,2,FALSE)</f>
        <v>#N/A</v>
      </c>
      <c r="E41" s="49">
        <f>SUMIFS(Jan!$J$5:$J$586,Jan!$V$5:$V$586,"Despesa",Jan!$G$5:$G$586,CPagar!$D41,Jan!$L$5:$L$586,"Não Pago")</f>
        <v>0</v>
      </c>
      <c r="F41" s="49">
        <f>SUMIFS(Fev!$J$5:$J$605,Fev!$V$5:$V$605,"Despesa",Fev!$G$5:$G$605,CPagar!$D41,Fev!$L$5:$L$605,"Não Pago")</f>
        <v>0</v>
      </c>
      <c r="G41" s="49" t="e">
        <f>SUMIFS(#REF!,#REF!,"Despesa",#REF!,CPagar!$D41,#REF!,"Não Pago")</f>
        <v>#REF!</v>
      </c>
      <c r="H41" s="49">
        <f>SUMIFS(Abr!$J$5:$J$605,Abr!$V$5:$V$605,"Despesa",Abr!$G$5:$G$605,CPagar!$D41,Abr!$L$5:$L$605,"Não Pago")</f>
        <v>0</v>
      </c>
      <c r="I41" s="49">
        <f>SUMIFS(Mai!$J$5:$J$605,Mai!$V$5:$V$605,"Despesa",Mai!$G$5:$G$605,CPagar!$D41,Mai!$L$5:$L$605,"Não Pago")</f>
        <v>0</v>
      </c>
      <c r="J41" s="49">
        <f>SUMIFS(Jun!$J$5:$J$605,Jun!$V$5:$V$605,"Despesa",Jun!$G$5:$G$605,CPagar!$D41,Jun!$L$5:$L$605,"Não Pago")</f>
        <v>0</v>
      </c>
      <c r="K41" s="49" t="e">
        <f>SUMIFS(#REF!,#REF!,"Despesa",#REF!,CPagar!$D41,#REF!,"Não Pago")</f>
        <v>#REF!</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t="e">
        <f t="shared" si="2"/>
        <v>#REF!</v>
      </c>
    </row>
    <row r="42" spans="1:17" ht="28.5" customHeight="1" thickTop="1" thickBot="1" x14ac:dyDescent="0.3">
      <c r="A42" s="214"/>
      <c r="C42" s="34">
        <f>'PC Despesas'!C38</f>
        <v>0</v>
      </c>
      <c r="D42" s="35" t="e">
        <f>VLOOKUP(C42,'PC Despesas'!$C$4:$D$103,2,FALSE)</f>
        <v>#N/A</v>
      </c>
      <c r="E42" s="49">
        <f>SUMIFS(Jan!$J$5:$J$586,Jan!$V$5:$V$586,"Despesa",Jan!$G$5:$G$586,CPagar!$D42,Jan!$L$5:$L$586,"Não Pago")</f>
        <v>0</v>
      </c>
      <c r="F42" s="49">
        <f>SUMIFS(Fev!$J$5:$J$605,Fev!$V$5:$V$605,"Despesa",Fev!$G$5:$G$605,CPagar!$D42,Fev!$L$5:$L$605,"Não Pago")</f>
        <v>0</v>
      </c>
      <c r="G42" s="49" t="e">
        <f>SUMIFS(#REF!,#REF!,"Despesa",#REF!,CPagar!$D42,#REF!,"Não Pago")</f>
        <v>#REF!</v>
      </c>
      <c r="H42" s="49">
        <f>SUMIFS(Abr!$J$5:$J$605,Abr!$V$5:$V$605,"Despesa",Abr!$G$5:$G$605,CPagar!$D42,Abr!$L$5:$L$605,"Não Pago")</f>
        <v>0</v>
      </c>
      <c r="I42" s="49">
        <f>SUMIFS(Mai!$J$5:$J$605,Mai!$V$5:$V$605,"Despesa",Mai!$G$5:$G$605,CPagar!$D42,Mai!$L$5:$L$605,"Não Pago")</f>
        <v>0</v>
      </c>
      <c r="J42" s="49">
        <f>SUMIFS(Jun!$J$5:$J$605,Jun!$V$5:$V$605,"Despesa",Jun!$G$5:$G$605,CPagar!$D42,Jun!$L$5:$L$605,"Não Pago")</f>
        <v>0</v>
      </c>
      <c r="K42" s="49" t="e">
        <f>SUMIFS(#REF!,#REF!,"Despesa",#REF!,CPagar!$D42,#REF!,"Não Pago")</f>
        <v>#REF!</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t="e">
        <f t="shared" si="2"/>
        <v>#REF!</v>
      </c>
    </row>
    <row r="43" spans="1:17" ht="28.5" customHeight="1" thickTop="1" thickBot="1" x14ac:dyDescent="0.3">
      <c r="A43" s="214"/>
      <c r="C43" s="34">
        <f>'PC Despesas'!C39</f>
        <v>0</v>
      </c>
      <c r="D43" s="35" t="e">
        <f>VLOOKUP(C43,'PC Despesas'!$C$4:$D$103,2,FALSE)</f>
        <v>#N/A</v>
      </c>
      <c r="E43" s="49">
        <f>SUMIFS(Jan!$J$5:$J$586,Jan!$V$5:$V$586,"Despesa",Jan!$G$5:$G$586,CPagar!$D43,Jan!$L$5:$L$586,"Não Pago")</f>
        <v>0</v>
      </c>
      <c r="F43" s="49">
        <f>SUMIFS(Fev!$J$5:$J$605,Fev!$V$5:$V$605,"Despesa",Fev!$G$5:$G$605,CPagar!$D43,Fev!$L$5:$L$605,"Não Pago")</f>
        <v>0</v>
      </c>
      <c r="G43" s="49" t="e">
        <f>SUMIFS(#REF!,#REF!,"Despesa",#REF!,CPagar!$D43,#REF!,"Não Pago")</f>
        <v>#REF!</v>
      </c>
      <c r="H43" s="49">
        <f>SUMIFS(Abr!$J$5:$J$605,Abr!$V$5:$V$605,"Despesa",Abr!$G$5:$G$605,CPagar!$D43,Abr!$L$5:$L$605,"Não Pago")</f>
        <v>0</v>
      </c>
      <c r="I43" s="49">
        <f>SUMIFS(Mai!$J$5:$J$605,Mai!$V$5:$V$605,"Despesa",Mai!$G$5:$G$605,CPagar!$D43,Mai!$L$5:$L$605,"Não Pago")</f>
        <v>0</v>
      </c>
      <c r="J43" s="49">
        <f>SUMIFS(Jun!$J$5:$J$605,Jun!$V$5:$V$605,"Despesa",Jun!$G$5:$G$605,CPagar!$D43,Jun!$L$5:$L$605,"Não Pago")</f>
        <v>0</v>
      </c>
      <c r="K43" s="49" t="e">
        <f>SUMIFS(#REF!,#REF!,"Despesa",#REF!,CPagar!$D43,#REF!,"Não Pago")</f>
        <v>#REF!</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t="e">
        <f t="shared" si="2"/>
        <v>#REF!</v>
      </c>
    </row>
    <row r="44" spans="1:17" ht="28.5" customHeight="1" thickTop="1" thickBot="1" x14ac:dyDescent="0.3">
      <c r="A44" s="214"/>
      <c r="C44" s="34">
        <f>'PC Despesas'!C40</f>
        <v>0</v>
      </c>
      <c r="D44" s="35" t="e">
        <f>VLOOKUP(C44,'PC Despesas'!$C$4:$D$103,2,FALSE)</f>
        <v>#N/A</v>
      </c>
      <c r="E44" s="49">
        <f>SUMIFS(Jan!$J$5:$J$586,Jan!$V$5:$V$586,"Despesa",Jan!$G$5:$G$586,CPagar!$D44,Jan!$L$5:$L$586,"Não Pago")</f>
        <v>0</v>
      </c>
      <c r="F44" s="49">
        <f>SUMIFS(Fev!$J$5:$J$605,Fev!$V$5:$V$605,"Despesa",Fev!$G$5:$G$605,CPagar!$D44,Fev!$L$5:$L$605,"Não Pago")</f>
        <v>0</v>
      </c>
      <c r="G44" s="49" t="e">
        <f>SUMIFS(#REF!,#REF!,"Despesa",#REF!,CPagar!$D44,#REF!,"Não Pago")</f>
        <v>#REF!</v>
      </c>
      <c r="H44" s="49">
        <f>SUMIFS(Abr!$J$5:$J$605,Abr!$V$5:$V$605,"Despesa",Abr!$G$5:$G$605,CPagar!$D44,Abr!$L$5:$L$605,"Não Pago")</f>
        <v>0</v>
      </c>
      <c r="I44" s="49">
        <f>SUMIFS(Mai!$J$5:$J$605,Mai!$V$5:$V$605,"Despesa",Mai!$G$5:$G$605,CPagar!$D44,Mai!$L$5:$L$605,"Não Pago")</f>
        <v>0</v>
      </c>
      <c r="J44" s="49">
        <f>SUMIFS(Jun!$J$5:$J$605,Jun!$V$5:$V$605,"Despesa",Jun!$G$5:$G$605,CPagar!$D44,Jun!$L$5:$L$605,"Não Pago")</f>
        <v>0</v>
      </c>
      <c r="K44" s="49" t="e">
        <f>SUMIFS(#REF!,#REF!,"Despesa",#REF!,CPagar!$D44,#REF!,"Não Pago")</f>
        <v>#REF!</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t="e">
        <f t="shared" si="2"/>
        <v>#REF!</v>
      </c>
    </row>
    <row r="45" spans="1:17" ht="28.5" customHeight="1" thickTop="1" thickBot="1" x14ac:dyDescent="0.3">
      <c r="A45" s="214"/>
      <c r="C45" s="34">
        <f>'PC Despesas'!C41</f>
        <v>0</v>
      </c>
      <c r="D45" s="35" t="e">
        <f>VLOOKUP(C45,'PC Despesas'!$C$4:$D$103,2,FALSE)</f>
        <v>#N/A</v>
      </c>
      <c r="E45" s="49">
        <f>SUMIFS(Jan!$J$5:$J$586,Jan!$V$5:$V$586,"Despesa",Jan!$G$5:$G$586,CPagar!$D45,Jan!$L$5:$L$586,"Não Pago")</f>
        <v>0</v>
      </c>
      <c r="F45" s="49">
        <f>SUMIFS(Fev!$J$5:$J$605,Fev!$V$5:$V$605,"Despesa",Fev!$G$5:$G$605,CPagar!$D45,Fev!$L$5:$L$605,"Não Pago")</f>
        <v>0</v>
      </c>
      <c r="G45" s="49" t="e">
        <f>SUMIFS(#REF!,#REF!,"Despesa",#REF!,CPagar!$D45,#REF!,"Não Pago")</f>
        <v>#REF!</v>
      </c>
      <c r="H45" s="49">
        <f>SUMIFS(Abr!$J$5:$J$605,Abr!$V$5:$V$605,"Despesa",Abr!$G$5:$G$605,CPagar!$D45,Abr!$L$5:$L$605,"Não Pago")</f>
        <v>0</v>
      </c>
      <c r="I45" s="49">
        <f>SUMIFS(Mai!$J$5:$J$605,Mai!$V$5:$V$605,"Despesa",Mai!$G$5:$G$605,CPagar!$D45,Mai!$L$5:$L$605,"Não Pago")</f>
        <v>0</v>
      </c>
      <c r="J45" s="49">
        <f>SUMIFS(Jun!$J$5:$J$605,Jun!$V$5:$V$605,"Despesa",Jun!$G$5:$G$605,CPagar!$D45,Jun!$L$5:$L$605,"Não Pago")</f>
        <v>0</v>
      </c>
      <c r="K45" s="49" t="e">
        <f>SUMIFS(#REF!,#REF!,"Despesa",#REF!,CPagar!$D45,#REF!,"Não Pago")</f>
        <v>#REF!</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t="e">
        <f t="shared" si="2"/>
        <v>#REF!</v>
      </c>
    </row>
    <row r="46" spans="1:17" ht="28.5" customHeight="1" thickTop="1" thickBot="1" x14ac:dyDescent="0.3">
      <c r="A46" s="214"/>
      <c r="C46" s="34">
        <f>'PC Despesas'!C42</f>
        <v>0</v>
      </c>
      <c r="D46" s="35" t="e">
        <f>VLOOKUP(C46,'PC Despesas'!$C$4:$D$103,2,FALSE)</f>
        <v>#N/A</v>
      </c>
      <c r="E46" s="49">
        <f>SUMIFS(Jan!$J$5:$J$586,Jan!$V$5:$V$586,"Despesa",Jan!$G$5:$G$586,CPagar!$D46,Jan!$L$5:$L$586,"Não Pago")</f>
        <v>0</v>
      </c>
      <c r="F46" s="49">
        <f>SUMIFS(Fev!$J$5:$J$605,Fev!$V$5:$V$605,"Despesa",Fev!$G$5:$G$605,CPagar!$D46,Fev!$L$5:$L$605,"Não Pago")</f>
        <v>0</v>
      </c>
      <c r="G46" s="49" t="e">
        <f>SUMIFS(#REF!,#REF!,"Despesa",#REF!,CPagar!$D46,#REF!,"Não Pago")</f>
        <v>#REF!</v>
      </c>
      <c r="H46" s="49">
        <f>SUMIFS(Abr!$J$5:$J$605,Abr!$V$5:$V$605,"Despesa",Abr!$G$5:$G$605,CPagar!$D46,Abr!$L$5:$L$605,"Não Pago")</f>
        <v>0</v>
      </c>
      <c r="I46" s="49">
        <f>SUMIFS(Mai!$J$5:$J$605,Mai!$V$5:$V$605,"Despesa",Mai!$G$5:$G$605,CPagar!$D46,Mai!$L$5:$L$605,"Não Pago")</f>
        <v>0</v>
      </c>
      <c r="J46" s="49">
        <f>SUMIFS(Jun!$J$5:$J$605,Jun!$V$5:$V$605,"Despesa",Jun!$G$5:$G$605,CPagar!$D46,Jun!$L$5:$L$605,"Não Pago")</f>
        <v>0</v>
      </c>
      <c r="K46" s="49" t="e">
        <f>SUMIFS(#REF!,#REF!,"Despesa",#REF!,CPagar!$D46,#REF!,"Não Pago")</f>
        <v>#REF!</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t="e">
        <f t="shared" si="2"/>
        <v>#REF!</v>
      </c>
    </row>
    <row r="47" spans="1:17" ht="28.5" customHeight="1" thickTop="1" thickBot="1" x14ac:dyDescent="0.3">
      <c r="A47" s="214"/>
      <c r="C47" s="34">
        <f>'PC Despesas'!C43</f>
        <v>0</v>
      </c>
      <c r="D47" s="35" t="e">
        <f>VLOOKUP(C47,'PC Despesas'!$C$4:$D$103,2,FALSE)</f>
        <v>#N/A</v>
      </c>
      <c r="E47" s="49">
        <f>SUMIFS(Jan!$J$5:$J$586,Jan!$V$5:$V$586,"Despesa",Jan!$G$5:$G$586,CPagar!$D47,Jan!$L$5:$L$586,"Não Pago")</f>
        <v>0</v>
      </c>
      <c r="F47" s="49">
        <f>SUMIFS(Fev!$J$5:$J$605,Fev!$V$5:$V$605,"Despesa",Fev!$G$5:$G$605,CPagar!$D47,Fev!$L$5:$L$605,"Não Pago")</f>
        <v>0</v>
      </c>
      <c r="G47" s="49" t="e">
        <f>SUMIFS(#REF!,#REF!,"Despesa",#REF!,CPagar!$D47,#REF!,"Não Pago")</f>
        <v>#REF!</v>
      </c>
      <c r="H47" s="49">
        <f>SUMIFS(Abr!$J$5:$J$605,Abr!$V$5:$V$605,"Despesa",Abr!$G$5:$G$605,CPagar!$D47,Abr!$L$5:$L$605,"Não Pago")</f>
        <v>0</v>
      </c>
      <c r="I47" s="49">
        <f>SUMIFS(Mai!$J$5:$J$605,Mai!$V$5:$V$605,"Despesa",Mai!$G$5:$G$605,CPagar!$D47,Mai!$L$5:$L$605,"Não Pago")</f>
        <v>0</v>
      </c>
      <c r="J47" s="49">
        <f>SUMIFS(Jun!$J$5:$J$605,Jun!$V$5:$V$605,"Despesa",Jun!$G$5:$G$605,CPagar!$D47,Jun!$L$5:$L$605,"Não Pago")</f>
        <v>0</v>
      </c>
      <c r="K47" s="49" t="e">
        <f>SUMIFS(#REF!,#REF!,"Despesa",#REF!,CPagar!$D47,#REF!,"Não Pago")</f>
        <v>#REF!</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t="e">
        <f t="shared" si="2"/>
        <v>#REF!</v>
      </c>
    </row>
    <row r="48" spans="1:17" ht="28.5" customHeight="1" thickTop="1" thickBot="1" x14ac:dyDescent="0.3">
      <c r="A48" s="214"/>
      <c r="C48" s="34">
        <f>'PC Despesas'!C44</f>
        <v>0</v>
      </c>
      <c r="D48" s="35" t="e">
        <f>VLOOKUP(C48,'PC Despesas'!$C$4:$D$103,2,FALSE)</f>
        <v>#N/A</v>
      </c>
      <c r="E48" s="49">
        <f>SUMIFS(Jan!$J$5:$J$586,Jan!$V$5:$V$586,"Despesa",Jan!$G$5:$G$586,CPagar!$D48,Jan!$L$5:$L$586,"Não Pago")</f>
        <v>0</v>
      </c>
      <c r="F48" s="49">
        <f>SUMIFS(Fev!$J$5:$J$605,Fev!$V$5:$V$605,"Despesa",Fev!$G$5:$G$605,CPagar!$D48,Fev!$L$5:$L$605,"Não Pago")</f>
        <v>0</v>
      </c>
      <c r="G48" s="49" t="e">
        <f>SUMIFS(#REF!,#REF!,"Despesa",#REF!,CPagar!$D48,#REF!,"Não Pago")</f>
        <v>#REF!</v>
      </c>
      <c r="H48" s="49">
        <f>SUMIFS(Abr!$J$5:$J$605,Abr!$V$5:$V$605,"Despesa",Abr!$G$5:$G$605,CPagar!$D48,Abr!$L$5:$L$605,"Não Pago")</f>
        <v>0</v>
      </c>
      <c r="I48" s="49">
        <f>SUMIFS(Mai!$J$5:$J$605,Mai!$V$5:$V$605,"Despesa",Mai!$G$5:$G$605,CPagar!$D48,Mai!$L$5:$L$605,"Não Pago")</f>
        <v>0</v>
      </c>
      <c r="J48" s="49">
        <f>SUMIFS(Jun!$J$5:$J$605,Jun!$V$5:$V$605,"Despesa",Jun!$G$5:$G$605,CPagar!$D48,Jun!$L$5:$L$605,"Não Pago")</f>
        <v>0</v>
      </c>
      <c r="K48" s="49" t="e">
        <f>SUMIFS(#REF!,#REF!,"Despesa",#REF!,CPagar!$D48,#REF!,"Não Pago")</f>
        <v>#REF!</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t="e">
        <f t="shared" si="2"/>
        <v>#REF!</v>
      </c>
    </row>
    <row r="49" spans="1:17" ht="28.5" customHeight="1" thickTop="1" thickBot="1" x14ac:dyDescent="0.3">
      <c r="A49" s="214"/>
      <c r="C49" s="34">
        <f>'PC Despesas'!C45</f>
        <v>0</v>
      </c>
      <c r="D49" s="35" t="e">
        <f>VLOOKUP(C49,'PC Despesas'!$C$4:$D$103,2,FALSE)</f>
        <v>#N/A</v>
      </c>
      <c r="E49" s="49">
        <f>SUMIFS(Jan!$J$5:$J$586,Jan!$V$5:$V$586,"Despesa",Jan!$G$5:$G$586,CPagar!$D49,Jan!$L$5:$L$586,"Não Pago")</f>
        <v>0</v>
      </c>
      <c r="F49" s="49">
        <f>SUMIFS(Fev!$J$5:$J$605,Fev!$V$5:$V$605,"Despesa",Fev!$G$5:$G$605,CPagar!$D49,Fev!$L$5:$L$605,"Não Pago")</f>
        <v>0</v>
      </c>
      <c r="G49" s="49" t="e">
        <f>SUMIFS(#REF!,#REF!,"Despesa",#REF!,CPagar!$D49,#REF!,"Não Pago")</f>
        <v>#REF!</v>
      </c>
      <c r="H49" s="49">
        <f>SUMIFS(Abr!$J$5:$J$605,Abr!$V$5:$V$605,"Despesa",Abr!$G$5:$G$605,CPagar!$D49,Abr!$L$5:$L$605,"Não Pago")</f>
        <v>0</v>
      </c>
      <c r="I49" s="49">
        <f>SUMIFS(Mai!$J$5:$J$605,Mai!$V$5:$V$605,"Despesa",Mai!$G$5:$G$605,CPagar!$D49,Mai!$L$5:$L$605,"Não Pago")</f>
        <v>0</v>
      </c>
      <c r="J49" s="49">
        <f>SUMIFS(Jun!$J$5:$J$605,Jun!$V$5:$V$605,"Despesa",Jun!$G$5:$G$605,CPagar!$D49,Jun!$L$5:$L$605,"Não Pago")</f>
        <v>0</v>
      </c>
      <c r="K49" s="49" t="e">
        <f>SUMIFS(#REF!,#REF!,"Despesa",#REF!,CPagar!$D49,#REF!,"Não Pago")</f>
        <v>#REF!</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t="e">
        <f t="shared" si="2"/>
        <v>#REF!</v>
      </c>
    </row>
    <row r="50" spans="1:17" ht="28.5" customHeight="1" thickTop="1" thickBot="1" x14ac:dyDescent="0.3">
      <c r="A50" s="214"/>
      <c r="C50" s="34">
        <f>'PC Despesas'!C46</f>
        <v>0</v>
      </c>
      <c r="D50" s="35" t="e">
        <f>VLOOKUP(C50,'PC Despesas'!$C$4:$D$103,2,FALSE)</f>
        <v>#N/A</v>
      </c>
      <c r="E50" s="49">
        <f>SUMIFS(Jan!$J$5:$J$586,Jan!$V$5:$V$586,"Despesa",Jan!$G$5:$G$586,CPagar!$D50,Jan!$L$5:$L$586,"Não Pago")</f>
        <v>0</v>
      </c>
      <c r="F50" s="49">
        <f>SUMIFS(Fev!$J$5:$J$605,Fev!$V$5:$V$605,"Despesa",Fev!$G$5:$G$605,CPagar!$D50,Fev!$L$5:$L$605,"Não Pago")</f>
        <v>0</v>
      </c>
      <c r="G50" s="49" t="e">
        <f>SUMIFS(#REF!,#REF!,"Despesa",#REF!,CPagar!$D50,#REF!,"Não Pago")</f>
        <v>#REF!</v>
      </c>
      <c r="H50" s="49">
        <f>SUMIFS(Abr!$J$5:$J$605,Abr!$V$5:$V$605,"Despesa",Abr!$G$5:$G$605,CPagar!$D50,Abr!$L$5:$L$605,"Não Pago")</f>
        <v>0</v>
      </c>
      <c r="I50" s="49">
        <f>SUMIFS(Mai!$J$5:$J$605,Mai!$V$5:$V$605,"Despesa",Mai!$G$5:$G$605,CPagar!$D50,Mai!$L$5:$L$605,"Não Pago")</f>
        <v>0</v>
      </c>
      <c r="J50" s="49">
        <f>SUMIFS(Jun!$J$5:$J$605,Jun!$V$5:$V$605,"Despesa",Jun!$G$5:$G$605,CPagar!$D50,Jun!$L$5:$L$605,"Não Pago")</f>
        <v>0</v>
      </c>
      <c r="K50" s="49" t="e">
        <f>SUMIFS(#REF!,#REF!,"Despesa",#REF!,CPagar!$D50,#REF!,"Não Pago")</f>
        <v>#REF!</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t="e">
        <f t="shared" si="2"/>
        <v>#REF!</v>
      </c>
    </row>
    <row r="51" spans="1:17" ht="28.5" customHeight="1" thickTop="1" thickBot="1" x14ac:dyDescent="0.3">
      <c r="A51" s="214"/>
      <c r="C51" s="34">
        <f>'PC Despesas'!C47</f>
        <v>0</v>
      </c>
      <c r="D51" s="35" t="e">
        <f>VLOOKUP(C51,'PC Despesas'!$C$4:$D$103,2,FALSE)</f>
        <v>#N/A</v>
      </c>
      <c r="E51" s="49">
        <f>SUMIFS(Jan!$J$5:$J$586,Jan!$V$5:$V$586,"Despesa",Jan!$G$5:$G$586,CPagar!$D51,Jan!$L$5:$L$586,"Não Pago")</f>
        <v>0</v>
      </c>
      <c r="F51" s="49">
        <f>SUMIFS(Fev!$J$5:$J$605,Fev!$V$5:$V$605,"Despesa",Fev!$G$5:$G$605,CPagar!$D51,Fev!$L$5:$L$605,"Não Pago")</f>
        <v>0</v>
      </c>
      <c r="G51" s="49" t="e">
        <f>SUMIFS(#REF!,#REF!,"Despesa",#REF!,CPagar!$D51,#REF!,"Não Pago")</f>
        <v>#REF!</v>
      </c>
      <c r="H51" s="49">
        <f>SUMIFS(Abr!$J$5:$J$605,Abr!$V$5:$V$605,"Despesa",Abr!$G$5:$G$605,CPagar!$D51,Abr!$L$5:$L$605,"Não Pago")</f>
        <v>0</v>
      </c>
      <c r="I51" s="49">
        <f>SUMIFS(Mai!$J$5:$J$605,Mai!$V$5:$V$605,"Despesa",Mai!$G$5:$G$605,CPagar!$D51,Mai!$L$5:$L$605,"Não Pago")</f>
        <v>0</v>
      </c>
      <c r="J51" s="49">
        <f>SUMIFS(Jun!$J$5:$J$605,Jun!$V$5:$V$605,"Despesa",Jun!$G$5:$G$605,CPagar!$D51,Jun!$L$5:$L$605,"Não Pago")</f>
        <v>0</v>
      </c>
      <c r="K51" s="49" t="e">
        <f>SUMIFS(#REF!,#REF!,"Despesa",#REF!,CPagar!$D51,#REF!,"Não Pago")</f>
        <v>#REF!</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t="e">
        <f t="shared" si="2"/>
        <v>#REF!</v>
      </c>
    </row>
    <row r="52" spans="1:17" ht="28.5" customHeight="1" thickTop="1" thickBot="1" x14ac:dyDescent="0.3">
      <c r="A52" s="214"/>
      <c r="C52" s="34">
        <f>'PC Despesas'!C48</f>
        <v>0</v>
      </c>
      <c r="D52" s="35" t="e">
        <f>VLOOKUP(C52,'PC Despesas'!$C$4:$D$103,2,FALSE)</f>
        <v>#N/A</v>
      </c>
      <c r="E52" s="49">
        <f>SUMIFS(Jan!$J$5:$J$586,Jan!$V$5:$V$586,"Despesa",Jan!$G$5:$G$586,CPagar!$D52,Jan!$L$5:$L$586,"Não Pago")</f>
        <v>0</v>
      </c>
      <c r="F52" s="49">
        <f>SUMIFS(Fev!$J$5:$J$605,Fev!$V$5:$V$605,"Despesa",Fev!$G$5:$G$605,CPagar!$D52,Fev!$L$5:$L$605,"Não Pago")</f>
        <v>0</v>
      </c>
      <c r="G52" s="49" t="e">
        <f>SUMIFS(#REF!,#REF!,"Despesa",#REF!,CPagar!$D52,#REF!,"Não Pago")</f>
        <v>#REF!</v>
      </c>
      <c r="H52" s="49">
        <f>SUMIFS(Abr!$J$5:$J$605,Abr!$V$5:$V$605,"Despesa",Abr!$G$5:$G$605,CPagar!$D52,Abr!$L$5:$L$605,"Não Pago")</f>
        <v>0</v>
      </c>
      <c r="I52" s="49">
        <f>SUMIFS(Mai!$J$5:$J$605,Mai!$V$5:$V$605,"Despesa",Mai!$G$5:$G$605,CPagar!$D52,Mai!$L$5:$L$605,"Não Pago")</f>
        <v>0</v>
      </c>
      <c r="J52" s="49">
        <f>SUMIFS(Jun!$J$5:$J$605,Jun!$V$5:$V$605,"Despesa",Jun!$G$5:$G$605,CPagar!$D52,Jun!$L$5:$L$605,"Não Pago")</f>
        <v>0</v>
      </c>
      <c r="K52" s="49" t="e">
        <f>SUMIFS(#REF!,#REF!,"Despesa",#REF!,CPagar!$D52,#REF!,"Não Pago")</f>
        <v>#REF!</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t="e">
        <f t="shared" si="2"/>
        <v>#REF!</v>
      </c>
    </row>
    <row r="53" spans="1:17" ht="28.5" customHeight="1" thickTop="1" thickBot="1" x14ac:dyDescent="0.3">
      <c r="A53" s="214"/>
      <c r="C53" s="34">
        <f>'PC Despesas'!C49</f>
        <v>0</v>
      </c>
      <c r="D53" s="35" t="e">
        <f>VLOOKUP(C53,'PC Despesas'!$C$4:$D$103,2,FALSE)</f>
        <v>#N/A</v>
      </c>
      <c r="E53" s="49">
        <f>SUMIFS(Jan!$J$5:$J$586,Jan!$V$5:$V$586,"Despesa",Jan!$G$5:$G$586,CPagar!$D53,Jan!$L$5:$L$586,"Não Pago")</f>
        <v>0</v>
      </c>
      <c r="F53" s="49">
        <f>SUMIFS(Fev!$J$5:$J$605,Fev!$V$5:$V$605,"Despesa",Fev!$G$5:$G$605,CPagar!$D53,Fev!$L$5:$L$605,"Não Pago")</f>
        <v>0</v>
      </c>
      <c r="G53" s="49" t="e">
        <f>SUMIFS(#REF!,#REF!,"Despesa",#REF!,CPagar!$D53,#REF!,"Não Pago")</f>
        <v>#REF!</v>
      </c>
      <c r="H53" s="49">
        <f>SUMIFS(Abr!$J$5:$J$605,Abr!$V$5:$V$605,"Despesa",Abr!$G$5:$G$605,CPagar!$D53,Abr!$L$5:$L$605,"Não Pago")</f>
        <v>0</v>
      </c>
      <c r="I53" s="49">
        <f>SUMIFS(Mai!$J$5:$J$605,Mai!$V$5:$V$605,"Despesa",Mai!$G$5:$G$605,CPagar!$D53,Mai!$L$5:$L$605,"Não Pago")</f>
        <v>0</v>
      </c>
      <c r="J53" s="49">
        <f>SUMIFS(Jun!$J$5:$J$605,Jun!$V$5:$V$605,"Despesa",Jun!$G$5:$G$605,CPagar!$D53,Jun!$L$5:$L$605,"Não Pago")</f>
        <v>0</v>
      </c>
      <c r="K53" s="49" t="e">
        <f>SUMIFS(#REF!,#REF!,"Despesa",#REF!,CPagar!$D53,#REF!,"Não Pago")</f>
        <v>#REF!</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t="e">
        <f t="shared" si="2"/>
        <v>#REF!</v>
      </c>
    </row>
    <row r="54" spans="1:17" ht="28.5" customHeight="1" thickTop="1" thickBot="1" x14ac:dyDescent="0.3">
      <c r="A54" s="214"/>
      <c r="C54" s="34">
        <f>'PC Despesas'!C50</f>
        <v>0</v>
      </c>
      <c r="D54" s="35" t="e">
        <f>VLOOKUP(C54,'PC Despesas'!$C$4:$D$103,2,FALSE)</f>
        <v>#N/A</v>
      </c>
      <c r="E54" s="49">
        <f>SUMIFS(Jan!$J$5:$J$586,Jan!$V$5:$V$586,"Despesa",Jan!$G$5:$G$586,CPagar!$D54,Jan!$L$5:$L$586,"Não Pago")</f>
        <v>0</v>
      </c>
      <c r="F54" s="49">
        <f>SUMIFS(Fev!$J$5:$J$605,Fev!$V$5:$V$605,"Despesa",Fev!$G$5:$G$605,CPagar!$D54,Fev!$L$5:$L$605,"Não Pago")</f>
        <v>0</v>
      </c>
      <c r="G54" s="49" t="e">
        <f>SUMIFS(#REF!,#REF!,"Despesa",#REF!,CPagar!$D54,#REF!,"Não Pago")</f>
        <v>#REF!</v>
      </c>
      <c r="H54" s="49">
        <f>SUMIFS(Abr!$J$5:$J$605,Abr!$V$5:$V$605,"Despesa",Abr!$G$5:$G$605,CPagar!$D54,Abr!$L$5:$L$605,"Não Pago")</f>
        <v>0</v>
      </c>
      <c r="I54" s="49">
        <f>SUMIFS(Mai!$J$5:$J$605,Mai!$V$5:$V$605,"Despesa",Mai!$G$5:$G$605,CPagar!$D54,Mai!$L$5:$L$605,"Não Pago")</f>
        <v>0</v>
      </c>
      <c r="J54" s="49">
        <f>SUMIFS(Jun!$J$5:$J$605,Jun!$V$5:$V$605,"Despesa",Jun!$G$5:$G$605,CPagar!$D54,Jun!$L$5:$L$605,"Não Pago")</f>
        <v>0</v>
      </c>
      <c r="K54" s="49" t="e">
        <f>SUMIFS(#REF!,#REF!,"Despesa",#REF!,CPagar!$D54,#REF!,"Não Pago")</f>
        <v>#REF!</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t="e">
        <f t="shared" si="2"/>
        <v>#REF!</v>
      </c>
    </row>
    <row r="55" spans="1:17" ht="28.5" customHeight="1" thickTop="1" thickBot="1" x14ac:dyDescent="0.3">
      <c r="A55" s="214"/>
      <c r="C55" s="34">
        <f>'PC Despesas'!C51</f>
        <v>0</v>
      </c>
      <c r="D55" s="35" t="e">
        <f>VLOOKUP(C55,'PC Despesas'!$C$4:$D$103,2,FALSE)</f>
        <v>#N/A</v>
      </c>
      <c r="E55" s="49">
        <f>SUMIFS(Jan!$J$5:$J$586,Jan!$V$5:$V$586,"Despesa",Jan!$G$5:$G$586,CPagar!$D55,Jan!$L$5:$L$586,"Não Pago")</f>
        <v>0</v>
      </c>
      <c r="F55" s="49">
        <f>SUMIFS(Fev!$J$5:$J$605,Fev!$V$5:$V$605,"Despesa",Fev!$G$5:$G$605,CPagar!$D55,Fev!$L$5:$L$605,"Não Pago")</f>
        <v>0</v>
      </c>
      <c r="G55" s="49" t="e">
        <f>SUMIFS(#REF!,#REF!,"Despesa",#REF!,CPagar!$D55,#REF!,"Não Pago")</f>
        <v>#REF!</v>
      </c>
      <c r="H55" s="49">
        <f>SUMIFS(Abr!$J$5:$J$605,Abr!$V$5:$V$605,"Despesa",Abr!$G$5:$G$605,CPagar!$D55,Abr!$L$5:$L$605,"Não Pago")</f>
        <v>0</v>
      </c>
      <c r="I55" s="49">
        <f>SUMIFS(Mai!$J$5:$J$605,Mai!$V$5:$V$605,"Despesa",Mai!$G$5:$G$605,CPagar!$D55,Mai!$L$5:$L$605,"Não Pago")</f>
        <v>0</v>
      </c>
      <c r="J55" s="49">
        <f>SUMIFS(Jun!$J$5:$J$605,Jun!$V$5:$V$605,"Despesa",Jun!$G$5:$G$605,CPagar!$D55,Jun!$L$5:$L$605,"Não Pago")</f>
        <v>0</v>
      </c>
      <c r="K55" s="49" t="e">
        <f>SUMIFS(#REF!,#REF!,"Despesa",#REF!,CPagar!$D55,#REF!,"Não Pago")</f>
        <v>#REF!</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t="e">
        <f t="shared" si="2"/>
        <v>#REF!</v>
      </c>
    </row>
    <row r="56" spans="1:17" ht="28.5" customHeight="1" thickTop="1" thickBot="1" x14ac:dyDescent="0.3">
      <c r="A56" s="214"/>
      <c r="C56" s="34">
        <f>'PC Despesas'!C52</f>
        <v>0</v>
      </c>
      <c r="D56" s="35" t="e">
        <f>VLOOKUP(C56,'PC Despesas'!$C$4:$D$103,2,FALSE)</f>
        <v>#N/A</v>
      </c>
      <c r="E56" s="49">
        <f>SUMIFS(Jan!$J$5:$J$586,Jan!$V$5:$V$586,"Despesa",Jan!$G$5:$G$586,CPagar!$D56,Jan!$L$5:$L$586,"Não Pago")</f>
        <v>0</v>
      </c>
      <c r="F56" s="49">
        <f>SUMIFS(Fev!$J$5:$J$605,Fev!$V$5:$V$605,"Despesa",Fev!$G$5:$G$605,CPagar!$D56,Fev!$L$5:$L$605,"Não Pago")</f>
        <v>0</v>
      </c>
      <c r="G56" s="49" t="e">
        <f>SUMIFS(#REF!,#REF!,"Despesa",#REF!,CPagar!$D56,#REF!,"Não Pago")</f>
        <v>#REF!</v>
      </c>
      <c r="H56" s="49">
        <f>SUMIFS(Abr!$J$5:$J$605,Abr!$V$5:$V$605,"Despesa",Abr!$G$5:$G$605,CPagar!$D56,Abr!$L$5:$L$605,"Não Pago")</f>
        <v>0</v>
      </c>
      <c r="I56" s="49">
        <f>SUMIFS(Mai!$J$5:$J$605,Mai!$V$5:$V$605,"Despesa",Mai!$G$5:$G$605,CPagar!$D56,Mai!$L$5:$L$605,"Não Pago")</f>
        <v>0</v>
      </c>
      <c r="J56" s="49">
        <f>SUMIFS(Jun!$J$5:$J$605,Jun!$V$5:$V$605,"Despesa",Jun!$G$5:$G$605,CPagar!$D56,Jun!$L$5:$L$605,"Não Pago")</f>
        <v>0</v>
      </c>
      <c r="K56" s="49" t="e">
        <f>SUMIFS(#REF!,#REF!,"Despesa",#REF!,CPagar!$D56,#REF!,"Não Pago")</f>
        <v>#REF!</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t="e">
        <f t="shared" si="2"/>
        <v>#REF!</v>
      </c>
    </row>
    <row r="57" spans="1:17" ht="28.5" customHeight="1" thickTop="1" thickBot="1" x14ac:dyDescent="0.3">
      <c r="A57" s="214"/>
      <c r="C57" s="34">
        <f>'PC Despesas'!C53</f>
        <v>0</v>
      </c>
      <c r="D57" s="35" t="e">
        <f>VLOOKUP(C57,'PC Despesas'!$C$4:$D$103,2,FALSE)</f>
        <v>#N/A</v>
      </c>
      <c r="E57" s="49">
        <f>SUMIFS(Jan!$J$5:$J$586,Jan!$V$5:$V$586,"Despesa",Jan!$G$5:$G$586,CPagar!$D57,Jan!$L$5:$L$586,"Não Pago")</f>
        <v>0</v>
      </c>
      <c r="F57" s="49">
        <f>SUMIFS(Fev!$J$5:$J$605,Fev!$V$5:$V$605,"Despesa",Fev!$G$5:$G$605,CPagar!$D57,Fev!$L$5:$L$605,"Não Pago")</f>
        <v>0</v>
      </c>
      <c r="G57" s="49" t="e">
        <f>SUMIFS(#REF!,#REF!,"Despesa",#REF!,CPagar!$D57,#REF!,"Não Pago")</f>
        <v>#REF!</v>
      </c>
      <c r="H57" s="49">
        <f>SUMIFS(Abr!$J$5:$J$605,Abr!$V$5:$V$605,"Despesa",Abr!$G$5:$G$605,CPagar!$D57,Abr!$L$5:$L$605,"Não Pago")</f>
        <v>0</v>
      </c>
      <c r="I57" s="49">
        <f>SUMIFS(Mai!$J$5:$J$605,Mai!$V$5:$V$605,"Despesa",Mai!$G$5:$G$605,CPagar!$D57,Mai!$L$5:$L$605,"Não Pago")</f>
        <v>0</v>
      </c>
      <c r="J57" s="49">
        <f>SUMIFS(Jun!$J$5:$J$605,Jun!$V$5:$V$605,"Despesa",Jun!$G$5:$G$605,CPagar!$D57,Jun!$L$5:$L$605,"Não Pago")</f>
        <v>0</v>
      </c>
      <c r="K57" s="49" t="e">
        <f>SUMIFS(#REF!,#REF!,"Despesa",#REF!,CPagar!$D57,#REF!,"Não Pago")</f>
        <v>#REF!</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t="e">
        <f t="shared" si="2"/>
        <v>#REF!</v>
      </c>
    </row>
    <row r="58" spans="1:17" ht="28.5" customHeight="1" thickTop="1" thickBot="1" x14ac:dyDescent="0.3">
      <c r="A58" s="214"/>
      <c r="C58" s="34">
        <f>'PC Despesas'!C54</f>
        <v>0</v>
      </c>
      <c r="D58" s="35" t="e">
        <f>VLOOKUP(C58,'PC Despesas'!$C$4:$D$103,2,FALSE)</f>
        <v>#N/A</v>
      </c>
      <c r="E58" s="49">
        <f>SUMIFS(Jan!$J$5:$J$586,Jan!$V$5:$V$586,"Despesa",Jan!$G$5:$G$586,CPagar!$D58,Jan!$L$5:$L$586,"Não Pago")</f>
        <v>0</v>
      </c>
      <c r="F58" s="49">
        <f>SUMIFS(Fev!$J$5:$J$605,Fev!$V$5:$V$605,"Despesa",Fev!$G$5:$G$605,CPagar!$D58,Fev!$L$5:$L$605,"Não Pago")</f>
        <v>0</v>
      </c>
      <c r="G58" s="49" t="e">
        <f>SUMIFS(#REF!,#REF!,"Despesa",#REF!,CPagar!$D58,#REF!,"Não Pago")</f>
        <v>#REF!</v>
      </c>
      <c r="H58" s="49">
        <f>SUMIFS(Abr!$J$5:$J$605,Abr!$V$5:$V$605,"Despesa",Abr!$G$5:$G$605,CPagar!$D58,Abr!$L$5:$L$605,"Não Pago")</f>
        <v>0</v>
      </c>
      <c r="I58" s="49">
        <f>SUMIFS(Mai!$J$5:$J$605,Mai!$V$5:$V$605,"Despesa",Mai!$G$5:$G$605,CPagar!$D58,Mai!$L$5:$L$605,"Não Pago")</f>
        <v>0</v>
      </c>
      <c r="J58" s="49">
        <f>SUMIFS(Jun!$J$5:$J$605,Jun!$V$5:$V$605,"Despesa",Jun!$G$5:$G$605,CPagar!$D58,Jun!$L$5:$L$605,"Não Pago")</f>
        <v>0</v>
      </c>
      <c r="K58" s="49" t="e">
        <f>SUMIFS(#REF!,#REF!,"Despesa",#REF!,CPagar!$D58,#REF!,"Não Pago")</f>
        <v>#REF!</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t="e">
        <f t="shared" si="2"/>
        <v>#REF!</v>
      </c>
    </row>
    <row r="59" spans="1:17" ht="28.5" customHeight="1" thickTop="1" thickBot="1" x14ac:dyDescent="0.3">
      <c r="A59" s="214"/>
      <c r="C59" s="34">
        <f>'PC Despesas'!C55</f>
        <v>0</v>
      </c>
      <c r="D59" s="35" t="e">
        <f>VLOOKUP(C59,'PC Despesas'!$C$4:$D$103,2,FALSE)</f>
        <v>#N/A</v>
      </c>
      <c r="E59" s="49">
        <f>SUMIFS(Jan!$J$5:$J$586,Jan!$V$5:$V$586,"Despesa",Jan!$G$5:$G$586,CPagar!$D59,Jan!$L$5:$L$586,"Não Pago")</f>
        <v>0</v>
      </c>
      <c r="F59" s="49">
        <f>SUMIFS(Fev!$J$5:$J$605,Fev!$V$5:$V$605,"Despesa",Fev!$G$5:$G$605,CPagar!$D59,Fev!$L$5:$L$605,"Não Pago")</f>
        <v>0</v>
      </c>
      <c r="G59" s="49" t="e">
        <f>SUMIFS(#REF!,#REF!,"Despesa",#REF!,CPagar!$D59,#REF!,"Não Pago")</f>
        <v>#REF!</v>
      </c>
      <c r="H59" s="49">
        <f>SUMIFS(Abr!$J$5:$J$605,Abr!$V$5:$V$605,"Despesa",Abr!$G$5:$G$605,CPagar!$D59,Abr!$L$5:$L$605,"Não Pago")</f>
        <v>0</v>
      </c>
      <c r="I59" s="49">
        <f>SUMIFS(Mai!$J$5:$J$605,Mai!$V$5:$V$605,"Despesa",Mai!$G$5:$G$605,CPagar!$D59,Mai!$L$5:$L$605,"Não Pago")</f>
        <v>0</v>
      </c>
      <c r="J59" s="49">
        <f>SUMIFS(Jun!$J$5:$J$605,Jun!$V$5:$V$605,"Despesa",Jun!$G$5:$G$605,CPagar!$D59,Jun!$L$5:$L$605,"Não Pago")</f>
        <v>0</v>
      </c>
      <c r="K59" s="49" t="e">
        <f>SUMIFS(#REF!,#REF!,"Despesa",#REF!,CPagar!$D59,#REF!,"Não Pago")</f>
        <v>#REF!</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t="e">
        <f t="shared" si="2"/>
        <v>#REF!</v>
      </c>
    </row>
    <row r="60" spans="1:17" ht="28.5" customHeight="1" thickTop="1" thickBot="1" x14ac:dyDescent="0.3">
      <c r="A60" s="214"/>
      <c r="C60" s="34">
        <f>'PC Despesas'!C56</f>
        <v>0</v>
      </c>
      <c r="D60" s="35" t="e">
        <f>VLOOKUP(C60,'PC Despesas'!$C$4:$D$103,2,FALSE)</f>
        <v>#N/A</v>
      </c>
      <c r="E60" s="49">
        <f>SUMIFS(Jan!$J$5:$J$586,Jan!$V$5:$V$586,"Despesa",Jan!$G$5:$G$586,CPagar!$D60,Jan!$L$5:$L$586,"Não Pago")</f>
        <v>0</v>
      </c>
      <c r="F60" s="49">
        <f>SUMIFS(Fev!$J$5:$J$605,Fev!$V$5:$V$605,"Despesa",Fev!$G$5:$G$605,CPagar!$D60,Fev!$L$5:$L$605,"Não Pago")</f>
        <v>0</v>
      </c>
      <c r="G60" s="49" t="e">
        <f>SUMIFS(#REF!,#REF!,"Despesa",#REF!,CPagar!$D60,#REF!,"Não Pago")</f>
        <v>#REF!</v>
      </c>
      <c r="H60" s="49">
        <f>SUMIFS(Abr!$J$5:$J$605,Abr!$V$5:$V$605,"Despesa",Abr!$G$5:$G$605,CPagar!$D60,Abr!$L$5:$L$605,"Não Pago")</f>
        <v>0</v>
      </c>
      <c r="I60" s="49">
        <f>SUMIFS(Mai!$J$5:$J$605,Mai!$V$5:$V$605,"Despesa",Mai!$G$5:$G$605,CPagar!$D60,Mai!$L$5:$L$605,"Não Pago")</f>
        <v>0</v>
      </c>
      <c r="J60" s="49">
        <f>SUMIFS(Jun!$J$5:$J$605,Jun!$V$5:$V$605,"Despesa",Jun!$G$5:$G$605,CPagar!$D60,Jun!$L$5:$L$605,"Não Pago")</f>
        <v>0</v>
      </c>
      <c r="K60" s="49" t="e">
        <f>SUMIFS(#REF!,#REF!,"Despesa",#REF!,CPagar!$D60,#REF!,"Não Pago")</f>
        <v>#REF!</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t="e">
        <f t="shared" si="2"/>
        <v>#REF!</v>
      </c>
    </row>
    <row r="61" spans="1:17" ht="28.5" customHeight="1" thickTop="1" thickBot="1" x14ac:dyDescent="0.3">
      <c r="A61" s="214"/>
      <c r="C61" s="34">
        <f>'PC Despesas'!C57</f>
        <v>0</v>
      </c>
      <c r="D61" s="35" t="e">
        <f>VLOOKUP(C61,'PC Despesas'!$C$4:$D$103,2,FALSE)</f>
        <v>#N/A</v>
      </c>
      <c r="E61" s="49">
        <f>SUMIFS(Jan!$J$5:$J$586,Jan!$V$5:$V$586,"Despesa",Jan!$G$5:$G$586,CPagar!$D61,Jan!$L$5:$L$586,"Não Pago")</f>
        <v>0</v>
      </c>
      <c r="F61" s="49">
        <f>SUMIFS(Fev!$J$5:$J$605,Fev!$V$5:$V$605,"Despesa",Fev!$G$5:$G$605,CPagar!$D61,Fev!$L$5:$L$605,"Não Pago")</f>
        <v>0</v>
      </c>
      <c r="G61" s="49" t="e">
        <f>SUMIFS(#REF!,#REF!,"Despesa",#REF!,CPagar!$D61,#REF!,"Não Pago")</f>
        <v>#REF!</v>
      </c>
      <c r="H61" s="49">
        <f>SUMIFS(Abr!$J$5:$J$605,Abr!$V$5:$V$605,"Despesa",Abr!$G$5:$G$605,CPagar!$D61,Abr!$L$5:$L$605,"Não Pago")</f>
        <v>0</v>
      </c>
      <c r="I61" s="49">
        <f>SUMIFS(Mai!$J$5:$J$605,Mai!$V$5:$V$605,"Despesa",Mai!$G$5:$G$605,CPagar!$D61,Mai!$L$5:$L$605,"Não Pago")</f>
        <v>0</v>
      </c>
      <c r="J61" s="49">
        <f>SUMIFS(Jun!$J$5:$J$605,Jun!$V$5:$V$605,"Despesa",Jun!$G$5:$G$605,CPagar!$D61,Jun!$L$5:$L$605,"Não Pago")</f>
        <v>0</v>
      </c>
      <c r="K61" s="49" t="e">
        <f>SUMIFS(#REF!,#REF!,"Despesa",#REF!,CPagar!$D61,#REF!,"Não Pago")</f>
        <v>#REF!</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t="e">
        <f t="shared" si="2"/>
        <v>#REF!</v>
      </c>
    </row>
    <row r="62" spans="1:17" ht="28.5" customHeight="1" thickTop="1" thickBot="1" x14ac:dyDescent="0.3">
      <c r="A62" s="214"/>
      <c r="C62" s="34">
        <f>'PC Despesas'!C58</f>
        <v>0</v>
      </c>
      <c r="D62" s="35" t="e">
        <f>VLOOKUP(C62,'PC Despesas'!$C$4:$D$103,2,FALSE)</f>
        <v>#N/A</v>
      </c>
      <c r="E62" s="49">
        <f>SUMIFS(Jan!$J$5:$J$586,Jan!$V$5:$V$586,"Despesa",Jan!$G$5:$G$586,CPagar!$D62,Jan!$L$5:$L$586,"Não Pago")</f>
        <v>0</v>
      </c>
      <c r="F62" s="49">
        <f>SUMIFS(Fev!$J$5:$J$605,Fev!$V$5:$V$605,"Despesa",Fev!$G$5:$G$605,CPagar!$D62,Fev!$L$5:$L$605,"Não Pago")</f>
        <v>0</v>
      </c>
      <c r="G62" s="49" t="e">
        <f>SUMIFS(#REF!,#REF!,"Despesa",#REF!,CPagar!$D62,#REF!,"Não Pago")</f>
        <v>#REF!</v>
      </c>
      <c r="H62" s="49">
        <f>SUMIFS(Abr!$J$5:$J$605,Abr!$V$5:$V$605,"Despesa",Abr!$G$5:$G$605,CPagar!$D62,Abr!$L$5:$L$605,"Não Pago")</f>
        <v>0</v>
      </c>
      <c r="I62" s="49">
        <f>SUMIFS(Mai!$J$5:$J$605,Mai!$V$5:$V$605,"Despesa",Mai!$G$5:$G$605,CPagar!$D62,Mai!$L$5:$L$605,"Não Pago")</f>
        <v>0</v>
      </c>
      <c r="J62" s="49">
        <f>SUMIFS(Jun!$J$5:$J$605,Jun!$V$5:$V$605,"Despesa",Jun!$G$5:$G$605,CPagar!$D62,Jun!$L$5:$L$605,"Não Pago")</f>
        <v>0</v>
      </c>
      <c r="K62" s="49" t="e">
        <f>SUMIFS(#REF!,#REF!,"Despesa",#REF!,CPagar!$D62,#REF!,"Não Pago")</f>
        <v>#REF!</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t="e">
        <f t="shared" si="2"/>
        <v>#REF!</v>
      </c>
    </row>
    <row r="63" spans="1:17" ht="28.5" customHeight="1" thickTop="1" thickBot="1" x14ac:dyDescent="0.3">
      <c r="A63" s="214"/>
      <c r="C63" s="34">
        <f>'PC Despesas'!C59</f>
        <v>0</v>
      </c>
      <c r="D63" s="35" t="e">
        <f>VLOOKUP(C63,'PC Despesas'!$C$4:$D$103,2,FALSE)</f>
        <v>#N/A</v>
      </c>
      <c r="E63" s="49">
        <f>SUMIFS(Jan!$J$5:$J$586,Jan!$V$5:$V$586,"Despesa",Jan!$G$5:$G$586,CPagar!$D63,Jan!$L$5:$L$586,"Não Pago")</f>
        <v>0</v>
      </c>
      <c r="F63" s="49">
        <f>SUMIFS(Fev!$J$5:$J$605,Fev!$V$5:$V$605,"Despesa",Fev!$G$5:$G$605,CPagar!$D63,Fev!$L$5:$L$605,"Não Pago")</f>
        <v>0</v>
      </c>
      <c r="G63" s="49" t="e">
        <f>SUMIFS(#REF!,#REF!,"Despesa",#REF!,CPagar!$D63,#REF!,"Não Pago")</f>
        <v>#REF!</v>
      </c>
      <c r="H63" s="49">
        <f>SUMIFS(Abr!$J$5:$J$605,Abr!$V$5:$V$605,"Despesa",Abr!$G$5:$G$605,CPagar!$D63,Abr!$L$5:$L$605,"Não Pago")</f>
        <v>0</v>
      </c>
      <c r="I63" s="49">
        <f>SUMIFS(Mai!$J$5:$J$605,Mai!$V$5:$V$605,"Despesa",Mai!$G$5:$G$605,CPagar!$D63,Mai!$L$5:$L$605,"Não Pago")</f>
        <v>0</v>
      </c>
      <c r="J63" s="49">
        <f>SUMIFS(Jun!$J$5:$J$605,Jun!$V$5:$V$605,"Despesa",Jun!$G$5:$G$605,CPagar!$D63,Jun!$L$5:$L$605,"Não Pago")</f>
        <v>0</v>
      </c>
      <c r="K63" s="49" t="e">
        <f>SUMIFS(#REF!,#REF!,"Despesa",#REF!,CPagar!$D63,#REF!,"Não Pago")</f>
        <v>#REF!</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t="e">
        <f t="shared" si="2"/>
        <v>#REF!</v>
      </c>
    </row>
    <row r="64" spans="1:17" ht="28.5" customHeight="1" thickTop="1" thickBot="1" x14ac:dyDescent="0.3">
      <c r="A64" s="214"/>
      <c r="C64" s="34">
        <f>'PC Despesas'!C60</f>
        <v>0</v>
      </c>
      <c r="D64" s="35" t="e">
        <f>VLOOKUP(C64,'PC Despesas'!$C$4:$D$103,2,FALSE)</f>
        <v>#N/A</v>
      </c>
      <c r="E64" s="49">
        <f>SUMIFS(Jan!$J$5:$J$586,Jan!$V$5:$V$586,"Despesa",Jan!$G$5:$G$586,CPagar!$D64,Jan!$L$5:$L$586,"Não Pago")</f>
        <v>0</v>
      </c>
      <c r="F64" s="49">
        <f>SUMIFS(Fev!$J$5:$J$605,Fev!$V$5:$V$605,"Despesa",Fev!$G$5:$G$605,CPagar!$D64,Fev!$L$5:$L$605,"Não Pago")</f>
        <v>0</v>
      </c>
      <c r="G64" s="49" t="e">
        <f>SUMIFS(#REF!,#REF!,"Despesa",#REF!,CPagar!$D64,#REF!,"Não Pago")</f>
        <v>#REF!</v>
      </c>
      <c r="H64" s="49">
        <f>SUMIFS(Abr!$J$5:$J$605,Abr!$V$5:$V$605,"Despesa",Abr!$G$5:$G$605,CPagar!$D64,Abr!$L$5:$L$605,"Não Pago")</f>
        <v>0</v>
      </c>
      <c r="I64" s="49">
        <f>SUMIFS(Mai!$J$5:$J$605,Mai!$V$5:$V$605,"Despesa",Mai!$G$5:$G$605,CPagar!$D64,Mai!$L$5:$L$605,"Não Pago")</f>
        <v>0</v>
      </c>
      <c r="J64" s="49">
        <f>SUMIFS(Jun!$J$5:$J$605,Jun!$V$5:$V$605,"Despesa",Jun!$G$5:$G$605,CPagar!$D64,Jun!$L$5:$L$605,"Não Pago")</f>
        <v>0</v>
      </c>
      <c r="K64" s="49" t="e">
        <f>SUMIFS(#REF!,#REF!,"Despesa",#REF!,CPagar!$D64,#REF!,"Não Pago")</f>
        <v>#REF!</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t="e">
        <f t="shared" si="2"/>
        <v>#REF!</v>
      </c>
    </row>
    <row r="65" spans="1:17" ht="28.5" customHeight="1" thickTop="1" thickBot="1" x14ac:dyDescent="0.3">
      <c r="A65" s="214"/>
      <c r="C65" s="34">
        <f>'PC Despesas'!C61</f>
        <v>0</v>
      </c>
      <c r="D65" s="35" t="e">
        <f>VLOOKUP(C65,'PC Despesas'!$C$4:$D$103,2,FALSE)</f>
        <v>#N/A</v>
      </c>
      <c r="E65" s="49">
        <f>SUMIFS(Jan!$J$5:$J$586,Jan!$V$5:$V$586,"Despesa",Jan!$G$5:$G$586,CPagar!$D65,Jan!$L$5:$L$586,"Não Pago")</f>
        <v>0</v>
      </c>
      <c r="F65" s="49">
        <f>SUMIFS(Fev!$J$5:$J$605,Fev!$V$5:$V$605,"Despesa",Fev!$G$5:$G$605,CPagar!$D65,Fev!$L$5:$L$605,"Não Pago")</f>
        <v>0</v>
      </c>
      <c r="G65" s="49" t="e">
        <f>SUMIFS(#REF!,#REF!,"Despesa",#REF!,CPagar!$D65,#REF!,"Não Pago")</f>
        <v>#REF!</v>
      </c>
      <c r="H65" s="49">
        <f>SUMIFS(Abr!$J$5:$J$605,Abr!$V$5:$V$605,"Despesa",Abr!$G$5:$G$605,CPagar!$D65,Abr!$L$5:$L$605,"Não Pago")</f>
        <v>0</v>
      </c>
      <c r="I65" s="49">
        <f>SUMIFS(Mai!$J$5:$J$605,Mai!$V$5:$V$605,"Despesa",Mai!$G$5:$G$605,CPagar!$D65,Mai!$L$5:$L$605,"Não Pago")</f>
        <v>0</v>
      </c>
      <c r="J65" s="49">
        <f>SUMIFS(Jun!$J$5:$J$605,Jun!$V$5:$V$605,"Despesa",Jun!$G$5:$G$605,CPagar!$D65,Jun!$L$5:$L$605,"Não Pago")</f>
        <v>0</v>
      </c>
      <c r="K65" s="49" t="e">
        <f>SUMIFS(#REF!,#REF!,"Despesa",#REF!,CPagar!$D65,#REF!,"Não Pago")</f>
        <v>#REF!</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t="e">
        <f t="shared" si="2"/>
        <v>#REF!</v>
      </c>
    </row>
    <row r="66" spans="1:17" ht="28.5" customHeight="1" thickTop="1" thickBot="1" x14ac:dyDescent="0.3">
      <c r="A66" s="214"/>
      <c r="C66" s="34">
        <f>'PC Despesas'!C62</f>
        <v>0</v>
      </c>
      <c r="D66" s="35" t="e">
        <f>VLOOKUP(C66,'PC Despesas'!$C$4:$D$103,2,FALSE)</f>
        <v>#N/A</v>
      </c>
      <c r="E66" s="49">
        <f>SUMIFS(Jan!$J$5:$J$586,Jan!$V$5:$V$586,"Despesa",Jan!$G$5:$G$586,CPagar!$D66,Jan!$L$5:$L$586,"Não Pago")</f>
        <v>0</v>
      </c>
      <c r="F66" s="49">
        <f>SUMIFS(Fev!$J$5:$J$605,Fev!$V$5:$V$605,"Despesa",Fev!$G$5:$G$605,CPagar!$D66,Fev!$L$5:$L$605,"Não Pago")</f>
        <v>0</v>
      </c>
      <c r="G66" s="49" t="e">
        <f>SUMIFS(#REF!,#REF!,"Despesa",#REF!,CPagar!$D66,#REF!,"Não Pago")</f>
        <v>#REF!</v>
      </c>
      <c r="H66" s="49">
        <f>SUMIFS(Abr!$J$5:$J$605,Abr!$V$5:$V$605,"Despesa",Abr!$G$5:$G$605,CPagar!$D66,Abr!$L$5:$L$605,"Não Pago")</f>
        <v>0</v>
      </c>
      <c r="I66" s="49">
        <f>SUMIFS(Mai!$J$5:$J$605,Mai!$V$5:$V$605,"Despesa",Mai!$G$5:$G$605,CPagar!$D66,Mai!$L$5:$L$605,"Não Pago")</f>
        <v>0</v>
      </c>
      <c r="J66" s="49">
        <f>SUMIFS(Jun!$J$5:$J$605,Jun!$V$5:$V$605,"Despesa",Jun!$G$5:$G$605,CPagar!$D66,Jun!$L$5:$L$605,"Não Pago")</f>
        <v>0</v>
      </c>
      <c r="K66" s="49" t="e">
        <f>SUMIFS(#REF!,#REF!,"Despesa",#REF!,CPagar!$D66,#REF!,"Não Pago")</f>
        <v>#REF!</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t="e">
        <f t="shared" si="2"/>
        <v>#REF!</v>
      </c>
    </row>
    <row r="67" spans="1:17" ht="28.5" customHeight="1" thickTop="1" thickBot="1" x14ac:dyDescent="0.3">
      <c r="A67" s="214"/>
      <c r="C67" s="34">
        <f>'PC Despesas'!C63</f>
        <v>0</v>
      </c>
      <c r="D67" s="35" t="e">
        <f>VLOOKUP(C67,'PC Despesas'!$C$4:$D$103,2,FALSE)</f>
        <v>#N/A</v>
      </c>
      <c r="E67" s="49">
        <f>SUMIFS(Jan!$J$5:$J$586,Jan!$V$5:$V$586,"Despesa",Jan!$G$5:$G$586,CPagar!$D67,Jan!$L$5:$L$586,"Não Pago")</f>
        <v>0</v>
      </c>
      <c r="F67" s="49">
        <f>SUMIFS(Fev!$J$5:$J$605,Fev!$V$5:$V$605,"Despesa",Fev!$G$5:$G$605,CPagar!$D67,Fev!$L$5:$L$605,"Não Pago")</f>
        <v>0</v>
      </c>
      <c r="G67" s="49" t="e">
        <f>SUMIFS(#REF!,#REF!,"Despesa",#REF!,CPagar!$D67,#REF!,"Não Pago")</f>
        <v>#REF!</v>
      </c>
      <c r="H67" s="49">
        <f>SUMIFS(Abr!$J$5:$J$605,Abr!$V$5:$V$605,"Despesa",Abr!$G$5:$G$605,CPagar!$D67,Abr!$L$5:$L$605,"Não Pago")</f>
        <v>0</v>
      </c>
      <c r="I67" s="49">
        <f>SUMIFS(Mai!$J$5:$J$605,Mai!$V$5:$V$605,"Despesa",Mai!$G$5:$G$605,CPagar!$D67,Mai!$L$5:$L$605,"Não Pago")</f>
        <v>0</v>
      </c>
      <c r="J67" s="49">
        <f>SUMIFS(Jun!$J$5:$J$605,Jun!$V$5:$V$605,"Despesa",Jun!$G$5:$G$605,CPagar!$D67,Jun!$L$5:$L$605,"Não Pago")</f>
        <v>0</v>
      </c>
      <c r="K67" s="49" t="e">
        <f>SUMIFS(#REF!,#REF!,"Despesa",#REF!,CPagar!$D67,#REF!,"Não Pago")</f>
        <v>#REF!</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t="e">
        <f t="shared" si="2"/>
        <v>#REF!</v>
      </c>
    </row>
    <row r="68" spans="1:17" ht="28.5" customHeight="1" thickTop="1" thickBot="1" x14ac:dyDescent="0.3">
      <c r="A68" s="214"/>
      <c r="C68" s="34">
        <f>'PC Despesas'!C64</f>
        <v>0</v>
      </c>
      <c r="D68" s="35" t="e">
        <f>VLOOKUP(C68,'PC Despesas'!$C$4:$D$103,2,FALSE)</f>
        <v>#N/A</v>
      </c>
      <c r="E68" s="49">
        <f>SUMIFS(Jan!$J$5:$J$586,Jan!$V$5:$V$586,"Despesa",Jan!$G$5:$G$586,CPagar!$D68,Jan!$L$5:$L$586,"Não Pago")</f>
        <v>0</v>
      </c>
      <c r="F68" s="49">
        <f>SUMIFS(Fev!$J$5:$J$605,Fev!$V$5:$V$605,"Despesa",Fev!$G$5:$G$605,CPagar!$D68,Fev!$L$5:$L$605,"Não Pago")</f>
        <v>0</v>
      </c>
      <c r="G68" s="49" t="e">
        <f>SUMIFS(#REF!,#REF!,"Despesa",#REF!,CPagar!$D68,#REF!,"Não Pago")</f>
        <v>#REF!</v>
      </c>
      <c r="H68" s="49">
        <f>SUMIFS(Abr!$J$5:$J$605,Abr!$V$5:$V$605,"Despesa",Abr!$G$5:$G$605,CPagar!$D68,Abr!$L$5:$L$605,"Não Pago")</f>
        <v>0</v>
      </c>
      <c r="I68" s="49">
        <f>SUMIFS(Mai!$J$5:$J$605,Mai!$V$5:$V$605,"Despesa",Mai!$G$5:$G$605,CPagar!$D68,Mai!$L$5:$L$605,"Não Pago")</f>
        <v>0</v>
      </c>
      <c r="J68" s="49">
        <f>SUMIFS(Jun!$J$5:$J$605,Jun!$V$5:$V$605,"Despesa",Jun!$G$5:$G$605,CPagar!$D68,Jun!$L$5:$L$605,"Não Pago")</f>
        <v>0</v>
      </c>
      <c r="K68" s="49" t="e">
        <f>SUMIFS(#REF!,#REF!,"Despesa",#REF!,CPagar!$D68,#REF!,"Não Pago")</f>
        <v>#REF!</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t="e">
        <f t="shared" si="2"/>
        <v>#REF!</v>
      </c>
    </row>
    <row r="69" spans="1:17" ht="28.5" customHeight="1" thickTop="1" thickBot="1" x14ac:dyDescent="0.3">
      <c r="A69" s="214"/>
      <c r="C69" s="34">
        <f>'PC Despesas'!C65</f>
        <v>0</v>
      </c>
      <c r="D69" s="35" t="e">
        <f>VLOOKUP(C69,'PC Despesas'!$C$4:$D$103,2,FALSE)</f>
        <v>#N/A</v>
      </c>
      <c r="E69" s="49">
        <f>SUMIFS(Jan!$J$5:$J$586,Jan!$V$5:$V$586,"Despesa",Jan!$G$5:$G$586,CPagar!$D69,Jan!$L$5:$L$586,"Não Pago")</f>
        <v>0</v>
      </c>
      <c r="F69" s="49">
        <f>SUMIFS(Fev!$J$5:$J$605,Fev!$V$5:$V$605,"Despesa",Fev!$G$5:$G$605,CPagar!$D69,Fev!$L$5:$L$605,"Não Pago")</f>
        <v>0</v>
      </c>
      <c r="G69" s="49" t="e">
        <f>SUMIFS(#REF!,#REF!,"Despesa",#REF!,CPagar!$D69,#REF!,"Não Pago")</f>
        <v>#REF!</v>
      </c>
      <c r="H69" s="49">
        <f>SUMIFS(Abr!$J$5:$J$605,Abr!$V$5:$V$605,"Despesa",Abr!$G$5:$G$605,CPagar!$D69,Abr!$L$5:$L$605,"Não Pago")</f>
        <v>0</v>
      </c>
      <c r="I69" s="49">
        <f>SUMIFS(Mai!$J$5:$J$605,Mai!$V$5:$V$605,"Despesa",Mai!$G$5:$G$605,CPagar!$D69,Mai!$L$5:$L$605,"Não Pago")</f>
        <v>0</v>
      </c>
      <c r="J69" s="49">
        <f>SUMIFS(Jun!$J$5:$J$605,Jun!$V$5:$V$605,"Despesa",Jun!$G$5:$G$605,CPagar!$D69,Jun!$L$5:$L$605,"Não Pago")</f>
        <v>0</v>
      </c>
      <c r="K69" s="49" t="e">
        <f>SUMIFS(#REF!,#REF!,"Despesa",#REF!,CPagar!$D69,#REF!,"Não Pago")</f>
        <v>#REF!</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t="e">
        <f t="shared" si="2"/>
        <v>#REF!</v>
      </c>
    </row>
    <row r="70" spans="1:17" ht="28.5" customHeight="1" thickTop="1" thickBot="1" x14ac:dyDescent="0.3">
      <c r="A70" s="214"/>
      <c r="C70" s="34">
        <f>'PC Despesas'!C66</f>
        <v>0</v>
      </c>
      <c r="D70" s="35" t="e">
        <f>VLOOKUP(C70,'PC Despesas'!$C$4:$D$103,2,FALSE)</f>
        <v>#N/A</v>
      </c>
      <c r="E70" s="49">
        <f>SUMIFS(Jan!$J$5:$J$586,Jan!$V$5:$V$586,"Despesa",Jan!$G$5:$G$586,CPagar!$D70,Jan!$L$5:$L$586,"Não Pago")</f>
        <v>0</v>
      </c>
      <c r="F70" s="49">
        <f>SUMIFS(Fev!$J$5:$J$605,Fev!$V$5:$V$605,"Despesa",Fev!$G$5:$G$605,CPagar!$D70,Fev!$L$5:$L$605,"Não Pago")</f>
        <v>0</v>
      </c>
      <c r="G70" s="49" t="e">
        <f>SUMIFS(#REF!,#REF!,"Despesa",#REF!,CPagar!$D70,#REF!,"Não Pago")</f>
        <v>#REF!</v>
      </c>
      <c r="H70" s="49">
        <f>SUMIFS(Abr!$J$5:$J$605,Abr!$V$5:$V$605,"Despesa",Abr!$G$5:$G$605,CPagar!$D70,Abr!$L$5:$L$605,"Não Pago")</f>
        <v>0</v>
      </c>
      <c r="I70" s="49">
        <f>SUMIFS(Mai!$J$5:$J$605,Mai!$V$5:$V$605,"Despesa",Mai!$G$5:$G$605,CPagar!$D70,Mai!$L$5:$L$605,"Não Pago")</f>
        <v>0</v>
      </c>
      <c r="J70" s="49">
        <f>SUMIFS(Jun!$J$5:$J$605,Jun!$V$5:$V$605,"Despesa",Jun!$G$5:$G$605,CPagar!$D70,Jun!$L$5:$L$605,"Não Pago")</f>
        <v>0</v>
      </c>
      <c r="K70" s="49" t="e">
        <f>SUMIFS(#REF!,#REF!,"Despesa",#REF!,CPagar!$D70,#REF!,"Não Pago")</f>
        <v>#REF!</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t="e">
        <f t="shared" si="2"/>
        <v>#REF!</v>
      </c>
    </row>
    <row r="71" spans="1:17" ht="28.5" customHeight="1" thickTop="1" thickBot="1" x14ac:dyDescent="0.3">
      <c r="A71" s="214"/>
      <c r="C71" s="34">
        <f>'PC Despesas'!C67</f>
        <v>0</v>
      </c>
      <c r="D71" s="35" t="e">
        <f>VLOOKUP(C71,'PC Despesas'!$C$4:$D$103,2,FALSE)</f>
        <v>#N/A</v>
      </c>
      <c r="E71" s="49">
        <f>SUMIFS(Jan!$J$5:$J$586,Jan!$V$5:$V$586,"Despesa",Jan!$G$5:$G$586,CPagar!$D71,Jan!$L$5:$L$586,"Não Pago")</f>
        <v>0</v>
      </c>
      <c r="F71" s="49">
        <f>SUMIFS(Fev!$J$5:$J$605,Fev!$V$5:$V$605,"Despesa",Fev!$G$5:$G$605,CPagar!$D71,Fev!$L$5:$L$605,"Não Pago")</f>
        <v>0</v>
      </c>
      <c r="G71" s="49" t="e">
        <f>SUMIFS(#REF!,#REF!,"Despesa",#REF!,CPagar!$D71,#REF!,"Não Pago")</f>
        <v>#REF!</v>
      </c>
      <c r="H71" s="49">
        <f>SUMIFS(Abr!$J$5:$J$605,Abr!$V$5:$V$605,"Despesa",Abr!$G$5:$G$605,CPagar!$D71,Abr!$L$5:$L$605,"Não Pago")</f>
        <v>0</v>
      </c>
      <c r="I71" s="49">
        <f>SUMIFS(Mai!$J$5:$J$605,Mai!$V$5:$V$605,"Despesa",Mai!$G$5:$G$605,CPagar!$D71,Mai!$L$5:$L$605,"Não Pago")</f>
        <v>0</v>
      </c>
      <c r="J71" s="49">
        <f>SUMIFS(Jun!$J$5:$J$605,Jun!$V$5:$V$605,"Despesa",Jun!$G$5:$G$605,CPagar!$D71,Jun!$L$5:$L$605,"Não Pago")</f>
        <v>0</v>
      </c>
      <c r="K71" s="49" t="e">
        <f>SUMIFS(#REF!,#REF!,"Despesa",#REF!,CPagar!$D71,#REF!,"Não Pago")</f>
        <v>#REF!</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t="e">
        <f t="shared" si="2"/>
        <v>#REF!</v>
      </c>
    </row>
    <row r="72" spans="1:17" ht="28.5" customHeight="1" thickTop="1" thickBot="1" x14ac:dyDescent="0.3">
      <c r="A72" s="214"/>
      <c r="C72" s="34">
        <f>'PC Despesas'!C68</f>
        <v>0</v>
      </c>
      <c r="D72" s="35" t="e">
        <f>VLOOKUP(C72,'PC Despesas'!$C$4:$D$103,2,FALSE)</f>
        <v>#N/A</v>
      </c>
      <c r="E72" s="49">
        <f>SUMIFS(Jan!$J$5:$J$586,Jan!$V$5:$V$586,"Despesa",Jan!$G$5:$G$586,CPagar!$D72,Jan!$L$5:$L$586,"Não Pago")</f>
        <v>0</v>
      </c>
      <c r="F72" s="49">
        <f>SUMIFS(Fev!$J$5:$J$605,Fev!$V$5:$V$605,"Despesa",Fev!$G$5:$G$605,CPagar!$D72,Fev!$L$5:$L$605,"Não Pago")</f>
        <v>0</v>
      </c>
      <c r="G72" s="49" t="e">
        <f>SUMIFS(#REF!,#REF!,"Despesa",#REF!,CPagar!$D72,#REF!,"Não Pago")</f>
        <v>#REF!</v>
      </c>
      <c r="H72" s="49">
        <f>SUMIFS(Abr!$J$5:$J$605,Abr!$V$5:$V$605,"Despesa",Abr!$G$5:$G$605,CPagar!$D72,Abr!$L$5:$L$605,"Não Pago")</f>
        <v>0</v>
      </c>
      <c r="I72" s="49">
        <f>SUMIFS(Mai!$J$5:$J$605,Mai!$V$5:$V$605,"Despesa",Mai!$G$5:$G$605,CPagar!$D72,Mai!$L$5:$L$605,"Não Pago")</f>
        <v>0</v>
      </c>
      <c r="J72" s="49">
        <f>SUMIFS(Jun!$J$5:$J$605,Jun!$V$5:$V$605,"Despesa",Jun!$G$5:$G$605,CPagar!$D72,Jun!$L$5:$L$605,"Não Pago")</f>
        <v>0</v>
      </c>
      <c r="K72" s="49" t="e">
        <f>SUMIFS(#REF!,#REF!,"Despesa",#REF!,CPagar!$D72,#REF!,"Não Pago")</f>
        <v>#REF!</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t="e">
        <f t="shared" si="2"/>
        <v>#REF!</v>
      </c>
    </row>
    <row r="73" spans="1:17" ht="28.5" customHeight="1" thickTop="1" thickBot="1" x14ac:dyDescent="0.3">
      <c r="A73" s="214"/>
      <c r="C73" s="34">
        <f>'PC Despesas'!C69</f>
        <v>0</v>
      </c>
      <c r="D73" s="35" t="e">
        <f>VLOOKUP(C73,'PC Despesas'!$C$4:$D$103,2,FALSE)</f>
        <v>#N/A</v>
      </c>
      <c r="E73" s="49">
        <f>SUMIFS(Jan!$J$5:$J$586,Jan!$V$5:$V$586,"Despesa",Jan!$G$5:$G$586,CPagar!$D73,Jan!$L$5:$L$586,"Não Pago")</f>
        <v>0</v>
      </c>
      <c r="F73" s="49">
        <f>SUMIFS(Fev!$J$5:$J$605,Fev!$V$5:$V$605,"Despesa",Fev!$G$5:$G$605,CPagar!$D73,Fev!$L$5:$L$605,"Não Pago")</f>
        <v>0</v>
      </c>
      <c r="G73" s="49" t="e">
        <f>SUMIFS(#REF!,#REF!,"Despesa",#REF!,CPagar!$D73,#REF!,"Não Pago")</f>
        <v>#REF!</v>
      </c>
      <c r="H73" s="49">
        <f>SUMIFS(Abr!$J$5:$J$605,Abr!$V$5:$V$605,"Despesa",Abr!$G$5:$G$605,CPagar!$D73,Abr!$L$5:$L$605,"Não Pago")</f>
        <v>0</v>
      </c>
      <c r="I73" s="49">
        <f>SUMIFS(Mai!$J$5:$J$605,Mai!$V$5:$V$605,"Despesa",Mai!$G$5:$G$605,CPagar!$D73,Mai!$L$5:$L$605,"Não Pago")</f>
        <v>0</v>
      </c>
      <c r="J73" s="49">
        <f>SUMIFS(Jun!$J$5:$J$605,Jun!$V$5:$V$605,"Despesa",Jun!$G$5:$G$605,CPagar!$D73,Jun!$L$5:$L$605,"Não Pago")</f>
        <v>0</v>
      </c>
      <c r="K73" s="49" t="e">
        <f>SUMIFS(#REF!,#REF!,"Despesa",#REF!,CPagar!$D73,#REF!,"Não Pago")</f>
        <v>#REF!</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t="e">
        <f t="shared" si="2"/>
        <v>#REF!</v>
      </c>
    </row>
    <row r="74" spans="1:17" ht="28.5" customHeight="1" thickTop="1" thickBot="1" x14ac:dyDescent="0.3">
      <c r="A74" s="214"/>
      <c r="C74" s="34">
        <f>'PC Despesas'!C70</f>
        <v>0</v>
      </c>
      <c r="D74" s="35" t="e">
        <f>VLOOKUP(C74,'PC Despesas'!$C$4:$D$103,2,FALSE)</f>
        <v>#N/A</v>
      </c>
      <c r="E74" s="49">
        <f>SUMIFS(Jan!$J$5:$J$586,Jan!$V$5:$V$586,"Despesa",Jan!$G$5:$G$586,CPagar!$D74,Jan!$L$5:$L$586,"Não Pago")</f>
        <v>0</v>
      </c>
      <c r="F74" s="49">
        <f>SUMIFS(Fev!$J$5:$J$605,Fev!$V$5:$V$605,"Despesa",Fev!$G$5:$G$605,CPagar!$D74,Fev!$L$5:$L$605,"Não Pago")</f>
        <v>0</v>
      </c>
      <c r="G74" s="49" t="e">
        <f>SUMIFS(#REF!,#REF!,"Despesa",#REF!,CPagar!$D74,#REF!,"Não Pago")</f>
        <v>#REF!</v>
      </c>
      <c r="H74" s="49">
        <f>SUMIFS(Abr!$J$5:$J$605,Abr!$V$5:$V$605,"Despesa",Abr!$G$5:$G$605,CPagar!$D74,Abr!$L$5:$L$605,"Não Pago")</f>
        <v>0</v>
      </c>
      <c r="I74" s="49">
        <f>SUMIFS(Mai!$J$5:$J$605,Mai!$V$5:$V$605,"Despesa",Mai!$G$5:$G$605,CPagar!$D74,Mai!$L$5:$L$605,"Não Pago")</f>
        <v>0</v>
      </c>
      <c r="J74" s="49">
        <f>SUMIFS(Jun!$J$5:$J$605,Jun!$V$5:$V$605,"Despesa",Jun!$G$5:$G$605,CPagar!$D74,Jun!$L$5:$L$605,"Não Pago")</f>
        <v>0</v>
      </c>
      <c r="K74" s="49" t="e">
        <f>SUMIFS(#REF!,#REF!,"Despesa",#REF!,CPagar!$D74,#REF!,"Não Pago")</f>
        <v>#REF!</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t="e">
        <f t="shared" ref="Q74:Q107" si="3">SUM(E74:P74)</f>
        <v>#REF!</v>
      </c>
    </row>
    <row r="75" spans="1:17" ht="28.5" customHeight="1" thickTop="1" thickBot="1" x14ac:dyDescent="0.3">
      <c r="A75" s="214"/>
      <c r="C75" s="34">
        <f>'PC Despesas'!C71</f>
        <v>0</v>
      </c>
      <c r="D75" s="35" t="e">
        <f>VLOOKUP(C75,'PC Despesas'!$C$4:$D$103,2,FALSE)</f>
        <v>#N/A</v>
      </c>
      <c r="E75" s="49">
        <f>SUMIFS(Jan!$J$5:$J$586,Jan!$V$5:$V$586,"Despesa",Jan!$G$5:$G$586,CPagar!$D75,Jan!$L$5:$L$586,"Não Pago")</f>
        <v>0</v>
      </c>
      <c r="F75" s="49">
        <f>SUMIFS(Fev!$J$5:$J$605,Fev!$V$5:$V$605,"Despesa",Fev!$G$5:$G$605,CPagar!$D75,Fev!$L$5:$L$605,"Não Pago")</f>
        <v>0</v>
      </c>
      <c r="G75" s="49" t="e">
        <f>SUMIFS(#REF!,#REF!,"Despesa",#REF!,CPagar!$D75,#REF!,"Não Pago")</f>
        <v>#REF!</v>
      </c>
      <c r="H75" s="49">
        <f>SUMIFS(Abr!$J$5:$J$605,Abr!$V$5:$V$605,"Despesa",Abr!$G$5:$G$605,CPagar!$D75,Abr!$L$5:$L$605,"Não Pago")</f>
        <v>0</v>
      </c>
      <c r="I75" s="49">
        <f>SUMIFS(Mai!$J$5:$J$605,Mai!$V$5:$V$605,"Despesa",Mai!$G$5:$G$605,CPagar!$D75,Mai!$L$5:$L$605,"Não Pago")</f>
        <v>0</v>
      </c>
      <c r="J75" s="49">
        <f>SUMIFS(Jun!$J$5:$J$605,Jun!$V$5:$V$605,"Despesa",Jun!$G$5:$G$605,CPagar!$D75,Jun!$L$5:$L$605,"Não Pago")</f>
        <v>0</v>
      </c>
      <c r="K75" s="49" t="e">
        <f>SUMIFS(#REF!,#REF!,"Despesa",#REF!,CPagar!$D75,#REF!,"Não Pago")</f>
        <v>#REF!</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t="e">
        <f t="shared" si="3"/>
        <v>#REF!</v>
      </c>
    </row>
    <row r="76" spans="1:17" ht="28.5" customHeight="1" thickTop="1" thickBot="1" x14ac:dyDescent="0.3">
      <c r="A76" s="214"/>
      <c r="C76" s="34">
        <f>'PC Despesas'!C72</f>
        <v>0</v>
      </c>
      <c r="D76" s="35" t="e">
        <f>VLOOKUP(C76,'PC Despesas'!$C$4:$D$103,2,FALSE)</f>
        <v>#N/A</v>
      </c>
      <c r="E76" s="49">
        <f>SUMIFS(Jan!$J$5:$J$586,Jan!$V$5:$V$586,"Despesa",Jan!$G$5:$G$586,CPagar!$D76,Jan!$L$5:$L$586,"Não Pago")</f>
        <v>0</v>
      </c>
      <c r="F76" s="49">
        <f>SUMIFS(Fev!$J$5:$J$605,Fev!$V$5:$V$605,"Despesa",Fev!$G$5:$G$605,CPagar!$D76,Fev!$L$5:$L$605,"Não Pago")</f>
        <v>0</v>
      </c>
      <c r="G76" s="49" t="e">
        <f>SUMIFS(#REF!,#REF!,"Despesa",#REF!,CPagar!$D76,#REF!,"Não Pago")</f>
        <v>#REF!</v>
      </c>
      <c r="H76" s="49">
        <f>SUMIFS(Abr!$J$5:$J$605,Abr!$V$5:$V$605,"Despesa",Abr!$G$5:$G$605,CPagar!$D76,Abr!$L$5:$L$605,"Não Pago")</f>
        <v>0</v>
      </c>
      <c r="I76" s="49">
        <f>SUMIFS(Mai!$J$5:$J$605,Mai!$V$5:$V$605,"Despesa",Mai!$G$5:$G$605,CPagar!$D76,Mai!$L$5:$L$605,"Não Pago")</f>
        <v>0</v>
      </c>
      <c r="J76" s="49">
        <f>SUMIFS(Jun!$J$5:$J$605,Jun!$V$5:$V$605,"Despesa",Jun!$G$5:$G$605,CPagar!$D76,Jun!$L$5:$L$605,"Não Pago")</f>
        <v>0</v>
      </c>
      <c r="K76" s="49" t="e">
        <f>SUMIFS(#REF!,#REF!,"Despesa",#REF!,CPagar!$D76,#REF!,"Não Pago")</f>
        <v>#REF!</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t="e">
        <f t="shared" si="3"/>
        <v>#REF!</v>
      </c>
    </row>
    <row r="77" spans="1:17" ht="28.5" customHeight="1" thickTop="1" thickBot="1" x14ac:dyDescent="0.3">
      <c r="A77" s="214"/>
      <c r="C77" s="34">
        <f>'PC Despesas'!C73</f>
        <v>0</v>
      </c>
      <c r="D77" s="35" t="e">
        <f>VLOOKUP(C77,'PC Despesas'!$C$4:$D$103,2,FALSE)</f>
        <v>#N/A</v>
      </c>
      <c r="E77" s="49">
        <f>SUMIFS(Jan!$J$5:$J$586,Jan!$V$5:$V$586,"Despesa",Jan!$G$5:$G$586,CPagar!$D77,Jan!$L$5:$L$586,"Não Pago")</f>
        <v>0</v>
      </c>
      <c r="F77" s="49">
        <f>SUMIFS(Fev!$J$5:$J$605,Fev!$V$5:$V$605,"Despesa",Fev!$G$5:$G$605,CPagar!$D77,Fev!$L$5:$L$605,"Não Pago")</f>
        <v>0</v>
      </c>
      <c r="G77" s="49" t="e">
        <f>SUMIFS(#REF!,#REF!,"Despesa",#REF!,CPagar!$D77,#REF!,"Não Pago")</f>
        <v>#REF!</v>
      </c>
      <c r="H77" s="49">
        <f>SUMIFS(Abr!$J$5:$J$605,Abr!$V$5:$V$605,"Despesa",Abr!$G$5:$G$605,CPagar!$D77,Abr!$L$5:$L$605,"Não Pago")</f>
        <v>0</v>
      </c>
      <c r="I77" s="49">
        <f>SUMIFS(Mai!$J$5:$J$605,Mai!$V$5:$V$605,"Despesa",Mai!$G$5:$G$605,CPagar!$D77,Mai!$L$5:$L$605,"Não Pago")</f>
        <v>0</v>
      </c>
      <c r="J77" s="49">
        <f>SUMIFS(Jun!$J$5:$J$605,Jun!$V$5:$V$605,"Despesa",Jun!$G$5:$G$605,CPagar!$D77,Jun!$L$5:$L$605,"Não Pago")</f>
        <v>0</v>
      </c>
      <c r="K77" s="49" t="e">
        <f>SUMIFS(#REF!,#REF!,"Despesa",#REF!,CPagar!$D77,#REF!,"Não Pago")</f>
        <v>#REF!</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t="e">
        <f t="shared" si="3"/>
        <v>#REF!</v>
      </c>
    </row>
    <row r="78" spans="1:17" ht="28.5" customHeight="1" thickTop="1" thickBot="1" x14ac:dyDescent="0.3">
      <c r="A78" s="214"/>
      <c r="C78" s="34">
        <f>'PC Despesas'!C74</f>
        <v>0</v>
      </c>
      <c r="D78" s="35" t="e">
        <f>VLOOKUP(C78,'PC Despesas'!$C$4:$D$103,2,FALSE)</f>
        <v>#N/A</v>
      </c>
      <c r="E78" s="49">
        <f>SUMIFS(Jan!$J$5:$J$586,Jan!$V$5:$V$586,"Despesa",Jan!$G$5:$G$586,CPagar!$D78,Jan!$L$5:$L$586,"Não Pago")</f>
        <v>0</v>
      </c>
      <c r="F78" s="49">
        <f>SUMIFS(Fev!$J$5:$J$605,Fev!$V$5:$V$605,"Despesa",Fev!$G$5:$G$605,CPagar!$D78,Fev!$L$5:$L$605,"Não Pago")</f>
        <v>0</v>
      </c>
      <c r="G78" s="49" t="e">
        <f>SUMIFS(#REF!,#REF!,"Despesa",#REF!,CPagar!$D78,#REF!,"Não Pago")</f>
        <v>#REF!</v>
      </c>
      <c r="H78" s="49">
        <f>SUMIFS(Abr!$J$5:$J$605,Abr!$V$5:$V$605,"Despesa",Abr!$G$5:$G$605,CPagar!$D78,Abr!$L$5:$L$605,"Não Pago")</f>
        <v>0</v>
      </c>
      <c r="I78" s="49">
        <f>SUMIFS(Mai!$J$5:$J$605,Mai!$V$5:$V$605,"Despesa",Mai!$G$5:$G$605,CPagar!$D78,Mai!$L$5:$L$605,"Não Pago")</f>
        <v>0</v>
      </c>
      <c r="J78" s="49">
        <f>SUMIFS(Jun!$J$5:$J$605,Jun!$V$5:$V$605,"Despesa",Jun!$G$5:$G$605,CPagar!$D78,Jun!$L$5:$L$605,"Não Pago")</f>
        <v>0</v>
      </c>
      <c r="K78" s="49" t="e">
        <f>SUMIFS(#REF!,#REF!,"Despesa",#REF!,CPagar!$D78,#REF!,"Não Pago")</f>
        <v>#REF!</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t="e">
        <f t="shared" si="3"/>
        <v>#REF!</v>
      </c>
    </row>
    <row r="79" spans="1:17" ht="28.5" customHeight="1" thickTop="1" thickBot="1" x14ac:dyDescent="0.3">
      <c r="A79" s="214"/>
      <c r="C79" s="34">
        <f>'PC Despesas'!C75</f>
        <v>0</v>
      </c>
      <c r="D79" s="35" t="e">
        <f>VLOOKUP(C79,'PC Despesas'!$C$4:$D$103,2,FALSE)</f>
        <v>#N/A</v>
      </c>
      <c r="E79" s="49">
        <f>SUMIFS(Jan!$J$5:$J$586,Jan!$V$5:$V$586,"Despesa",Jan!$G$5:$G$586,CPagar!$D79,Jan!$L$5:$L$586,"Não Pago")</f>
        <v>0</v>
      </c>
      <c r="F79" s="49">
        <f>SUMIFS(Fev!$J$5:$J$605,Fev!$V$5:$V$605,"Despesa",Fev!$G$5:$G$605,CPagar!$D79,Fev!$L$5:$L$605,"Não Pago")</f>
        <v>0</v>
      </c>
      <c r="G79" s="49" t="e">
        <f>SUMIFS(#REF!,#REF!,"Despesa",#REF!,CPagar!$D79,#REF!,"Não Pago")</f>
        <v>#REF!</v>
      </c>
      <c r="H79" s="49">
        <f>SUMIFS(Abr!$J$5:$J$605,Abr!$V$5:$V$605,"Despesa",Abr!$G$5:$G$605,CPagar!$D79,Abr!$L$5:$L$605,"Não Pago")</f>
        <v>0</v>
      </c>
      <c r="I79" s="49">
        <f>SUMIFS(Mai!$J$5:$J$605,Mai!$V$5:$V$605,"Despesa",Mai!$G$5:$G$605,CPagar!$D79,Mai!$L$5:$L$605,"Não Pago")</f>
        <v>0</v>
      </c>
      <c r="J79" s="49">
        <f>SUMIFS(Jun!$J$5:$J$605,Jun!$V$5:$V$605,"Despesa",Jun!$G$5:$G$605,CPagar!$D79,Jun!$L$5:$L$605,"Não Pago")</f>
        <v>0</v>
      </c>
      <c r="K79" s="49" t="e">
        <f>SUMIFS(#REF!,#REF!,"Despesa",#REF!,CPagar!$D79,#REF!,"Não Pago")</f>
        <v>#REF!</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t="e">
        <f t="shared" si="3"/>
        <v>#REF!</v>
      </c>
    </row>
    <row r="80" spans="1:17" ht="28.5" customHeight="1" thickTop="1" thickBot="1" x14ac:dyDescent="0.3">
      <c r="A80" s="214"/>
      <c r="C80" s="34">
        <f>'PC Despesas'!C76</f>
        <v>0</v>
      </c>
      <c r="D80" s="35" t="e">
        <f>VLOOKUP(C80,'PC Despesas'!$C$4:$D$103,2,FALSE)</f>
        <v>#N/A</v>
      </c>
      <c r="E80" s="49">
        <f>SUMIFS(Jan!$J$5:$J$586,Jan!$V$5:$V$586,"Despesa",Jan!$G$5:$G$586,CPagar!$D80,Jan!$L$5:$L$586,"Não Pago")</f>
        <v>0</v>
      </c>
      <c r="F80" s="49">
        <f>SUMIFS(Fev!$J$5:$J$605,Fev!$V$5:$V$605,"Despesa",Fev!$G$5:$G$605,CPagar!$D80,Fev!$L$5:$L$605,"Não Pago")</f>
        <v>0</v>
      </c>
      <c r="G80" s="49" t="e">
        <f>SUMIFS(#REF!,#REF!,"Despesa",#REF!,CPagar!$D80,#REF!,"Não Pago")</f>
        <v>#REF!</v>
      </c>
      <c r="H80" s="49">
        <f>SUMIFS(Abr!$J$5:$J$605,Abr!$V$5:$V$605,"Despesa",Abr!$G$5:$G$605,CPagar!$D80,Abr!$L$5:$L$605,"Não Pago")</f>
        <v>0</v>
      </c>
      <c r="I80" s="49">
        <f>SUMIFS(Mai!$J$5:$J$605,Mai!$V$5:$V$605,"Despesa",Mai!$G$5:$G$605,CPagar!$D80,Mai!$L$5:$L$605,"Não Pago")</f>
        <v>0</v>
      </c>
      <c r="J80" s="49">
        <f>SUMIFS(Jun!$J$5:$J$605,Jun!$V$5:$V$605,"Despesa",Jun!$G$5:$G$605,CPagar!$D80,Jun!$L$5:$L$605,"Não Pago")</f>
        <v>0</v>
      </c>
      <c r="K80" s="49" t="e">
        <f>SUMIFS(#REF!,#REF!,"Despesa",#REF!,CPagar!$D80,#REF!,"Não Pago")</f>
        <v>#REF!</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t="e">
        <f t="shared" si="3"/>
        <v>#REF!</v>
      </c>
    </row>
    <row r="81" spans="1:17" ht="28.5" customHeight="1" thickTop="1" thickBot="1" x14ac:dyDescent="0.3">
      <c r="A81" s="214"/>
      <c r="C81" s="34">
        <f>'PC Despesas'!C77</f>
        <v>0</v>
      </c>
      <c r="D81" s="35" t="e">
        <f>VLOOKUP(C81,'PC Despesas'!$C$4:$D$103,2,FALSE)</f>
        <v>#N/A</v>
      </c>
      <c r="E81" s="49">
        <f>SUMIFS(Jan!$J$5:$J$586,Jan!$V$5:$V$586,"Despesa",Jan!$G$5:$G$586,CPagar!$D81,Jan!$L$5:$L$586,"Não Pago")</f>
        <v>0</v>
      </c>
      <c r="F81" s="49">
        <f>SUMIFS(Fev!$J$5:$J$605,Fev!$V$5:$V$605,"Despesa",Fev!$G$5:$G$605,CPagar!$D81,Fev!$L$5:$L$605,"Não Pago")</f>
        <v>0</v>
      </c>
      <c r="G81" s="49" t="e">
        <f>SUMIFS(#REF!,#REF!,"Despesa",#REF!,CPagar!$D81,#REF!,"Não Pago")</f>
        <v>#REF!</v>
      </c>
      <c r="H81" s="49">
        <f>SUMIFS(Abr!$J$5:$J$605,Abr!$V$5:$V$605,"Despesa",Abr!$G$5:$G$605,CPagar!$D81,Abr!$L$5:$L$605,"Não Pago")</f>
        <v>0</v>
      </c>
      <c r="I81" s="49">
        <f>SUMIFS(Mai!$J$5:$J$605,Mai!$V$5:$V$605,"Despesa",Mai!$G$5:$G$605,CPagar!$D81,Mai!$L$5:$L$605,"Não Pago")</f>
        <v>0</v>
      </c>
      <c r="J81" s="49">
        <f>SUMIFS(Jun!$J$5:$J$605,Jun!$V$5:$V$605,"Despesa",Jun!$G$5:$G$605,CPagar!$D81,Jun!$L$5:$L$605,"Não Pago")</f>
        <v>0</v>
      </c>
      <c r="K81" s="49" t="e">
        <f>SUMIFS(#REF!,#REF!,"Despesa",#REF!,CPagar!$D81,#REF!,"Não Pago")</f>
        <v>#REF!</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t="e">
        <f t="shared" si="3"/>
        <v>#REF!</v>
      </c>
    </row>
    <row r="82" spans="1:17" ht="28.5" customHeight="1" thickTop="1" thickBot="1" x14ac:dyDescent="0.3">
      <c r="A82" s="214"/>
      <c r="C82" s="34">
        <f>'PC Despesas'!C78</f>
        <v>0</v>
      </c>
      <c r="D82" s="35" t="e">
        <f>VLOOKUP(C82,'PC Despesas'!$C$4:$D$103,2,FALSE)</f>
        <v>#N/A</v>
      </c>
      <c r="E82" s="49">
        <f>SUMIFS(Jan!$J$5:$J$586,Jan!$V$5:$V$586,"Despesa",Jan!$G$5:$G$586,CPagar!$D82,Jan!$L$5:$L$586,"Não Pago")</f>
        <v>0</v>
      </c>
      <c r="F82" s="49">
        <f>SUMIFS(Fev!$J$5:$J$605,Fev!$V$5:$V$605,"Despesa",Fev!$G$5:$G$605,CPagar!$D82,Fev!$L$5:$L$605,"Não Pago")</f>
        <v>0</v>
      </c>
      <c r="G82" s="49" t="e">
        <f>SUMIFS(#REF!,#REF!,"Despesa",#REF!,CPagar!$D82,#REF!,"Não Pago")</f>
        <v>#REF!</v>
      </c>
      <c r="H82" s="49">
        <f>SUMIFS(Abr!$J$5:$J$605,Abr!$V$5:$V$605,"Despesa",Abr!$G$5:$G$605,CPagar!$D82,Abr!$L$5:$L$605,"Não Pago")</f>
        <v>0</v>
      </c>
      <c r="I82" s="49">
        <f>SUMIFS(Mai!$J$5:$J$605,Mai!$V$5:$V$605,"Despesa",Mai!$G$5:$G$605,CPagar!$D82,Mai!$L$5:$L$605,"Não Pago")</f>
        <v>0</v>
      </c>
      <c r="J82" s="49">
        <f>SUMIFS(Jun!$J$5:$J$605,Jun!$V$5:$V$605,"Despesa",Jun!$G$5:$G$605,CPagar!$D82,Jun!$L$5:$L$605,"Não Pago")</f>
        <v>0</v>
      </c>
      <c r="K82" s="49" t="e">
        <f>SUMIFS(#REF!,#REF!,"Despesa",#REF!,CPagar!$D82,#REF!,"Não Pago")</f>
        <v>#REF!</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t="e">
        <f t="shared" si="3"/>
        <v>#REF!</v>
      </c>
    </row>
    <row r="83" spans="1:17" ht="28.5" customHeight="1" thickTop="1" thickBot="1" x14ac:dyDescent="0.3">
      <c r="A83" s="214"/>
      <c r="C83" s="34">
        <f>'PC Despesas'!C79</f>
        <v>0</v>
      </c>
      <c r="D83" s="35" t="e">
        <f>VLOOKUP(C83,'PC Despesas'!$C$4:$D$103,2,FALSE)</f>
        <v>#N/A</v>
      </c>
      <c r="E83" s="49">
        <f>SUMIFS(Jan!$J$5:$J$586,Jan!$V$5:$V$586,"Despesa",Jan!$G$5:$G$586,CPagar!$D83,Jan!$L$5:$L$586,"Não Pago")</f>
        <v>0</v>
      </c>
      <c r="F83" s="49">
        <f>SUMIFS(Fev!$J$5:$J$605,Fev!$V$5:$V$605,"Despesa",Fev!$G$5:$G$605,CPagar!$D83,Fev!$L$5:$L$605,"Não Pago")</f>
        <v>0</v>
      </c>
      <c r="G83" s="49" t="e">
        <f>SUMIFS(#REF!,#REF!,"Despesa",#REF!,CPagar!$D83,#REF!,"Não Pago")</f>
        <v>#REF!</v>
      </c>
      <c r="H83" s="49">
        <f>SUMIFS(Abr!$J$5:$J$605,Abr!$V$5:$V$605,"Despesa",Abr!$G$5:$G$605,CPagar!$D83,Abr!$L$5:$L$605,"Não Pago")</f>
        <v>0</v>
      </c>
      <c r="I83" s="49">
        <f>SUMIFS(Mai!$J$5:$J$605,Mai!$V$5:$V$605,"Despesa",Mai!$G$5:$G$605,CPagar!$D83,Mai!$L$5:$L$605,"Não Pago")</f>
        <v>0</v>
      </c>
      <c r="J83" s="49">
        <f>SUMIFS(Jun!$J$5:$J$605,Jun!$V$5:$V$605,"Despesa",Jun!$G$5:$G$605,CPagar!$D83,Jun!$L$5:$L$605,"Não Pago")</f>
        <v>0</v>
      </c>
      <c r="K83" s="49" t="e">
        <f>SUMIFS(#REF!,#REF!,"Despesa",#REF!,CPagar!$D83,#REF!,"Não Pago")</f>
        <v>#REF!</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t="e">
        <f t="shared" si="3"/>
        <v>#REF!</v>
      </c>
    </row>
    <row r="84" spans="1:17" ht="28.5" customHeight="1" thickTop="1" thickBot="1" x14ac:dyDescent="0.3">
      <c r="A84" s="214"/>
      <c r="C84" s="34">
        <f>'PC Despesas'!C80</f>
        <v>0</v>
      </c>
      <c r="D84" s="35" t="e">
        <f>VLOOKUP(C84,'PC Despesas'!$C$4:$D$103,2,FALSE)</f>
        <v>#N/A</v>
      </c>
      <c r="E84" s="49">
        <f>SUMIFS(Jan!$J$5:$J$586,Jan!$V$5:$V$586,"Despesa",Jan!$G$5:$G$586,CPagar!$D84,Jan!$L$5:$L$586,"Não Pago")</f>
        <v>0</v>
      </c>
      <c r="F84" s="49">
        <f>SUMIFS(Fev!$J$5:$J$605,Fev!$V$5:$V$605,"Despesa",Fev!$G$5:$G$605,CPagar!$D84,Fev!$L$5:$L$605,"Não Pago")</f>
        <v>0</v>
      </c>
      <c r="G84" s="49" t="e">
        <f>SUMIFS(#REF!,#REF!,"Despesa",#REF!,CPagar!$D84,#REF!,"Não Pago")</f>
        <v>#REF!</v>
      </c>
      <c r="H84" s="49">
        <f>SUMIFS(Abr!$J$5:$J$605,Abr!$V$5:$V$605,"Despesa",Abr!$G$5:$G$605,CPagar!$D84,Abr!$L$5:$L$605,"Não Pago")</f>
        <v>0</v>
      </c>
      <c r="I84" s="49">
        <f>SUMIFS(Mai!$J$5:$J$605,Mai!$V$5:$V$605,"Despesa",Mai!$G$5:$G$605,CPagar!$D84,Mai!$L$5:$L$605,"Não Pago")</f>
        <v>0</v>
      </c>
      <c r="J84" s="49">
        <f>SUMIFS(Jun!$J$5:$J$605,Jun!$V$5:$V$605,"Despesa",Jun!$G$5:$G$605,CPagar!$D84,Jun!$L$5:$L$605,"Não Pago")</f>
        <v>0</v>
      </c>
      <c r="K84" s="49" t="e">
        <f>SUMIFS(#REF!,#REF!,"Despesa",#REF!,CPagar!$D84,#REF!,"Não Pago")</f>
        <v>#REF!</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t="e">
        <f t="shared" si="3"/>
        <v>#REF!</v>
      </c>
    </row>
    <row r="85" spans="1:17" ht="28.5" customHeight="1" thickTop="1" thickBot="1" x14ac:dyDescent="0.3">
      <c r="A85" s="214"/>
      <c r="C85" s="34">
        <f>'PC Despesas'!C81</f>
        <v>0</v>
      </c>
      <c r="D85" s="35" t="e">
        <f>VLOOKUP(C85,'PC Despesas'!$C$4:$D$103,2,FALSE)</f>
        <v>#N/A</v>
      </c>
      <c r="E85" s="49">
        <f>SUMIFS(Jan!$J$5:$J$586,Jan!$V$5:$V$586,"Despesa",Jan!$G$5:$G$586,CPagar!$D85,Jan!$L$5:$L$586,"Não Pago")</f>
        <v>0</v>
      </c>
      <c r="F85" s="49">
        <f>SUMIFS(Fev!$J$5:$J$605,Fev!$V$5:$V$605,"Despesa",Fev!$G$5:$G$605,CPagar!$D85,Fev!$L$5:$L$605,"Não Pago")</f>
        <v>0</v>
      </c>
      <c r="G85" s="49" t="e">
        <f>SUMIFS(#REF!,#REF!,"Despesa",#REF!,CPagar!$D85,#REF!,"Não Pago")</f>
        <v>#REF!</v>
      </c>
      <c r="H85" s="49">
        <f>SUMIFS(Abr!$J$5:$J$605,Abr!$V$5:$V$605,"Despesa",Abr!$G$5:$G$605,CPagar!$D85,Abr!$L$5:$L$605,"Não Pago")</f>
        <v>0</v>
      </c>
      <c r="I85" s="49">
        <f>SUMIFS(Mai!$J$5:$J$605,Mai!$V$5:$V$605,"Despesa",Mai!$G$5:$G$605,CPagar!$D85,Mai!$L$5:$L$605,"Não Pago")</f>
        <v>0</v>
      </c>
      <c r="J85" s="49">
        <f>SUMIFS(Jun!$J$5:$J$605,Jun!$V$5:$V$605,"Despesa",Jun!$G$5:$G$605,CPagar!$D85,Jun!$L$5:$L$605,"Não Pago")</f>
        <v>0</v>
      </c>
      <c r="K85" s="49" t="e">
        <f>SUMIFS(#REF!,#REF!,"Despesa",#REF!,CPagar!$D85,#REF!,"Não Pago")</f>
        <v>#REF!</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t="e">
        <f t="shared" si="3"/>
        <v>#REF!</v>
      </c>
    </row>
    <row r="86" spans="1:17" ht="28.5" customHeight="1" thickTop="1" thickBot="1" x14ac:dyDescent="0.3">
      <c r="A86" s="214"/>
      <c r="C86" s="34">
        <f>'PC Despesas'!C82</f>
        <v>0</v>
      </c>
      <c r="D86" s="35" t="e">
        <f>VLOOKUP(C86,'PC Despesas'!$C$4:$D$103,2,FALSE)</f>
        <v>#N/A</v>
      </c>
      <c r="E86" s="49">
        <f>SUMIFS(Jan!$J$5:$J$586,Jan!$V$5:$V$586,"Despesa",Jan!$G$5:$G$586,CPagar!$D86,Jan!$L$5:$L$586,"Não Pago")</f>
        <v>0</v>
      </c>
      <c r="F86" s="49">
        <f>SUMIFS(Fev!$J$5:$J$605,Fev!$V$5:$V$605,"Despesa",Fev!$G$5:$G$605,CPagar!$D86,Fev!$L$5:$L$605,"Não Pago")</f>
        <v>0</v>
      </c>
      <c r="G86" s="49" t="e">
        <f>SUMIFS(#REF!,#REF!,"Despesa",#REF!,CPagar!$D86,#REF!,"Não Pago")</f>
        <v>#REF!</v>
      </c>
      <c r="H86" s="49">
        <f>SUMIFS(Abr!$J$5:$J$605,Abr!$V$5:$V$605,"Despesa",Abr!$G$5:$G$605,CPagar!$D86,Abr!$L$5:$L$605,"Não Pago")</f>
        <v>0</v>
      </c>
      <c r="I86" s="49">
        <f>SUMIFS(Mai!$J$5:$J$605,Mai!$V$5:$V$605,"Despesa",Mai!$G$5:$G$605,CPagar!$D86,Mai!$L$5:$L$605,"Não Pago")</f>
        <v>0</v>
      </c>
      <c r="J86" s="49">
        <f>SUMIFS(Jun!$J$5:$J$605,Jun!$V$5:$V$605,"Despesa",Jun!$G$5:$G$605,CPagar!$D86,Jun!$L$5:$L$605,"Não Pago")</f>
        <v>0</v>
      </c>
      <c r="K86" s="49" t="e">
        <f>SUMIFS(#REF!,#REF!,"Despesa",#REF!,CPagar!$D86,#REF!,"Não Pago")</f>
        <v>#REF!</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t="e">
        <f t="shared" si="3"/>
        <v>#REF!</v>
      </c>
    </row>
    <row r="87" spans="1:17" ht="28.5" customHeight="1" thickTop="1" thickBot="1" x14ac:dyDescent="0.3">
      <c r="A87" s="214"/>
      <c r="C87" s="34">
        <f>'PC Despesas'!C83</f>
        <v>0</v>
      </c>
      <c r="D87" s="35" t="e">
        <f>VLOOKUP(C87,'PC Despesas'!$C$4:$D$103,2,FALSE)</f>
        <v>#N/A</v>
      </c>
      <c r="E87" s="49">
        <f>SUMIFS(Jan!$J$5:$J$586,Jan!$V$5:$V$586,"Despesa",Jan!$G$5:$G$586,CPagar!$D87,Jan!$L$5:$L$586,"Não Pago")</f>
        <v>0</v>
      </c>
      <c r="F87" s="49">
        <f>SUMIFS(Fev!$J$5:$J$605,Fev!$V$5:$V$605,"Despesa",Fev!$G$5:$G$605,CPagar!$D87,Fev!$L$5:$L$605,"Não Pago")</f>
        <v>0</v>
      </c>
      <c r="G87" s="49" t="e">
        <f>SUMIFS(#REF!,#REF!,"Despesa",#REF!,CPagar!$D87,#REF!,"Não Pago")</f>
        <v>#REF!</v>
      </c>
      <c r="H87" s="49">
        <f>SUMIFS(Abr!$J$5:$J$605,Abr!$V$5:$V$605,"Despesa",Abr!$G$5:$G$605,CPagar!$D87,Abr!$L$5:$L$605,"Não Pago")</f>
        <v>0</v>
      </c>
      <c r="I87" s="49">
        <f>SUMIFS(Mai!$J$5:$J$605,Mai!$V$5:$V$605,"Despesa",Mai!$G$5:$G$605,CPagar!$D87,Mai!$L$5:$L$605,"Não Pago")</f>
        <v>0</v>
      </c>
      <c r="J87" s="49">
        <f>SUMIFS(Jun!$J$5:$J$605,Jun!$V$5:$V$605,"Despesa",Jun!$G$5:$G$605,CPagar!$D87,Jun!$L$5:$L$605,"Não Pago")</f>
        <v>0</v>
      </c>
      <c r="K87" s="49" t="e">
        <f>SUMIFS(#REF!,#REF!,"Despesa",#REF!,CPagar!$D87,#REF!,"Não Pago")</f>
        <v>#REF!</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t="e">
        <f t="shared" si="3"/>
        <v>#REF!</v>
      </c>
    </row>
    <row r="88" spans="1:17" ht="28.5" customHeight="1" thickTop="1" thickBot="1" x14ac:dyDescent="0.3">
      <c r="A88" s="214"/>
      <c r="C88" s="34">
        <f>'PC Despesas'!C84</f>
        <v>0</v>
      </c>
      <c r="D88" s="35" t="e">
        <f>VLOOKUP(C88,'PC Despesas'!$C$4:$D$103,2,FALSE)</f>
        <v>#N/A</v>
      </c>
      <c r="E88" s="49">
        <f>SUMIFS(Jan!$J$5:$J$586,Jan!$V$5:$V$586,"Despesa",Jan!$G$5:$G$586,CPagar!$D88,Jan!$L$5:$L$586,"Não Pago")</f>
        <v>0</v>
      </c>
      <c r="F88" s="49">
        <f>SUMIFS(Fev!$J$5:$J$605,Fev!$V$5:$V$605,"Despesa",Fev!$G$5:$G$605,CPagar!$D88,Fev!$L$5:$L$605,"Não Pago")</f>
        <v>0</v>
      </c>
      <c r="G88" s="49" t="e">
        <f>SUMIFS(#REF!,#REF!,"Despesa",#REF!,CPagar!$D88,#REF!,"Não Pago")</f>
        <v>#REF!</v>
      </c>
      <c r="H88" s="49">
        <f>SUMIFS(Abr!$J$5:$J$605,Abr!$V$5:$V$605,"Despesa",Abr!$G$5:$G$605,CPagar!$D88,Abr!$L$5:$L$605,"Não Pago")</f>
        <v>0</v>
      </c>
      <c r="I88" s="49">
        <f>SUMIFS(Mai!$J$5:$J$605,Mai!$V$5:$V$605,"Despesa",Mai!$G$5:$G$605,CPagar!$D88,Mai!$L$5:$L$605,"Não Pago")</f>
        <v>0</v>
      </c>
      <c r="J88" s="49">
        <f>SUMIFS(Jun!$J$5:$J$605,Jun!$V$5:$V$605,"Despesa",Jun!$G$5:$G$605,CPagar!$D88,Jun!$L$5:$L$605,"Não Pago")</f>
        <v>0</v>
      </c>
      <c r="K88" s="49" t="e">
        <f>SUMIFS(#REF!,#REF!,"Despesa",#REF!,CPagar!$D88,#REF!,"Não Pago")</f>
        <v>#REF!</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t="e">
        <f t="shared" si="3"/>
        <v>#REF!</v>
      </c>
    </row>
    <row r="89" spans="1:17" ht="28.5" customHeight="1" thickTop="1" thickBot="1" x14ac:dyDescent="0.3">
      <c r="A89" s="214"/>
      <c r="C89" s="34">
        <f>'PC Despesas'!C85</f>
        <v>0</v>
      </c>
      <c r="D89" s="35" t="e">
        <f>VLOOKUP(C89,'PC Despesas'!$C$4:$D$103,2,FALSE)</f>
        <v>#N/A</v>
      </c>
      <c r="E89" s="49">
        <f>SUMIFS(Jan!$J$5:$J$586,Jan!$V$5:$V$586,"Despesa",Jan!$G$5:$G$586,CPagar!$D89,Jan!$L$5:$L$586,"Não Pago")</f>
        <v>0</v>
      </c>
      <c r="F89" s="49">
        <f>SUMIFS(Fev!$J$5:$J$605,Fev!$V$5:$V$605,"Despesa",Fev!$G$5:$G$605,CPagar!$D89,Fev!$L$5:$L$605,"Não Pago")</f>
        <v>0</v>
      </c>
      <c r="G89" s="49" t="e">
        <f>SUMIFS(#REF!,#REF!,"Despesa",#REF!,CPagar!$D89,#REF!,"Não Pago")</f>
        <v>#REF!</v>
      </c>
      <c r="H89" s="49">
        <f>SUMIFS(Abr!$J$5:$J$605,Abr!$V$5:$V$605,"Despesa",Abr!$G$5:$G$605,CPagar!$D89,Abr!$L$5:$L$605,"Não Pago")</f>
        <v>0</v>
      </c>
      <c r="I89" s="49">
        <f>SUMIFS(Mai!$J$5:$J$605,Mai!$V$5:$V$605,"Despesa",Mai!$G$5:$G$605,CPagar!$D89,Mai!$L$5:$L$605,"Não Pago")</f>
        <v>0</v>
      </c>
      <c r="J89" s="49">
        <f>SUMIFS(Jun!$J$5:$J$605,Jun!$V$5:$V$605,"Despesa",Jun!$G$5:$G$605,CPagar!$D89,Jun!$L$5:$L$605,"Não Pago")</f>
        <v>0</v>
      </c>
      <c r="K89" s="49" t="e">
        <f>SUMIFS(#REF!,#REF!,"Despesa",#REF!,CPagar!$D89,#REF!,"Não Pago")</f>
        <v>#REF!</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t="e">
        <f t="shared" si="3"/>
        <v>#REF!</v>
      </c>
    </row>
    <row r="90" spans="1:17" ht="28.5" customHeight="1" thickTop="1" thickBot="1" x14ac:dyDescent="0.3">
      <c r="A90" s="214"/>
      <c r="C90" s="34">
        <f>'PC Despesas'!C86</f>
        <v>0</v>
      </c>
      <c r="D90" s="35" t="e">
        <f>VLOOKUP(C90,'PC Despesas'!$C$4:$D$103,2,FALSE)</f>
        <v>#N/A</v>
      </c>
      <c r="E90" s="49">
        <f>SUMIFS(Jan!$J$5:$J$586,Jan!$V$5:$V$586,"Despesa",Jan!$G$5:$G$586,CPagar!$D90,Jan!$L$5:$L$586,"Não Pago")</f>
        <v>0</v>
      </c>
      <c r="F90" s="49">
        <f>SUMIFS(Fev!$J$5:$J$605,Fev!$V$5:$V$605,"Despesa",Fev!$G$5:$G$605,CPagar!$D90,Fev!$L$5:$L$605,"Não Pago")</f>
        <v>0</v>
      </c>
      <c r="G90" s="49" t="e">
        <f>SUMIFS(#REF!,#REF!,"Despesa",#REF!,CPagar!$D90,#REF!,"Não Pago")</f>
        <v>#REF!</v>
      </c>
      <c r="H90" s="49">
        <f>SUMIFS(Abr!$J$5:$J$605,Abr!$V$5:$V$605,"Despesa",Abr!$G$5:$G$605,CPagar!$D90,Abr!$L$5:$L$605,"Não Pago")</f>
        <v>0</v>
      </c>
      <c r="I90" s="49">
        <f>SUMIFS(Mai!$J$5:$J$605,Mai!$V$5:$V$605,"Despesa",Mai!$G$5:$G$605,CPagar!$D90,Mai!$L$5:$L$605,"Não Pago")</f>
        <v>0</v>
      </c>
      <c r="J90" s="49">
        <f>SUMIFS(Jun!$J$5:$J$605,Jun!$V$5:$V$605,"Despesa",Jun!$G$5:$G$605,CPagar!$D90,Jun!$L$5:$L$605,"Não Pago")</f>
        <v>0</v>
      </c>
      <c r="K90" s="49" t="e">
        <f>SUMIFS(#REF!,#REF!,"Despesa",#REF!,CPagar!$D90,#REF!,"Não Pago")</f>
        <v>#REF!</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t="e">
        <f t="shared" si="3"/>
        <v>#REF!</v>
      </c>
    </row>
    <row r="91" spans="1:17" ht="28.5" customHeight="1" thickTop="1" thickBot="1" x14ac:dyDescent="0.3">
      <c r="A91" s="214"/>
      <c r="C91" s="34">
        <f>'PC Despesas'!C87</f>
        <v>0</v>
      </c>
      <c r="D91" s="35" t="e">
        <f>VLOOKUP(C91,'PC Despesas'!$C$4:$D$103,2,FALSE)</f>
        <v>#N/A</v>
      </c>
      <c r="E91" s="49">
        <f>SUMIFS(Jan!$J$5:$J$586,Jan!$V$5:$V$586,"Despesa",Jan!$G$5:$G$586,CPagar!$D91,Jan!$L$5:$L$586,"Não Pago")</f>
        <v>0</v>
      </c>
      <c r="F91" s="49">
        <f>SUMIFS(Fev!$J$5:$J$605,Fev!$V$5:$V$605,"Despesa",Fev!$G$5:$G$605,CPagar!$D91,Fev!$L$5:$L$605,"Não Pago")</f>
        <v>0</v>
      </c>
      <c r="G91" s="49" t="e">
        <f>SUMIFS(#REF!,#REF!,"Despesa",#REF!,CPagar!$D91,#REF!,"Não Pago")</f>
        <v>#REF!</v>
      </c>
      <c r="H91" s="49">
        <f>SUMIFS(Abr!$J$5:$J$605,Abr!$V$5:$V$605,"Despesa",Abr!$G$5:$G$605,CPagar!$D91,Abr!$L$5:$L$605,"Não Pago")</f>
        <v>0</v>
      </c>
      <c r="I91" s="49">
        <f>SUMIFS(Mai!$J$5:$J$605,Mai!$V$5:$V$605,"Despesa",Mai!$G$5:$G$605,CPagar!$D91,Mai!$L$5:$L$605,"Não Pago")</f>
        <v>0</v>
      </c>
      <c r="J91" s="49">
        <f>SUMIFS(Jun!$J$5:$J$605,Jun!$V$5:$V$605,"Despesa",Jun!$G$5:$G$605,CPagar!$D91,Jun!$L$5:$L$605,"Não Pago")</f>
        <v>0</v>
      </c>
      <c r="K91" s="49" t="e">
        <f>SUMIFS(#REF!,#REF!,"Despesa",#REF!,CPagar!$D91,#REF!,"Não Pago")</f>
        <v>#REF!</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t="e">
        <f t="shared" si="3"/>
        <v>#REF!</v>
      </c>
    </row>
    <row r="92" spans="1:17" ht="28.5" customHeight="1" thickTop="1" thickBot="1" x14ac:dyDescent="0.3">
      <c r="A92" s="214"/>
      <c r="C92" s="34">
        <f>'PC Despesas'!C88</f>
        <v>0</v>
      </c>
      <c r="D92" s="35" t="e">
        <f>VLOOKUP(C92,'PC Despesas'!$C$4:$D$103,2,FALSE)</f>
        <v>#N/A</v>
      </c>
      <c r="E92" s="49">
        <f>SUMIFS(Jan!$J$5:$J$586,Jan!$V$5:$V$586,"Despesa",Jan!$G$5:$G$586,CPagar!$D92,Jan!$L$5:$L$586,"Não Pago")</f>
        <v>0</v>
      </c>
      <c r="F92" s="49">
        <f>SUMIFS(Fev!$J$5:$J$605,Fev!$V$5:$V$605,"Despesa",Fev!$G$5:$G$605,CPagar!$D92,Fev!$L$5:$L$605,"Não Pago")</f>
        <v>0</v>
      </c>
      <c r="G92" s="49" t="e">
        <f>SUMIFS(#REF!,#REF!,"Despesa",#REF!,CPagar!$D92,#REF!,"Não Pago")</f>
        <v>#REF!</v>
      </c>
      <c r="H92" s="49">
        <f>SUMIFS(Abr!$J$5:$J$605,Abr!$V$5:$V$605,"Despesa",Abr!$G$5:$G$605,CPagar!$D92,Abr!$L$5:$L$605,"Não Pago")</f>
        <v>0</v>
      </c>
      <c r="I92" s="49">
        <f>SUMIFS(Mai!$J$5:$J$605,Mai!$V$5:$V$605,"Despesa",Mai!$G$5:$G$605,CPagar!$D92,Mai!$L$5:$L$605,"Não Pago")</f>
        <v>0</v>
      </c>
      <c r="J92" s="49">
        <f>SUMIFS(Jun!$J$5:$J$605,Jun!$V$5:$V$605,"Despesa",Jun!$G$5:$G$605,CPagar!$D92,Jun!$L$5:$L$605,"Não Pago")</f>
        <v>0</v>
      </c>
      <c r="K92" s="49" t="e">
        <f>SUMIFS(#REF!,#REF!,"Despesa",#REF!,CPagar!$D92,#REF!,"Não Pago")</f>
        <v>#REF!</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t="e">
        <f t="shared" si="3"/>
        <v>#REF!</v>
      </c>
    </row>
    <row r="93" spans="1:17" ht="28.5" customHeight="1" thickTop="1" thickBot="1" x14ac:dyDescent="0.3">
      <c r="A93" s="214"/>
      <c r="C93" s="34">
        <f>'PC Despesas'!C89</f>
        <v>0</v>
      </c>
      <c r="D93" s="35" t="e">
        <f>VLOOKUP(C93,'PC Despesas'!$C$4:$D$103,2,FALSE)</f>
        <v>#N/A</v>
      </c>
      <c r="E93" s="49">
        <f>SUMIFS(Jan!$J$5:$J$586,Jan!$V$5:$V$586,"Despesa",Jan!$G$5:$G$586,CPagar!$D93,Jan!$L$5:$L$586,"Não Pago")</f>
        <v>0</v>
      </c>
      <c r="F93" s="49">
        <f>SUMIFS(Fev!$J$5:$J$605,Fev!$V$5:$V$605,"Despesa",Fev!$G$5:$G$605,CPagar!$D93,Fev!$L$5:$L$605,"Não Pago")</f>
        <v>0</v>
      </c>
      <c r="G93" s="49" t="e">
        <f>SUMIFS(#REF!,#REF!,"Despesa",#REF!,CPagar!$D93,#REF!,"Não Pago")</f>
        <v>#REF!</v>
      </c>
      <c r="H93" s="49">
        <f>SUMIFS(Abr!$J$5:$J$605,Abr!$V$5:$V$605,"Despesa",Abr!$G$5:$G$605,CPagar!$D93,Abr!$L$5:$L$605,"Não Pago")</f>
        <v>0</v>
      </c>
      <c r="I93" s="49">
        <f>SUMIFS(Mai!$J$5:$J$605,Mai!$V$5:$V$605,"Despesa",Mai!$G$5:$G$605,CPagar!$D93,Mai!$L$5:$L$605,"Não Pago")</f>
        <v>0</v>
      </c>
      <c r="J93" s="49">
        <f>SUMIFS(Jun!$J$5:$J$605,Jun!$V$5:$V$605,"Despesa",Jun!$G$5:$G$605,CPagar!$D93,Jun!$L$5:$L$605,"Não Pago")</f>
        <v>0</v>
      </c>
      <c r="K93" s="49" t="e">
        <f>SUMIFS(#REF!,#REF!,"Despesa",#REF!,CPagar!$D93,#REF!,"Não Pago")</f>
        <v>#REF!</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t="e">
        <f t="shared" si="3"/>
        <v>#REF!</v>
      </c>
    </row>
    <row r="94" spans="1:17" ht="28.5" customHeight="1" thickTop="1" thickBot="1" x14ac:dyDescent="0.3">
      <c r="A94" s="214"/>
      <c r="C94" s="34">
        <f>'PC Despesas'!C90</f>
        <v>0</v>
      </c>
      <c r="D94" s="35" t="e">
        <f>VLOOKUP(C94,'PC Despesas'!$C$4:$D$103,2,FALSE)</f>
        <v>#N/A</v>
      </c>
      <c r="E94" s="49">
        <f>SUMIFS(Jan!$J$5:$J$586,Jan!$V$5:$V$586,"Despesa",Jan!$G$5:$G$586,CPagar!$D94,Jan!$L$5:$L$586,"Não Pago")</f>
        <v>0</v>
      </c>
      <c r="F94" s="49">
        <f>SUMIFS(Fev!$J$5:$J$605,Fev!$V$5:$V$605,"Despesa",Fev!$G$5:$G$605,CPagar!$D94,Fev!$L$5:$L$605,"Não Pago")</f>
        <v>0</v>
      </c>
      <c r="G94" s="49" t="e">
        <f>SUMIFS(#REF!,#REF!,"Despesa",#REF!,CPagar!$D94,#REF!,"Não Pago")</f>
        <v>#REF!</v>
      </c>
      <c r="H94" s="49">
        <f>SUMIFS(Abr!$J$5:$J$605,Abr!$V$5:$V$605,"Despesa",Abr!$G$5:$G$605,CPagar!$D94,Abr!$L$5:$L$605,"Não Pago")</f>
        <v>0</v>
      </c>
      <c r="I94" s="49">
        <f>SUMIFS(Mai!$J$5:$J$605,Mai!$V$5:$V$605,"Despesa",Mai!$G$5:$G$605,CPagar!$D94,Mai!$L$5:$L$605,"Não Pago")</f>
        <v>0</v>
      </c>
      <c r="J94" s="49">
        <f>SUMIFS(Jun!$J$5:$J$605,Jun!$V$5:$V$605,"Despesa",Jun!$G$5:$G$605,CPagar!$D94,Jun!$L$5:$L$605,"Não Pago")</f>
        <v>0</v>
      </c>
      <c r="K94" s="49" t="e">
        <f>SUMIFS(#REF!,#REF!,"Despesa",#REF!,CPagar!$D94,#REF!,"Não Pago")</f>
        <v>#REF!</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t="e">
        <f t="shared" si="3"/>
        <v>#REF!</v>
      </c>
    </row>
    <row r="95" spans="1:17" ht="28.5" customHeight="1" thickTop="1" thickBot="1" x14ac:dyDescent="0.3">
      <c r="A95" s="214"/>
      <c r="C95" s="34">
        <f>'PC Despesas'!C91</f>
        <v>0</v>
      </c>
      <c r="D95" s="35" t="e">
        <f>VLOOKUP(C95,'PC Despesas'!$C$4:$D$103,2,FALSE)</f>
        <v>#N/A</v>
      </c>
      <c r="E95" s="49">
        <f>SUMIFS(Jan!$J$5:$J$586,Jan!$V$5:$V$586,"Despesa",Jan!$G$5:$G$586,CPagar!$D95,Jan!$L$5:$L$586,"Não Pago")</f>
        <v>0</v>
      </c>
      <c r="F95" s="49">
        <f>SUMIFS(Fev!$J$5:$J$605,Fev!$V$5:$V$605,"Despesa",Fev!$G$5:$G$605,CPagar!$D95,Fev!$L$5:$L$605,"Não Pago")</f>
        <v>0</v>
      </c>
      <c r="G95" s="49" t="e">
        <f>SUMIFS(#REF!,#REF!,"Despesa",#REF!,CPagar!$D95,#REF!,"Não Pago")</f>
        <v>#REF!</v>
      </c>
      <c r="H95" s="49">
        <f>SUMIFS(Abr!$J$5:$J$605,Abr!$V$5:$V$605,"Despesa",Abr!$G$5:$G$605,CPagar!$D95,Abr!$L$5:$L$605,"Não Pago")</f>
        <v>0</v>
      </c>
      <c r="I95" s="49">
        <f>SUMIFS(Mai!$J$5:$J$605,Mai!$V$5:$V$605,"Despesa",Mai!$G$5:$G$605,CPagar!$D95,Mai!$L$5:$L$605,"Não Pago")</f>
        <v>0</v>
      </c>
      <c r="J95" s="49">
        <f>SUMIFS(Jun!$J$5:$J$605,Jun!$V$5:$V$605,"Despesa",Jun!$G$5:$G$605,CPagar!$D95,Jun!$L$5:$L$605,"Não Pago")</f>
        <v>0</v>
      </c>
      <c r="K95" s="49" t="e">
        <f>SUMIFS(#REF!,#REF!,"Despesa",#REF!,CPagar!$D95,#REF!,"Não Pago")</f>
        <v>#REF!</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t="e">
        <f t="shared" si="3"/>
        <v>#REF!</v>
      </c>
    </row>
    <row r="96" spans="1:17" ht="28.5" customHeight="1" thickTop="1" thickBot="1" x14ac:dyDescent="0.3">
      <c r="A96" s="214"/>
      <c r="C96" s="34">
        <f>'PC Despesas'!C92</f>
        <v>0</v>
      </c>
      <c r="D96" s="35" t="e">
        <f>VLOOKUP(C96,'PC Despesas'!$C$4:$D$103,2,FALSE)</f>
        <v>#N/A</v>
      </c>
      <c r="E96" s="49">
        <f>SUMIFS(Jan!$J$5:$J$586,Jan!$V$5:$V$586,"Despesa",Jan!$G$5:$G$586,CPagar!$D96,Jan!$L$5:$L$586,"Não Pago")</f>
        <v>0</v>
      </c>
      <c r="F96" s="49">
        <f>SUMIFS(Fev!$J$5:$J$605,Fev!$V$5:$V$605,"Despesa",Fev!$G$5:$G$605,CPagar!$D96,Fev!$L$5:$L$605,"Não Pago")</f>
        <v>0</v>
      </c>
      <c r="G96" s="49" t="e">
        <f>SUMIFS(#REF!,#REF!,"Despesa",#REF!,CPagar!$D96,#REF!,"Não Pago")</f>
        <v>#REF!</v>
      </c>
      <c r="H96" s="49">
        <f>SUMIFS(Abr!$J$5:$J$605,Abr!$V$5:$V$605,"Despesa",Abr!$G$5:$G$605,CPagar!$D96,Abr!$L$5:$L$605,"Não Pago")</f>
        <v>0</v>
      </c>
      <c r="I96" s="49">
        <f>SUMIFS(Mai!$J$5:$J$605,Mai!$V$5:$V$605,"Despesa",Mai!$G$5:$G$605,CPagar!$D96,Mai!$L$5:$L$605,"Não Pago")</f>
        <v>0</v>
      </c>
      <c r="J96" s="49">
        <f>SUMIFS(Jun!$J$5:$J$605,Jun!$V$5:$V$605,"Despesa",Jun!$G$5:$G$605,CPagar!$D96,Jun!$L$5:$L$605,"Não Pago")</f>
        <v>0</v>
      </c>
      <c r="K96" s="49" t="e">
        <f>SUMIFS(#REF!,#REF!,"Despesa",#REF!,CPagar!$D96,#REF!,"Não Pago")</f>
        <v>#REF!</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t="e">
        <f t="shared" si="3"/>
        <v>#REF!</v>
      </c>
    </row>
    <row r="97" spans="1:17" ht="28.5" customHeight="1" thickTop="1" thickBot="1" x14ac:dyDescent="0.3">
      <c r="A97" s="214"/>
      <c r="C97" s="34">
        <f>'PC Despesas'!C93</f>
        <v>0</v>
      </c>
      <c r="D97" s="35" t="e">
        <f>VLOOKUP(C97,'PC Despesas'!$C$4:$D$103,2,FALSE)</f>
        <v>#N/A</v>
      </c>
      <c r="E97" s="49">
        <f>SUMIFS(Jan!$J$5:$J$586,Jan!$V$5:$V$586,"Despesa",Jan!$G$5:$G$586,CPagar!$D97,Jan!$L$5:$L$586,"Não Pago")</f>
        <v>0</v>
      </c>
      <c r="F97" s="49">
        <f>SUMIFS(Fev!$J$5:$J$605,Fev!$V$5:$V$605,"Despesa",Fev!$G$5:$G$605,CPagar!$D97,Fev!$L$5:$L$605,"Não Pago")</f>
        <v>0</v>
      </c>
      <c r="G97" s="49" t="e">
        <f>SUMIFS(#REF!,#REF!,"Despesa",#REF!,CPagar!$D97,#REF!,"Não Pago")</f>
        <v>#REF!</v>
      </c>
      <c r="H97" s="49">
        <f>SUMIFS(Abr!$J$5:$J$605,Abr!$V$5:$V$605,"Despesa",Abr!$G$5:$G$605,CPagar!$D97,Abr!$L$5:$L$605,"Não Pago")</f>
        <v>0</v>
      </c>
      <c r="I97" s="49">
        <f>SUMIFS(Mai!$J$5:$J$605,Mai!$V$5:$V$605,"Despesa",Mai!$G$5:$G$605,CPagar!$D97,Mai!$L$5:$L$605,"Não Pago")</f>
        <v>0</v>
      </c>
      <c r="J97" s="49">
        <f>SUMIFS(Jun!$J$5:$J$605,Jun!$V$5:$V$605,"Despesa",Jun!$G$5:$G$605,CPagar!$D97,Jun!$L$5:$L$605,"Não Pago")</f>
        <v>0</v>
      </c>
      <c r="K97" s="49" t="e">
        <f>SUMIFS(#REF!,#REF!,"Despesa",#REF!,CPagar!$D97,#REF!,"Não Pago")</f>
        <v>#REF!</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t="e">
        <f t="shared" si="3"/>
        <v>#REF!</v>
      </c>
    </row>
    <row r="98" spans="1:17" ht="28.5" customHeight="1" thickTop="1" thickBot="1" x14ac:dyDescent="0.3">
      <c r="A98" s="214"/>
      <c r="C98" s="34">
        <f>'PC Despesas'!C94</f>
        <v>0</v>
      </c>
      <c r="D98" s="35" t="e">
        <f>VLOOKUP(C98,'PC Despesas'!$C$4:$D$103,2,FALSE)</f>
        <v>#N/A</v>
      </c>
      <c r="E98" s="49">
        <f>SUMIFS(Jan!$J$5:$J$586,Jan!$V$5:$V$586,"Despesa",Jan!$G$5:$G$586,CPagar!$D98,Jan!$L$5:$L$586,"Não Pago")</f>
        <v>0</v>
      </c>
      <c r="F98" s="49">
        <f>SUMIFS(Fev!$J$5:$J$605,Fev!$V$5:$V$605,"Despesa",Fev!$G$5:$G$605,CPagar!$D98,Fev!$L$5:$L$605,"Não Pago")</f>
        <v>0</v>
      </c>
      <c r="G98" s="49" t="e">
        <f>SUMIFS(#REF!,#REF!,"Despesa",#REF!,CPagar!$D98,#REF!,"Não Pago")</f>
        <v>#REF!</v>
      </c>
      <c r="H98" s="49">
        <f>SUMIFS(Abr!$J$5:$J$605,Abr!$V$5:$V$605,"Despesa",Abr!$G$5:$G$605,CPagar!$D98,Abr!$L$5:$L$605,"Não Pago")</f>
        <v>0</v>
      </c>
      <c r="I98" s="49">
        <f>SUMIFS(Mai!$J$5:$J$605,Mai!$V$5:$V$605,"Despesa",Mai!$G$5:$G$605,CPagar!$D98,Mai!$L$5:$L$605,"Não Pago")</f>
        <v>0</v>
      </c>
      <c r="J98" s="49">
        <f>SUMIFS(Jun!$J$5:$J$605,Jun!$V$5:$V$605,"Despesa",Jun!$G$5:$G$605,CPagar!$D98,Jun!$L$5:$L$605,"Não Pago")</f>
        <v>0</v>
      </c>
      <c r="K98" s="49" t="e">
        <f>SUMIFS(#REF!,#REF!,"Despesa",#REF!,CPagar!$D98,#REF!,"Não Pago")</f>
        <v>#REF!</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t="e">
        <f t="shared" si="3"/>
        <v>#REF!</v>
      </c>
    </row>
    <row r="99" spans="1:17" ht="28.5" customHeight="1" thickTop="1" thickBot="1" x14ac:dyDescent="0.3">
      <c r="A99" s="214"/>
      <c r="C99" s="34">
        <f>'PC Despesas'!C95</f>
        <v>0</v>
      </c>
      <c r="D99" s="35" t="e">
        <f>VLOOKUP(C99,'PC Despesas'!$C$4:$D$103,2,FALSE)</f>
        <v>#N/A</v>
      </c>
      <c r="E99" s="49">
        <f>SUMIFS(Jan!$J$5:$J$586,Jan!$V$5:$V$586,"Despesa",Jan!$G$5:$G$586,CPagar!$D99,Jan!$L$5:$L$586,"Não Pago")</f>
        <v>0</v>
      </c>
      <c r="F99" s="49">
        <f>SUMIFS(Fev!$J$5:$J$605,Fev!$V$5:$V$605,"Despesa",Fev!$G$5:$G$605,CPagar!$D99,Fev!$L$5:$L$605,"Não Pago")</f>
        <v>0</v>
      </c>
      <c r="G99" s="49" t="e">
        <f>SUMIFS(#REF!,#REF!,"Despesa",#REF!,CPagar!$D99,#REF!,"Não Pago")</f>
        <v>#REF!</v>
      </c>
      <c r="H99" s="49">
        <f>SUMIFS(Abr!$J$5:$J$605,Abr!$V$5:$V$605,"Despesa",Abr!$G$5:$G$605,CPagar!$D99,Abr!$L$5:$L$605,"Não Pago")</f>
        <v>0</v>
      </c>
      <c r="I99" s="49">
        <f>SUMIFS(Mai!$J$5:$J$605,Mai!$V$5:$V$605,"Despesa",Mai!$G$5:$G$605,CPagar!$D99,Mai!$L$5:$L$605,"Não Pago")</f>
        <v>0</v>
      </c>
      <c r="J99" s="49">
        <f>SUMIFS(Jun!$J$5:$J$605,Jun!$V$5:$V$605,"Despesa",Jun!$G$5:$G$605,CPagar!$D99,Jun!$L$5:$L$605,"Não Pago")</f>
        <v>0</v>
      </c>
      <c r="K99" s="49" t="e">
        <f>SUMIFS(#REF!,#REF!,"Despesa",#REF!,CPagar!$D99,#REF!,"Não Pago")</f>
        <v>#REF!</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t="e">
        <f t="shared" si="3"/>
        <v>#REF!</v>
      </c>
    </row>
    <row r="100" spans="1:17" ht="28.5" customHeight="1" thickTop="1" thickBot="1" x14ac:dyDescent="0.3">
      <c r="A100" s="214"/>
      <c r="C100" s="34">
        <f>'PC Despesas'!C96</f>
        <v>0</v>
      </c>
      <c r="D100" s="35" t="e">
        <f>VLOOKUP(C100,'PC Despesas'!$C$4:$D$103,2,FALSE)</f>
        <v>#N/A</v>
      </c>
      <c r="E100" s="49">
        <f>SUMIFS(Jan!$J$5:$J$586,Jan!$V$5:$V$586,"Despesa",Jan!$G$5:$G$586,CPagar!$D100,Jan!$L$5:$L$586,"Não Pago")</f>
        <v>0</v>
      </c>
      <c r="F100" s="49">
        <f>SUMIFS(Fev!$J$5:$J$605,Fev!$V$5:$V$605,"Despesa",Fev!$G$5:$G$605,CPagar!$D100,Fev!$L$5:$L$605,"Não Pago")</f>
        <v>0</v>
      </c>
      <c r="G100" s="49" t="e">
        <f>SUMIFS(#REF!,#REF!,"Despesa",#REF!,CPagar!$D100,#REF!,"Não Pago")</f>
        <v>#REF!</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t="e">
        <f>SUMIFS(#REF!,#REF!,"Despesa",#REF!,CPagar!$D100,#REF!,"Não Pago")</f>
        <v>#REF!</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t="e">
        <f t="shared" si="3"/>
        <v>#REF!</v>
      </c>
    </row>
    <row r="101" spans="1:17" ht="28.5" customHeight="1" thickTop="1" thickBot="1" x14ac:dyDescent="0.3">
      <c r="A101" s="214"/>
      <c r="C101" s="34">
        <f>'PC Despesas'!C97</f>
        <v>0</v>
      </c>
      <c r="D101" s="35" t="e">
        <f>VLOOKUP(C101,'PC Despesas'!$C$4:$D$103,2,FALSE)</f>
        <v>#N/A</v>
      </c>
      <c r="E101" s="49">
        <f>SUMIFS(Jan!$J$5:$J$586,Jan!$V$5:$V$586,"Despesa",Jan!$G$5:$G$586,CPagar!$D101,Jan!$L$5:$L$586,"Não Pago")</f>
        <v>0</v>
      </c>
      <c r="F101" s="49">
        <f>SUMIFS(Fev!$J$5:$J$605,Fev!$V$5:$V$605,"Despesa",Fev!$G$5:$G$605,CPagar!$D101,Fev!$L$5:$L$605,"Não Pago")</f>
        <v>0</v>
      </c>
      <c r="G101" s="49" t="e">
        <f>SUMIFS(#REF!,#REF!,"Despesa",#REF!,CPagar!$D101,#REF!,"Não Pago")</f>
        <v>#REF!</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t="e">
        <f>SUMIFS(#REF!,#REF!,"Despesa",#REF!,CPagar!$D101,#REF!,"Não Pago")</f>
        <v>#REF!</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t="e">
        <f t="shared" si="3"/>
        <v>#REF!</v>
      </c>
    </row>
    <row r="102" spans="1:17" ht="28.5" customHeight="1" thickTop="1" thickBot="1" x14ac:dyDescent="0.3">
      <c r="A102" s="214"/>
      <c r="C102" s="34">
        <f>'PC Despesas'!C98</f>
        <v>0</v>
      </c>
      <c r="D102" s="35" t="e">
        <f>VLOOKUP(C102,'PC Despesas'!$C$4:$D$103,2,FALSE)</f>
        <v>#N/A</v>
      </c>
      <c r="E102" s="49">
        <f>SUMIFS(Jan!$J$5:$J$586,Jan!$V$5:$V$586,"Despesa",Jan!$G$5:$G$586,CPagar!$D102,Jan!$L$5:$L$586,"Não Pago")</f>
        <v>0</v>
      </c>
      <c r="F102" s="49">
        <f>SUMIFS(Fev!$J$5:$J$605,Fev!$V$5:$V$605,"Despesa",Fev!$G$5:$G$605,CPagar!$D102,Fev!$L$5:$L$605,"Não Pago")</f>
        <v>0</v>
      </c>
      <c r="G102" s="49" t="e">
        <f>SUMIFS(#REF!,#REF!,"Despesa",#REF!,CPagar!$D102,#REF!,"Não Pago")</f>
        <v>#REF!</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t="e">
        <f>SUMIFS(#REF!,#REF!,"Despesa",#REF!,CPagar!$D102,#REF!,"Não Pago")</f>
        <v>#REF!</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t="e">
        <f t="shared" si="3"/>
        <v>#REF!</v>
      </c>
    </row>
    <row r="103" spans="1:17" ht="28.5" customHeight="1" thickTop="1" thickBot="1" x14ac:dyDescent="0.3">
      <c r="A103" s="214"/>
      <c r="C103" s="34">
        <f>'PC Despesas'!C99</f>
        <v>0</v>
      </c>
      <c r="D103" s="35" t="e">
        <f>VLOOKUP(C103,'PC Despesas'!$C$4:$D$103,2,FALSE)</f>
        <v>#N/A</v>
      </c>
      <c r="E103" s="49">
        <f>SUMIFS(Jan!$J$5:$J$586,Jan!$V$5:$V$586,"Despesa",Jan!$G$5:$G$586,CPagar!$D103,Jan!$L$5:$L$586,"Não Pago")</f>
        <v>0</v>
      </c>
      <c r="F103" s="49">
        <f>SUMIFS(Fev!$J$5:$J$605,Fev!$V$5:$V$605,"Despesa",Fev!$G$5:$G$605,CPagar!$D103,Fev!$L$5:$L$605,"Não Pago")</f>
        <v>0</v>
      </c>
      <c r="G103" s="49" t="e">
        <f>SUMIFS(#REF!,#REF!,"Despesa",#REF!,CPagar!$D103,#REF!,"Não Pago")</f>
        <v>#REF!</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t="e">
        <f>SUMIFS(#REF!,#REF!,"Despesa",#REF!,CPagar!$D103,#REF!,"Não Pago")</f>
        <v>#REF!</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t="e">
        <f t="shared" si="3"/>
        <v>#REF!</v>
      </c>
    </row>
    <row r="104" spans="1:17" ht="28.5" customHeight="1" thickTop="1" thickBot="1" x14ac:dyDescent="0.3">
      <c r="A104" s="214"/>
      <c r="C104" s="34">
        <f>'PC Despesas'!C100</f>
        <v>0</v>
      </c>
      <c r="D104" s="35" t="e">
        <f>VLOOKUP(C104,'PC Despesas'!$C$4:$D$103,2,FALSE)</f>
        <v>#N/A</v>
      </c>
      <c r="E104" s="49">
        <f>SUMIFS(Jan!$J$5:$J$586,Jan!$V$5:$V$586,"Despesa",Jan!$G$5:$G$586,CPagar!$D104,Jan!$L$5:$L$586,"Não Pago")</f>
        <v>0</v>
      </c>
      <c r="F104" s="49">
        <f>SUMIFS(Fev!$J$5:$J$605,Fev!$V$5:$V$605,"Despesa",Fev!$G$5:$G$605,CPagar!$D104,Fev!$L$5:$L$605,"Não Pago")</f>
        <v>0</v>
      </c>
      <c r="G104" s="49" t="e">
        <f>SUMIFS(#REF!,#REF!,"Despesa",#REF!,CPagar!$D104,#REF!,"Não Pago")</f>
        <v>#REF!</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t="e">
        <f>SUMIFS(#REF!,#REF!,"Despesa",#REF!,CPagar!$D104,#REF!,"Não Pago")</f>
        <v>#REF!</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t="e">
        <f t="shared" si="3"/>
        <v>#REF!</v>
      </c>
    </row>
    <row r="105" spans="1:17" ht="28.5" customHeight="1" thickTop="1" thickBot="1" x14ac:dyDescent="0.3">
      <c r="A105" s="214"/>
      <c r="C105" s="34">
        <f>'PC Despesas'!C101</f>
        <v>0</v>
      </c>
      <c r="D105" s="35" t="e">
        <f>VLOOKUP(C105,'PC Despesas'!$C$4:$D$103,2,FALSE)</f>
        <v>#N/A</v>
      </c>
      <c r="E105" s="49">
        <f>SUMIFS(Jan!$J$5:$J$586,Jan!$V$5:$V$586,"Despesa",Jan!$G$5:$G$586,CPagar!$D105,Jan!$L$5:$L$586,"Não Pago")</f>
        <v>0</v>
      </c>
      <c r="F105" s="49">
        <f>SUMIFS(Fev!$J$5:$J$605,Fev!$V$5:$V$605,"Despesa",Fev!$G$5:$G$605,CPagar!$D105,Fev!$L$5:$L$605,"Não Pago")</f>
        <v>0</v>
      </c>
      <c r="G105" s="49" t="e">
        <f>SUMIFS(#REF!,#REF!,"Despesa",#REF!,CPagar!$D105,#REF!,"Não Pago")</f>
        <v>#REF!</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t="e">
        <f>SUMIFS(#REF!,#REF!,"Despesa",#REF!,CPagar!$D105,#REF!,"Não Pago")</f>
        <v>#REF!</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t="e">
        <f t="shared" si="3"/>
        <v>#REF!</v>
      </c>
    </row>
    <row r="106" spans="1:17" ht="28.5" customHeight="1" thickTop="1" thickBot="1" x14ac:dyDescent="0.3">
      <c r="A106" s="214"/>
      <c r="C106" s="34">
        <f>'PC Despesas'!C102</f>
        <v>0</v>
      </c>
      <c r="D106" s="35" t="e">
        <f>VLOOKUP(C106,'PC Despesas'!$C$4:$D$103,2,FALSE)</f>
        <v>#N/A</v>
      </c>
      <c r="E106" s="49">
        <f>SUMIFS(Jan!$J$5:$J$586,Jan!$V$5:$V$586,"Despesa",Jan!$G$5:$G$586,CPagar!$D106,Jan!$L$5:$L$586,"Não Pago")</f>
        <v>0</v>
      </c>
      <c r="F106" s="49">
        <f>SUMIFS(Fev!$J$5:$J$605,Fev!$V$5:$V$605,"Despesa",Fev!$G$5:$G$605,CPagar!$D106,Fev!$L$5:$L$605,"Não Pago")</f>
        <v>0</v>
      </c>
      <c r="G106" s="49" t="e">
        <f>SUMIFS(#REF!,#REF!,"Despesa",#REF!,CPagar!$D106,#REF!,"Não Pago")</f>
        <v>#REF!</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t="e">
        <f>SUMIFS(#REF!,#REF!,"Despesa",#REF!,CPagar!$D106,#REF!,"Não Pago")</f>
        <v>#REF!</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t="e">
        <f t="shared" si="3"/>
        <v>#REF!</v>
      </c>
    </row>
    <row r="107" spans="1:17" ht="28.5" customHeight="1" thickTop="1" thickBot="1" x14ac:dyDescent="0.3">
      <c r="A107" s="214"/>
      <c r="C107" s="34">
        <f>'PC Despesas'!C103</f>
        <v>0</v>
      </c>
      <c r="D107" s="35" t="e">
        <f>VLOOKUP(C107,'PC Despesas'!$C$4:$D$103,2,FALSE)</f>
        <v>#N/A</v>
      </c>
      <c r="E107" s="49">
        <f>SUMIFS(Jan!$J$5:$J$586,Jan!$V$5:$V$586,"Despesa",Jan!$G$5:$G$586,CPagar!$D107,Jan!$L$5:$L$586,"Não Pago")</f>
        <v>0</v>
      </c>
      <c r="F107" s="49">
        <f>SUMIFS(Fev!$J$5:$J$605,Fev!$V$5:$V$605,"Despesa",Fev!$G$5:$G$605,CPagar!$D107,Fev!$L$5:$L$605,"Não Pago")</f>
        <v>0</v>
      </c>
      <c r="G107" s="49" t="e">
        <f>SUMIFS(#REF!,#REF!,"Despesa",#REF!,CPagar!$D107,#REF!,"Não Pago")</f>
        <v>#REF!</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t="e">
        <f>SUMIFS(#REF!,#REF!,"Despesa",#REF!,CPagar!$D107,#REF!,"Não Pago")</f>
        <v>#REF!</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t="e">
        <f t="shared" si="3"/>
        <v>#REF!</v>
      </c>
    </row>
    <row r="108" spans="1:17" ht="30.75" customHeight="1" thickTop="1" thickBot="1" x14ac:dyDescent="0.3">
      <c r="A108" s="214"/>
      <c r="C108" s="179" t="str">
        <f>'PC Despesas'!F4</f>
        <v>5.2</v>
      </c>
      <c r="D108" s="188" t="str">
        <f>VLOOKUP(C108,'PC Despesas'!$F$4:$G$103,2,FALSE)</f>
        <v>DESPESAS COM SERVIÇOS</v>
      </c>
      <c r="E108" s="187">
        <f t="shared" ref="E108:Q108" si="4">SUM(E109:E207)</f>
        <v>0</v>
      </c>
      <c r="F108" s="187">
        <f t="shared" si="4"/>
        <v>0</v>
      </c>
      <c r="G108" s="187" t="e">
        <f t="shared" si="4"/>
        <v>#REF!</v>
      </c>
      <c r="H108" s="187">
        <f t="shared" si="4"/>
        <v>0</v>
      </c>
      <c r="I108" s="187">
        <f t="shared" si="4"/>
        <v>0</v>
      </c>
      <c r="J108" s="187">
        <f t="shared" si="4"/>
        <v>0</v>
      </c>
      <c r="K108" s="187" t="e">
        <f t="shared" si="4"/>
        <v>#REF!</v>
      </c>
      <c r="L108" s="187">
        <f t="shared" si="4"/>
        <v>0</v>
      </c>
      <c r="M108" s="187">
        <f t="shared" si="4"/>
        <v>0</v>
      </c>
      <c r="N108" s="187">
        <f t="shared" si="4"/>
        <v>0</v>
      </c>
      <c r="O108" s="187">
        <f t="shared" si="4"/>
        <v>0</v>
      </c>
      <c r="P108" s="187">
        <f t="shared" si="4"/>
        <v>0</v>
      </c>
      <c r="Q108" s="187" t="e">
        <f t="shared" si="4"/>
        <v>#REF!</v>
      </c>
    </row>
    <row r="109" spans="1:17" ht="28.5" customHeight="1" thickTop="1" thickBot="1" x14ac:dyDescent="0.3">
      <c r="A109" s="214"/>
      <c r="C109" s="34" t="str">
        <f>'PC Despesas'!F5</f>
        <v>5.2.1</v>
      </c>
      <c r="D109" s="35" t="str">
        <f>VLOOKUP(C109,'PC Despesas'!$F$4:$G$103,2,FALSE)</f>
        <v>AJUDA DE CUSTO</v>
      </c>
      <c r="E109" s="49">
        <f>SUMIFS(Jan!$J$5:$J$586,Jan!$V$5:$V$586,"Despesa",Jan!$G$5:$G$586,CPagar!$D109,Jan!$L$5:$L$586,"Não Pago")</f>
        <v>0</v>
      </c>
      <c r="F109" s="49">
        <f>SUMIFS(Fev!$J$5:$J$605,Fev!$V$5:$V$605,"Despesa",Fev!$G$5:$G$605,CPagar!$D109,Fev!$L$5:$L$605,"Não Pago")</f>
        <v>0</v>
      </c>
      <c r="G109" s="49" t="e">
        <f>SUMIFS(#REF!,#REF!,"Despesa",#REF!,CPagar!$D109,#REF!,"Não Pago")</f>
        <v>#REF!</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t="e">
        <f>SUMIFS(#REF!,#REF!,"Despesa",#REF!,CPagar!$D109,#REF!,"Não Pago")</f>
        <v>#REF!</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t="e">
        <f>SUM(E109:P109)</f>
        <v>#REF!</v>
      </c>
    </row>
    <row r="110" spans="1:17" ht="28.5" customHeight="1" thickTop="1" thickBot="1" x14ac:dyDescent="0.3">
      <c r="A110" s="214"/>
      <c r="C110" s="34" t="str">
        <f>'PC Despesas'!F6</f>
        <v>5.2.10</v>
      </c>
      <c r="D110" s="35" t="str">
        <f>VLOOKUP(C110,'PC Despesas'!$F$4:$G$103,2,FALSE)</f>
        <v>FÉRIAS</v>
      </c>
      <c r="E110" s="49">
        <f>SUMIFS(Jan!$J$5:$J$586,Jan!$V$5:$V$586,"Despesa",Jan!$G$5:$G$586,CPagar!$D110,Jan!$L$5:$L$586,"Não Pago")</f>
        <v>0</v>
      </c>
      <c r="F110" s="49">
        <f>SUMIFS(Fev!$J$5:$J$605,Fev!$V$5:$V$605,"Despesa",Fev!$G$5:$G$605,CPagar!$D110,Fev!$L$5:$L$605,"Não Pago")</f>
        <v>0</v>
      </c>
      <c r="G110" s="49" t="e">
        <f>SUMIFS(#REF!,#REF!,"Despesa",#REF!,CPagar!$D110,#REF!,"Não Pago")</f>
        <v>#REF!</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t="e">
        <f>SUMIFS(#REF!,#REF!,"Despesa",#REF!,CPagar!$D110,#REF!,"Não Pago")</f>
        <v>#REF!</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t="e">
        <f t="shared" ref="Q110:Q173" si="5">SUM(E110:P110)</f>
        <v>#REF!</v>
      </c>
    </row>
    <row r="111" spans="1:17" ht="28.5" customHeight="1" thickTop="1" thickBot="1" x14ac:dyDescent="0.3">
      <c r="A111" s="214"/>
      <c r="C111" s="34" t="str">
        <f>'PC Despesas'!F7</f>
        <v>5.2.11</v>
      </c>
      <c r="D111" s="35" t="str">
        <f>VLOOKUP(C111,'PC Despesas'!$F$4:$G$103,2,FALSE)</f>
        <v>HORAS EXTRAS</v>
      </c>
      <c r="E111" s="49">
        <f>SUMIFS(Jan!$J$5:$J$586,Jan!$V$5:$V$586,"Despesa",Jan!$G$5:$G$586,CPagar!$D111,Jan!$L$5:$L$586,"Não Pago")</f>
        <v>0</v>
      </c>
      <c r="F111" s="49">
        <f>SUMIFS(Fev!$J$5:$J$605,Fev!$V$5:$V$605,"Despesa",Fev!$G$5:$G$605,CPagar!$D111,Fev!$L$5:$L$605,"Não Pago")</f>
        <v>0</v>
      </c>
      <c r="G111" s="49" t="e">
        <f>SUMIFS(#REF!,#REF!,"Despesa",#REF!,CPagar!$D111,#REF!,"Não Pago")</f>
        <v>#REF!</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t="e">
        <f>SUMIFS(#REF!,#REF!,"Despesa",#REF!,CPagar!$D111,#REF!,"Não Pago")</f>
        <v>#REF!</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t="e">
        <f t="shared" si="5"/>
        <v>#REF!</v>
      </c>
    </row>
    <row r="112" spans="1:17" ht="28.5" customHeight="1" thickTop="1" thickBot="1" x14ac:dyDescent="0.3">
      <c r="A112" s="214"/>
      <c r="C112" s="34" t="str">
        <f>'PC Despesas'!F8</f>
        <v>5.2.12</v>
      </c>
      <c r="D112" s="35" t="str">
        <f>VLOOKUP(C112,'PC Despesas'!$F$4:$G$103,2,FALSE)</f>
        <v>ADIC INSALUBRIDADE</v>
      </c>
      <c r="E112" s="49">
        <f>SUMIFS(Jan!$J$5:$J$586,Jan!$V$5:$V$586,"Despesa",Jan!$G$5:$G$586,CPagar!$D112,Jan!$L$5:$L$586,"Não Pago")</f>
        <v>0</v>
      </c>
      <c r="F112" s="49">
        <f>SUMIFS(Fev!$J$5:$J$605,Fev!$V$5:$V$605,"Despesa",Fev!$G$5:$G$605,CPagar!$D112,Fev!$L$5:$L$605,"Não Pago")</f>
        <v>0</v>
      </c>
      <c r="G112" s="49" t="e">
        <f>SUMIFS(#REF!,#REF!,"Despesa",#REF!,CPagar!$D112,#REF!,"Não Pago")</f>
        <v>#REF!</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t="e">
        <f>SUMIFS(#REF!,#REF!,"Despesa",#REF!,CPagar!$D112,#REF!,"Não Pago")</f>
        <v>#REF!</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t="e">
        <f t="shared" si="5"/>
        <v>#REF!</v>
      </c>
    </row>
    <row r="113" spans="1:17" ht="28.5" customHeight="1" thickTop="1" thickBot="1" x14ac:dyDescent="0.3">
      <c r="A113" s="214"/>
      <c r="C113" s="34" t="str">
        <f>'PC Despesas'!F9</f>
        <v>5.2.13</v>
      </c>
      <c r="D113" s="35" t="str">
        <f>VLOOKUP(C113,'PC Despesas'!$F$4:$G$103,2,FALSE)</f>
        <v>ADIC PERICULOSIDADE</v>
      </c>
      <c r="E113" s="49">
        <f>SUMIFS(Jan!$J$5:$J$586,Jan!$V$5:$V$586,"Despesa",Jan!$G$5:$G$586,CPagar!$D113,Jan!$L$5:$L$586,"Não Pago")</f>
        <v>0</v>
      </c>
      <c r="F113" s="49">
        <f>SUMIFS(Fev!$J$5:$J$605,Fev!$V$5:$V$605,"Despesa",Fev!$G$5:$G$605,CPagar!$D113,Fev!$L$5:$L$605,"Não Pago")</f>
        <v>0</v>
      </c>
      <c r="G113" s="49" t="e">
        <f>SUMIFS(#REF!,#REF!,"Despesa",#REF!,CPagar!$D113,#REF!,"Não Pago")</f>
        <v>#REF!</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t="e">
        <f>SUMIFS(#REF!,#REF!,"Despesa",#REF!,CPagar!$D113,#REF!,"Não Pago")</f>
        <v>#REF!</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t="e">
        <f t="shared" si="5"/>
        <v>#REF!</v>
      </c>
    </row>
    <row r="114" spans="1:17" ht="28.5" customHeight="1" thickTop="1" thickBot="1" x14ac:dyDescent="0.3">
      <c r="A114" s="214"/>
      <c r="C114" s="34" t="str">
        <f>'PC Despesas'!F10</f>
        <v>5.2.14</v>
      </c>
      <c r="D114" s="35" t="str">
        <f>VLOOKUP(C114,'PC Despesas'!$F$4:$G$103,2,FALSE)</f>
        <v>PRODUTIVIDADE</v>
      </c>
      <c r="E114" s="49">
        <f>SUMIFS(Jan!$J$5:$J$586,Jan!$V$5:$V$586,"Despesa",Jan!$G$5:$G$586,CPagar!$D114,Jan!$L$5:$L$586,"Não Pago")</f>
        <v>0</v>
      </c>
      <c r="F114" s="49">
        <f>SUMIFS(Fev!$J$5:$J$605,Fev!$V$5:$V$605,"Despesa",Fev!$G$5:$G$605,CPagar!$D114,Fev!$L$5:$L$605,"Não Pago")</f>
        <v>0</v>
      </c>
      <c r="G114" s="49" t="e">
        <f>SUMIFS(#REF!,#REF!,"Despesa",#REF!,CPagar!$D114,#REF!,"Não Pago")</f>
        <v>#REF!</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t="e">
        <f>SUMIFS(#REF!,#REF!,"Despesa",#REF!,CPagar!$D114,#REF!,"Não Pago")</f>
        <v>#REF!</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t="e">
        <f t="shared" si="5"/>
        <v>#REF!</v>
      </c>
    </row>
    <row r="115" spans="1:17" ht="28.5" customHeight="1" thickTop="1" thickBot="1" x14ac:dyDescent="0.3">
      <c r="A115" s="214"/>
      <c r="C115" s="34" t="str">
        <f>'PC Despesas'!F11</f>
        <v>5.2.15</v>
      </c>
      <c r="D115" s="35" t="str">
        <f>VLOOKUP(C115,'PC Despesas'!$F$4:$G$103,2,FALSE)</f>
        <v>RESCISÃO CONTRATUAL</v>
      </c>
      <c r="E115" s="49">
        <f>SUMIFS(Jan!$J$5:$J$586,Jan!$V$5:$V$586,"Despesa",Jan!$G$5:$G$586,CPagar!$D115,Jan!$L$5:$L$586,"Não Pago")</f>
        <v>0</v>
      </c>
      <c r="F115" s="49">
        <f>SUMIFS(Fev!$J$5:$J$605,Fev!$V$5:$V$605,"Despesa",Fev!$G$5:$G$605,CPagar!$D115,Fev!$L$5:$L$605,"Não Pago")</f>
        <v>0</v>
      </c>
      <c r="G115" s="49" t="e">
        <f>SUMIFS(#REF!,#REF!,"Despesa",#REF!,CPagar!$D115,#REF!,"Não Pago")</f>
        <v>#REF!</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t="e">
        <f>SUMIFS(#REF!,#REF!,"Despesa",#REF!,CPagar!$D115,#REF!,"Não Pago")</f>
        <v>#REF!</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t="e">
        <f t="shared" si="5"/>
        <v>#REF!</v>
      </c>
    </row>
    <row r="116" spans="1:17" ht="28.5" customHeight="1" thickTop="1" thickBot="1" x14ac:dyDescent="0.3">
      <c r="A116" s="214"/>
      <c r="C116" s="34" t="str">
        <f>'PC Despesas'!F12</f>
        <v>5.2.2</v>
      </c>
      <c r="D116" s="35" t="str">
        <f>VLOOKUP(C116,'PC Despesas'!$F$4:$G$103,2,FALSE)</f>
        <v>ALIMENTAÇÃO</v>
      </c>
      <c r="E116" s="49">
        <f>SUMIFS(Jan!$J$5:$J$586,Jan!$V$5:$V$586,"Despesa",Jan!$G$5:$G$586,CPagar!$D116,Jan!$L$5:$L$586,"Não Pago")</f>
        <v>0</v>
      </c>
      <c r="F116" s="49">
        <f>SUMIFS(Fev!$J$5:$J$605,Fev!$V$5:$V$605,"Despesa",Fev!$G$5:$G$605,CPagar!$D116,Fev!$L$5:$L$605,"Não Pago")</f>
        <v>0</v>
      </c>
      <c r="G116" s="49" t="e">
        <f>SUMIFS(#REF!,#REF!,"Despesa",#REF!,CPagar!$D116,#REF!,"Não Pago")</f>
        <v>#REF!</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t="e">
        <f>SUMIFS(#REF!,#REF!,"Despesa",#REF!,CPagar!$D116,#REF!,"Não Pago")</f>
        <v>#REF!</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t="e">
        <f t="shared" si="5"/>
        <v>#REF!</v>
      </c>
    </row>
    <row r="117" spans="1:17" ht="28.5" customHeight="1" thickTop="1" thickBot="1" x14ac:dyDescent="0.3">
      <c r="A117" s="214"/>
      <c r="C117" s="34" t="str">
        <f>'PC Despesas'!F13</f>
        <v>5.2.3</v>
      </c>
      <c r="D117" s="35" t="str">
        <f>VLOOKUP(C117,'PC Despesas'!$F$4:$G$103,2,FALSE)</f>
        <v>ASSISTENCIA MEDICA</v>
      </c>
      <c r="E117" s="49">
        <f>SUMIFS(Jan!$J$5:$J$586,Jan!$V$5:$V$586,"Despesa",Jan!$G$5:$G$586,CPagar!$D117,Jan!$L$5:$L$586,"Não Pago")</f>
        <v>0</v>
      </c>
      <c r="F117" s="49">
        <f>SUMIFS(Fev!$J$5:$J$605,Fev!$V$5:$V$605,"Despesa",Fev!$G$5:$G$605,CPagar!$D117,Fev!$L$5:$L$605,"Não Pago")</f>
        <v>0</v>
      </c>
      <c r="G117" s="49" t="e">
        <f>SUMIFS(#REF!,#REF!,"Despesa",#REF!,CPagar!$D117,#REF!,"Não Pago")</f>
        <v>#REF!</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t="e">
        <f>SUMIFS(#REF!,#REF!,"Despesa",#REF!,CPagar!$D117,#REF!,"Não Pago")</f>
        <v>#REF!</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t="e">
        <f t="shared" si="5"/>
        <v>#REF!</v>
      </c>
    </row>
    <row r="118" spans="1:17" ht="28.5" customHeight="1" thickTop="1" thickBot="1" x14ac:dyDescent="0.3">
      <c r="A118" s="214"/>
      <c r="C118" s="34" t="str">
        <f>'PC Despesas'!F14</f>
        <v>5.2.4</v>
      </c>
      <c r="D118" s="35" t="str">
        <f>VLOOKUP(C118,'PC Despesas'!$F$4:$G$103,2,FALSE)</f>
        <v>FGTS</v>
      </c>
      <c r="E118" s="49">
        <f>SUMIFS(Jan!$J$5:$J$586,Jan!$V$5:$V$586,"Despesa",Jan!$G$5:$G$586,CPagar!$D118,Jan!$L$5:$L$586,"Não Pago")</f>
        <v>0</v>
      </c>
      <c r="F118" s="49">
        <f>SUMIFS(Fev!$J$5:$J$605,Fev!$V$5:$V$605,"Despesa",Fev!$G$5:$G$605,CPagar!$D118,Fev!$L$5:$L$605,"Não Pago")</f>
        <v>0</v>
      </c>
      <c r="G118" s="49" t="e">
        <f>SUMIFS(#REF!,#REF!,"Despesa",#REF!,CPagar!$D118,#REF!,"Não Pago")</f>
        <v>#REF!</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t="e">
        <f>SUMIFS(#REF!,#REF!,"Despesa",#REF!,CPagar!$D118,#REF!,"Não Pago")</f>
        <v>#REF!</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t="e">
        <f t="shared" si="5"/>
        <v>#REF!</v>
      </c>
    </row>
    <row r="119" spans="1:17" ht="28.5" customHeight="1" thickTop="1" thickBot="1" x14ac:dyDescent="0.3">
      <c r="A119" s="214"/>
      <c r="C119" s="34" t="str">
        <f>'PC Despesas'!F15</f>
        <v>5.2.5</v>
      </c>
      <c r="D119" s="35" t="str">
        <f>VLOOKUP(C119,'PC Despesas'!$F$4:$G$103,2,FALSE)</f>
        <v>INSS</v>
      </c>
      <c r="E119" s="49">
        <f>SUMIFS(Jan!$J$5:$J$586,Jan!$V$5:$V$586,"Despesa",Jan!$G$5:$G$586,CPagar!$D119,Jan!$L$5:$L$586,"Não Pago")</f>
        <v>0</v>
      </c>
      <c r="F119" s="49">
        <f>SUMIFS(Fev!$J$5:$J$605,Fev!$V$5:$V$605,"Despesa",Fev!$G$5:$G$605,CPagar!$D119,Fev!$L$5:$L$605,"Não Pago")</f>
        <v>0</v>
      </c>
      <c r="G119" s="49" t="e">
        <f>SUMIFS(#REF!,#REF!,"Despesa",#REF!,CPagar!$D119,#REF!,"Não Pago")</f>
        <v>#REF!</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t="e">
        <f>SUMIFS(#REF!,#REF!,"Despesa",#REF!,CPagar!$D119,#REF!,"Não Pago")</f>
        <v>#REF!</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t="e">
        <f t="shared" si="5"/>
        <v>#REF!</v>
      </c>
    </row>
    <row r="120" spans="1:17" ht="28.5" customHeight="1" thickTop="1" thickBot="1" x14ac:dyDescent="0.3">
      <c r="A120" s="214"/>
      <c r="C120" s="34" t="str">
        <f>'PC Despesas'!F16</f>
        <v>5.2.6</v>
      </c>
      <c r="D120" s="35" t="str">
        <f>VLOOKUP(C120,'PC Despesas'!$F$4:$G$103,2,FALSE)</f>
        <v>VALE TRANSPORTE</v>
      </c>
      <c r="E120" s="49">
        <f>SUMIFS(Jan!$J$5:$J$586,Jan!$V$5:$V$586,"Despesa",Jan!$G$5:$G$586,CPagar!$D120,Jan!$L$5:$L$586,"Não Pago")</f>
        <v>0</v>
      </c>
      <c r="F120" s="49">
        <f>SUMIFS(Fev!$J$5:$J$605,Fev!$V$5:$V$605,"Despesa",Fev!$G$5:$G$605,CPagar!$D120,Fev!$L$5:$L$605,"Não Pago")</f>
        <v>0</v>
      </c>
      <c r="G120" s="49" t="e">
        <f>SUMIFS(#REF!,#REF!,"Despesa",#REF!,CPagar!$D120,#REF!,"Não Pago")</f>
        <v>#REF!</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t="e">
        <f>SUMIFS(#REF!,#REF!,"Despesa",#REF!,CPagar!$D120,#REF!,"Não Pago")</f>
        <v>#REF!</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t="e">
        <f t="shared" si="5"/>
        <v>#REF!</v>
      </c>
    </row>
    <row r="121" spans="1:17" ht="28.5" customHeight="1" thickTop="1" thickBot="1" x14ac:dyDescent="0.3">
      <c r="A121" s="214"/>
      <c r="C121" s="34" t="str">
        <f>'PC Despesas'!F17</f>
        <v>5.2.7</v>
      </c>
      <c r="D121" s="35" t="str">
        <f>VLOOKUP(C121,'PC Despesas'!$F$4:$G$103,2,FALSE)</f>
        <v>UNIFORMES E EQUIP SEGURANÇA</v>
      </c>
      <c r="E121" s="49">
        <f>SUMIFS(Jan!$J$5:$J$586,Jan!$V$5:$V$586,"Despesa",Jan!$G$5:$G$586,CPagar!$D121,Jan!$L$5:$L$586,"Não Pago")</f>
        <v>0</v>
      </c>
      <c r="F121" s="49">
        <f>SUMIFS(Fev!$J$5:$J$605,Fev!$V$5:$V$605,"Despesa",Fev!$G$5:$G$605,CPagar!$D121,Fev!$L$5:$L$605,"Não Pago")</f>
        <v>0</v>
      </c>
      <c r="G121" s="49" t="e">
        <f>SUMIFS(#REF!,#REF!,"Despesa",#REF!,CPagar!$D121,#REF!,"Não Pago")</f>
        <v>#REF!</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t="e">
        <f>SUMIFS(#REF!,#REF!,"Despesa",#REF!,CPagar!$D121,#REF!,"Não Pago")</f>
        <v>#REF!</v>
      </c>
      <c r="L121" s="49">
        <f>SUMIFS(Ago!$J$5:$J$596,Ago!$V$5:$V$596,"Despesa",Ago!$G$5:$G$596,CPagar!$D121,Ago!$L$5:$L$596,"Não Pago")</f>
        <v>0</v>
      </c>
      <c r="M121" s="49">
        <f>SUMIFS(Set!$J$5:$J$605,Set!$V$5:$V$605,"Despesa",Set!$G$5:$G$605,CPagar!$D121,Set!$L$5:$L$605,"Não Pago")</f>
        <v>0</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t="e">
        <f t="shared" si="5"/>
        <v>#REF!</v>
      </c>
    </row>
    <row r="122" spans="1:17" ht="28.5" customHeight="1" thickTop="1" thickBot="1" x14ac:dyDescent="0.3">
      <c r="A122" s="214"/>
      <c r="C122" s="34" t="str">
        <f>'PC Despesas'!F18</f>
        <v>5.2.8</v>
      </c>
      <c r="D122" s="35" t="str">
        <f>VLOOKUP(C122,'PC Despesas'!$F$4:$G$103,2,FALSE)</f>
        <v>ORDENADOS E SALÁRIOS</v>
      </c>
      <c r="E122" s="49">
        <f>SUMIFS(Jan!$J$5:$J$586,Jan!$V$5:$V$586,"Despesa",Jan!$G$5:$G$586,CPagar!$D122,Jan!$L$5:$L$586,"Não Pago")</f>
        <v>0</v>
      </c>
      <c r="F122" s="49">
        <f>SUMIFS(Fev!$J$5:$J$605,Fev!$V$5:$V$605,"Despesa",Fev!$G$5:$G$605,CPagar!$D122,Fev!$L$5:$L$605,"Não Pago")</f>
        <v>0</v>
      </c>
      <c r="G122" s="49" t="e">
        <f>SUMIFS(#REF!,#REF!,"Despesa",#REF!,CPagar!$D122,#REF!,"Não Pago")</f>
        <v>#REF!</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t="e">
        <f>SUMIFS(#REF!,#REF!,"Despesa",#REF!,CPagar!$D122,#REF!,"Não Pago")</f>
        <v>#REF!</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t="e">
        <f t="shared" si="5"/>
        <v>#REF!</v>
      </c>
    </row>
    <row r="123" spans="1:17" ht="28.5" customHeight="1" thickTop="1" thickBot="1" x14ac:dyDescent="0.3">
      <c r="A123" s="214"/>
      <c r="C123" s="34" t="str">
        <f>'PC Despesas'!F19</f>
        <v>5.2.9</v>
      </c>
      <c r="D123" s="35" t="str">
        <f>VLOOKUP(C123,'PC Despesas'!$F$4:$G$103,2,FALSE)</f>
        <v>DSR</v>
      </c>
      <c r="E123" s="49">
        <f>SUMIFS(Jan!$J$5:$J$586,Jan!$V$5:$V$586,"Despesa",Jan!$G$5:$G$586,CPagar!$D123,Jan!$L$5:$L$586,"Não Pago")</f>
        <v>0</v>
      </c>
      <c r="F123" s="49">
        <f>SUMIFS(Fev!$J$5:$J$605,Fev!$V$5:$V$605,"Despesa",Fev!$G$5:$G$605,CPagar!$D123,Fev!$L$5:$L$605,"Não Pago")</f>
        <v>0</v>
      </c>
      <c r="G123" s="49" t="e">
        <f>SUMIFS(#REF!,#REF!,"Despesa",#REF!,CPagar!$D123,#REF!,"Não Pago")</f>
        <v>#REF!</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t="e">
        <f>SUMIFS(#REF!,#REF!,"Despesa",#REF!,CPagar!$D123,#REF!,"Não Pago")</f>
        <v>#REF!</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t="e">
        <f t="shared" si="5"/>
        <v>#REF!</v>
      </c>
    </row>
    <row r="124" spans="1:17" ht="28.5" customHeight="1" thickTop="1" thickBot="1" x14ac:dyDescent="0.3">
      <c r="A124" s="214"/>
      <c r="C124" s="34">
        <f>'PC Despesas'!F20</f>
        <v>0</v>
      </c>
      <c r="D124" s="35" t="e">
        <f>VLOOKUP(C124,'PC Despesas'!$F$4:$G$103,2,FALSE)</f>
        <v>#N/A</v>
      </c>
      <c r="E124" s="49">
        <f>SUMIFS(Jan!$J$5:$J$586,Jan!$V$5:$V$586,"Despesa",Jan!$G$5:$G$586,CPagar!$D124,Jan!$L$5:$L$586,"Não Pago")</f>
        <v>0</v>
      </c>
      <c r="F124" s="49">
        <f>SUMIFS(Fev!$J$5:$J$605,Fev!$V$5:$V$605,"Despesa",Fev!$G$5:$G$605,CPagar!$D124,Fev!$L$5:$L$605,"Não Pago")</f>
        <v>0</v>
      </c>
      <c r="G124" s="49" t="e">
        <f>SUMIFS(#REF!,#REF!,"Despesa",#REF!,CPagar!$D124,#REF!,"Não Pago")</f>
        <v>#REF!</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t="e">
        <f>SUMIFS(#REF!,#REF!,"Despesa",#REF!,CPagar!$D124,#REF!,"Não Pago")</f>
        <v>#REF!</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t="e">
        <f t="shared" si="5"/>
        <v>#REF!</v>
      </c>
    </row>
    <row r="125" spans="1:17" ht="28.5" customHeight="1" thickTop="1" thickBot="1" x14ac:dyDescent="0.3">
      <c r="A125" s="214"/>
      <c r="C125" s="34">
        <f>'PC Despesas'!F21</f>
        <v>0</v>
      </c>
      <c r="D125" s="35" t="e">
        <f>VLOOKUP(C125,'PC Despesas'!$F$4:$G$103,2,FALSE)</f>
        <v>#N/A</v>
      </c>
      <c r="E125" s="49">
        <f>SUMIFS(Jan!$J$5:$J$586,Jan!$V$5:$V$586,"Despesa",Jan!$G$5:$G$586,CPagar!$D125,Jan!$L$5:$L$586,"Não Pago")</f>
        <v>0</v>
      </c>
      <c r="F125" s="49">
        <f>SUMIFS(Fev!$J$5:$J$605,Fev!$V$5:$V$605,"Despesa",Fev!$G$5:$G$605,CPagar!$D125,Fev!$L$5:$L$605,"Não Pago")</f>
        <v>0</v>
      </c>
      <c r="G125" s="49" t="e">
        <f>SUMIFS(#REF!,#REF!,"Despesa",#REF!,CPagar!$D125,#REF!,"Não Pago")</f>
        <v>#REF!</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t="e">
        <f>SUMIFS(#REF!,#REF!,"Despesa",#REF!,CPagar!$D125,#REF!,"Não Pago")</f>
        <v>#REF!</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t="e">
        <f t="shared" si="5"/>
        <v>#REF!</v>
      </c>
    </row>
    <row r="126" spans="1:17" ht="28.5" customHeight="1" thickTop="1" thickBot="1" x14ac:dyDescent="0.3">
      <c r="A126" s="214"/>
      <c r="C126" s="34">
        <f>'PC Despesas'!F22</f>
        <v>0</v>
      </c>
      <c r="D126" s="35" t="e">
        <f>VLOOKUP(C126,'PC Despesas'!$F$4:$G$103,2,FALSE)</f>
        <v>#N/A</v>
      </c>
      <c r="E126" s="49">
        <f>SUMIFS(Jan!$J$5:$J$586,Jan!$V$5:$V$586,"Despesa",Jan!$G$5:$G$586,CPagar!$D126,Jan!$L$5:$L$586,"Não Pago")</f>
        <v>0</v>
      </c>
      <c r="F126" s="49">
        <f>SUMIFS(Fev!$J$5:$J$605,Fev!$V$5:$V$605,"Despesa",Fev!$G$5:$G$605,CPagar!$D126,Fev!$L$5:$L$605,"Não Pago")</f>
        <v>0</v>
      </c>
      <c r="G126" s="49" t="e">
        <f>SUMIFS(#REF!,#REF!,"Despesa",#REF!,CPagar!$D126,#REF!,"Não Pago")</f>
        <v>#REF!</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t="e">
        <f>SUMIFS(#REF!,#REF!,"Despesa",#REF!,CPagar!$D126,#REF!,"Não Pago")</f>
        <v>#REF!</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t="e">
        <f t="shared" si="5"/>
        <v>#REF!</v>
      </c>
    </row>
    <row r="127" spans="1:17" ht="28.5" customHeight="1" thickTop="1" thickBot="1" x14ac:dyDescent="0.3">
      <c r="A127" s="214"/>
      <c r="C127" s="34">
        <f>'PC Despesas'!F23</f>
        <v>0</v>
      </c>
      <c r="D127" s="35" t="e">
        <f>VLOOKUP(C127,'PC Despesas'!$F$4:$G$103,2,FALSE)</f>
        <v>#N/A</v>
      </c>
      <c r="E127" s="49">
        <f>SUMIFS(Jan!$J$5:$J$586,Jan!$V$5:$V$586,"Despesa",Jan!$G$5:$G$586,CPagar!$D127,Jan!$L$5:$L$586,"Não Pago")</f>
        <v>0</v>
      </c>
      <c r="F127" s="49">
        <f>SUMIFS(Fev!$J$5:$J$605,Fev!$V$5:$V$605,"Despesa",Fev!$G$5:$G$605,CPagar!$D127,Fev!$L$5:$L$605,"Não Pago")</f>
        <v>0</v>
      </c>
      <c r="G127" s="49" t="e">
        <f>SUMIFS(#REF!,#REF!,"Despesa",#REF!,CPagar!$D127,#REF!,"Não Pago")</f>
        <v>#REF!</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t="e">
        <f>SUMIFS(#REF!,#REF!,"Despesa",#REF!,CPagar!$D127,#REF!,"Não Pago")</f>
        <v>#REF!</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t="e">
        <f t="shared" si="5"/>
        <v>#REF!</v>
      </c>
    </row>
    <row r="128" spans="1:17" ht="28.5" customHeight="1" thickTop="1" thickBot="1" x14ac:dyDescent="0.3">
      <c r="A128" s="214"/>
      <c r="C128" s="34">
        <f>'PC Despesas'!F24</f>
        <v>0</v>
      </c>
      <c r="D128" s="35" t="e">
        <f>VLOOKUP(C128,'PC Despesas'!$F$4:$G$103,2,FALSE)</f>
        <v>#N/A</v>
      </c>
      <c r="E128" s="49">
        <f>SUMIFS(Jan!$J$5:$J$586,Jan!$V$5:$V$586,"Despesa",Jan!$G$5:$G$586,CPagar!$D128,Jan!$L$5:$L$586,"Não Pago")</f>
        <v>0</v>
      </c>
      <c r="F128" s="49">
        <f>SUMIFS(Fev!$J$5:$J$605,Fev!$V$5:$V$605,"Despesa",Fev!$G$5:$G$605,CPagar!$D128,Fev!$L$5:$L$605,"Não Pago")</f>
        <v>0</v>
      </c>
      <c r="G128" s="49" t="e">
        <f>SUMIFS(#REF!,#REF!,"Despesa",#REF!,CPagar!$D128,#REF!,"Não Pago")</f>
        <v>#REF!</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t="e">
        <f>SUMIFS(#REF!,#REF!,"Despesa",#REF!,CPagar!$D128,#REF!,"Não Pago")</f>
        <v>#REF!</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t="e">
        <f t="shared" si="5"/>
        <v>#REF!</v>
      </c>
    </row>
    <row r="129" spans="1:17" ht="28.5" customHeight="1" thickTop="1" thickBot="1" x14ac:dyDescent="0.3">
      <c r="A129" s="214"/>
      <c r="C129" s="34">
        <f>'PC Despesas'!F25</f>
        <v>0</v>
      </c>
      <c r="D129" s="35" t="e">
        <f>VLOOKUP(C129,'PC Despesas'!$F$4:$G$103,2,FALSE)</f>
        <v>#N/A</v>
      </c>
      <c r="E129" s="49">
        <f>SUMIFS(Jan!$J$5:$J$586,Jan!$V$5:$V$586,"Despesa",Jan!$G$5:$G$586,CPagar!$D129,Jan!$L$5:$L$586,"Não Pago")</f>
        <v>0</v>
      </c>
      <c r="F129" s="49">
        <f>SUMIFS(Fev!$J$5:$J$605,Fev!$V$5:$V$605,"Despesa",Fev!$G$5:$G$605,CPagar!$D129,Fev!$L$5:$L$605,"Não Pago")</f>
        <v>0</v>
      </c>
      <c r="G129" s="49" t="e">
        <f>SUMIFS(#REF!,#REF!,"Despesa",#REF!,CPagar!$D129,#REF!,"Não Pago")</f>
        <v>#REF!</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t="e">
        <f>SUMIFS(#REF!,#REF!,"Despesa",#REF!,CPagar!$D129,#REF!,"Não Pago")</f>
        <v>#REF!</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t="e">
        <f t="shared" si="5"/>
        <v>#REF!</v>
      </c>
    </row>
    <row r="130" spans="1:17" ht="28.5" customHeight="1" thickTop="1" thickBot="1" x14ac:dyDescent="0.3">
      <c r="A130" s="214"/>
      <c r="C130" s="34">
        <f>'PC Despesas'!F26</f>
        <v>0</v>
      </c>
      <c r="D130" s="35" t="e">
        <f>VLOOKUP(C130,'PC Despesas'!$F$4:$G$103,2,FALSE)</f>
        <v>#N/A</v>
      </c>
      <c r="E130" s="49">
        <f>SUMIFS(Jan!$J$5:$J$586,Jan!$V$5:$V$586,"Despesa",Jan!$G$5:$G$586,CPagar!$D130,Jan!$L$5:$L$586,"Não Pago")</f>
        <v>0</v>
      </c>
      <c r="F130" s="49">
        <f>SUMIFS(Fev!$J$5:$J$605,Fev!$V$5:$V$605,"Despesa",Fev!$G$5:$G$605,CPagar!$D130,Fev!$L$5:$L$605,"Não Pago")</f>
        <v>0</v>
      </c>
      <c r="G130" s="49" t="e">
        <f>SUMIFS(#REF!,#REF!,"Despesa",#REF!,CPagar!$D130,#REF!,"Não Pago")</f>
        <v>#REF!</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t="e">
        <f>SUMIFS(#REF!,#REF!,"Despesa",#REF!,CPagar!$D130,#REF!,"Não Pago")</f>
        <v>#REF!</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t="e">
        <f t="shared" si="5"/>
        <v>#REF!</v>
      </c>
    </row>
    <row r="131" spans="1:17" ht="28.5" customHeight="1" thickTop="1" thickBot="1" x14ac:dyDescent="0.3">
      <c r="A131" s="214"/>
      <c r="C131" s="34">
        <f>'PC Despesas'!F27</f>
        <v>0</v>
      </c>
      <c r="D131" s="35" t="e">
        <f>VLOOKUP(C131,'PC Despesas'!$F$4:$G$103,2,FALSE)</f>
        <v>#N/A</v>
      </c>
      <c r="E131" s="49">
        <f>SUMIFS(Jan!$J$5:$J$586,Jan!$V$5:$V$586,"Despesa",Jan!$G$5:$G$586,CPagar!$D131,Jan!$L$5:$L$586,"Não Pago")</f>
        <v>0</v>
      </c>
      <c r="F131" s="49">
        <f>SUMIFS(Fev!$J$5:$J$605,Fev!$V$5:$V$605,"Despesa",Fev!$G$5:$G$605,CPagar!$D131,Fev!$L$5:$L$605,"Não Pago")</f>
        <v>0</v>
      </c>
      <c r="G131" s="49" t="e">
        <f>SUMIFS(#REF!,#REF!,"Despesa",#REF!,CPagar!$D131,#REF!,"Não Pago")</f>
        <v>#REF!</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t="e">
        <f>SUMIFS(#REF!,#REF!,"Despesa",#REF!,CPagar!$D131,#REF!,"Não Pago")</f>
        <v>#REF!</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t="e">
        <f t="shared" si="5"/>
        <v>#REF!</v>
      </c>
    </row>
    <row r="132" spans="1:17" ht="28.5" customHeight="1" thickTop="1" thickBot="1" x14ac:dyDescent="0.3">
      <c r="A132" s="214"/>
      <c r="C132" s="34">
        <f>'PC Despesas'!F28</f>
        <v>0</v>
      </c>
      <c r="D132" s="35" t="e">
        <f>VLOOKUP(C132,'PC Despesas'!$F$4:$G$103,2,FALSE)</f>
        <v>#N/A</v>
      </c>
      <c r="E132" s="49">
        <f>SUMIFS(Jan!$J$5:$J$586,Jan!$V$5:$V$586,"Despesa",Jan!$G$5:$G$586,CPagar!$D132,Jan!$L$5:$L$586,"Não Pago")</f>
        <v>0</v>
      </c>
      <c r="F132" s="49">
        <f>SUMIFS(Fev!$J$5:$J$605,Fev!$V$5:$V$605,"Despesa",Fev!$G$5:$G$605,CPagar!$D132,Fev!$L$5:$L$605,"Não Pago")</f>
        <v>0</v>
      </c>
      <c r="G132" s="49" t="e">
        <f>SUMIFS(#REF!,#REF!,"Despesa",#REF!,CPagar!$D132,#REF!,"Não Pago")</f>
        <v>#REF!</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t="e">
        <f>SUMIFS(#REF!,#REF!,"Despesa",#REF!,CPagar!$D132,#REF!,"Não Pago")</f>
        <v>#REF!</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t="e">
        <f t="shared" si="5"/>
        <v>#REF!</v>
      </c>
    </row>
    <row r="133" spans="1:17" ht="28.5" customHeight="1" thickTop="1" thickBot="1" x14ac:dyDescent="0.3">
      <c r="A133" s="214"/>
      <c r="C133" s="34">
        <f>'PC Despesas'!F29</f>
        <v>0</v>
      </c>
      <c r="D133" s="35" t="e">
        <f>VLOOKUP(C133,'PC Despesas'!$F$4:$G$103,2,FALSE)</f>
        <v>#N/A</v>
      </c>
      <c r="E133" s="49">
        <f>SUMIFS(Jan!$J$5:$J$586,Jan!$V$5:$V$586,"Despesa",Jan!$G$5:$G$586,CPagar!$D133,Jan!$L$5:$L$586,"Não Pago")</f>
        <v>0</v>
      </c>
      <c r="F133" s="49">
        <f>SUMIFS(Fev!$J$5:$J$605,Fev!$V$5:$V$605,"Despesa",Fev!$G$5:$G$605,CPagar!$D133,Fev!$L$5:$L$605,"Não Pago")</f>
        <v>0</v>
      </c>
      <c r="G133" s="49" t="e">
        <f>SUMIFS(#REF!,#REF!,"Despesa",#REF!,CPagar!$D133,#REF!,"Não Pago")</f>
        <v>#REF!</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t="e">
        <f>SUMIFS(#REF!,#REF!,"Despesa",#REF!,CPagar!$D133,#REF!,"Não Pago")</f>
        <v>#REF!</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t="e">
        <f t="shared" si="5"/>
        <v>#REF!</v>
      </c>
    </row>
    <row r="134" spans="1:17" ht="28.5" customHeight="1" thickTop="1" thickBot="1" x14ac:dyDescent="0.3">
      <c r="A134" s="214"/>
      <c r="C134" s="34">
        <f>'PC Despesas'!F30</f>
        <v>0</v>
      </c>
      <c r="D134" s="35" t="e">
        <f>VLOOKUP(C134,'PC Despesas'!$F$4:$G$103,2,FALSE)</f>
        <v>#N/A</v>
      </c>
      <c r="E134" s="49">
        <f>SUMIFS(Jan!$J$5:$J$586,Jan!$V$5:$V$586,"Despesa",Jan!$G$5:$G$586,CPagar!$D134,Jan!$L$5:$L$586,"Não Pago")</f>
        <v>0</v>
      </c>
      <c r="F134" s="49">
        <f>SUMIFS(Fev!$J$5:$J$605,Fev!$V$5:$V$605,"Despesa",Fev!$G$5:$G$605,CPagar!$D134,Fev!$L$5:$L$605,"Não Pago")</f>
        <v>0</v>
      </c>
      <c r="G134" s="49" t="e">
        <f>SUMIFS(#REF!,#REF!,"Despesa",#REF!,CPagar!$D134,#REF!,"Não Pago")</f>
        <v>#REF!</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t="e">
        <f>SUMIFS(#REF!,#REF!,"Despesa",#REF!,CPagar!$D134,#REF!,"Não Pago")</f>
        <v>#REF!</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t="e">
        <f t="shared" si="5"/>
        <v>#REF!</v>
      </c>
    </row>
    <row r="135" spans="1:17" ht="28.5" customHeight="1" thickTop="1" thickBot="1" x14ac:dyDescent="0.3">
      <c r="A135" s="214"/>
      <c r="C135" s="34">
        <f>'PC Despesas'!F31</f>
        <v>0</v>
      </c>
      <c r="D135" s="35" t="e">
        <f>VLOOKUP(C135,'PC Despesas'!$F$4:$G$103,2,FALSE)</f>
        <v>#N/A</v>
      </c>
      <c r="E135" s="49">
        <f>SUMIFS(Jan!$J$5:$J$586,Jan!$V$5:$V$586,"Despesa",Jan!$G$5:$G$586,CPagar!$D135,Jan!$L$5:$L$586,"Não Pago")</f>
        <v>0</v>
      </c>
      <c r="F135" s="49">
        <f>SUMIFS(Fev!$J$5:$J$605,Fev!$V$5:$V$605,"Despesa",Fev!$G$5:$G$605,CPagar!$D135,Fev!$L$5:$L$605,"Não Pago")</f>
        <v>0</v>
      </c>
      <c r="G135" s="49" t="e">
        <f>SUMIFS(#REF!,#REF!,"Despesa",#REF!,CPagar!$D135,#REF!,"Não Pago")</f>
        <v>#REF!</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t="e">
        <f>SUMIFS(#REF!,#REF!,"Despesa",#REF!,CPagar!$D135,#REF!,"Não Pago")</f>
        <v>#REF!</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t="e">
        <f t="shared" si="5"/>
        <v>#REF!</v>
      </c>
    </row>
    <row r="136" spans="1:17" ht="28.5" customHeight="1" thickTop="1" thickBot="1" x14ac:dyDescent="0.3">
      <c r="A136" s="214"/>
      <c r="C136" s="34">
        <f>'PC Despesas'!F32</f>
        <v>0</v>
      </c>
      <c r="D136" s="35" t="e">
        <f>VLOOKUP(C136,'PC Despesas'!$F$4:$G$103,2,FALSE)</f>
        <v>#N/A</v>
      </c>
      <c r="E136" s="49">
        <f>SUMIFS(Jan!$J$5:$J$586,Jan!$V$5:$V$586,"Despesa",Jan!$G$5:$G$586,CPagar!$D136,Jan!$L$5:$L$586,"Não Pago")</f>
        <v>0</v>
      </c>
      <c r="F136" s="49">
        <f>SUMIFS(Fev!$J$5:$J$605,Fev!$V$5:$V$605,"Despesa",Fev!$G$5:$G$605,CPagar!$D136,Fev!$L$5:$L$605,"Não Pago")</f>
        <v>0</v>
      </c>
      <c r="G136" s="49" t="e">
        <f>SUMIFS(#REF!,#REF!,"Despesa",#REF!,CPagar!$D136,#REF!,"Não Pago")</f>
        <v>#REF!</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t="e">
        <f>SUMIFS(#REF!,#REF!,"Despesa",#REF!,CPagar!$D136,#REF!,"Não Pago")</f>
        <v>#REF!</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t="e">
        <f t="shared" si="5"/>
        <v>#REF!</v>
      </c>
    </row>
    <row r="137" spans="1:17" ht="28.5" customHeight="1" thickTop="1" thickBot="1" x14ac:dyDescent="0.3">
      <c r="A137" s="214"/>
      <c r="C137" s="34">
        <f>'PC Despesas'!F33</f>
        <v>0</v>
      </c>
      <c r="D137" s="35" t="e">
        <f>VLOOKUP(C137,'PC Despesas'!$F$4:$G$103,2,FALSE)</f>
        <v>#N/A</v>
      </c>
      <c r="E137" s="49">
        <f>SUMIFS(Jan!$J$5:$J$586,Jan!$V$5:$V$586,"Despesa",Jan!$G$5:$G$586,CPagar!$D137,Jan!$L$5:$L$586,"Não Pago")</f>
        <v>0</v>
      </c>
      <c r="F137" s="49">
        <f>SUMIFS(Fev!$J$5:$J$605,Fev!$V$5:$V$605,"Despesa",Fev!$G$5:$G$605,CPagar!$D137,Fev!$L$5:$L$605,"Não Pago")</f>
        <v>0</v>
      </c>
      <c r="G137" s="49" t="e">
        <f>SUMIFS(#REF!,#REF!,"Despesa",#REF!,CPagar!$D137,#REF!,"Não Pago")</f>
        <v>#REF!</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t="e">
        <f>SUMIFS(#REF!,#REF!,"Despesa",#REF!,CPagar!$D137,#REF!,"Não Pago")</f>
        <v>#REF!</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t="e">
        <f t="shared" si="5"/>
        <v>#REF!</v>
      </c>
    </row>
    <row r="138" spans="1:17" ht="28.5" customHeight="1" thickTop="1" thickBot="1" x14ac:dyDescent="0.3">
      <c r="A138" s="214"/>
      <c r="C138" s="34">
        <f>'PC Despesas'!F34</f>
        <v>0</v>
      </c>
      <c r="D138" s="35" t="e">
        <f>VLOOKUP(C138,'PC Despesas'!$F$4:$G$103,2,FALSE)</f>
        <v>#N/A</v>
      </c>
      <c r="E138" s="49">
        <f>SUMIFS(Jan!$J$5:$J$586,Jan!$V$5:$V$586,"Despesa",Jan!$G$5:$G$586,CPagar!$D138,Jan!$L$5:$L$586,"Não Pago")</f>
        <v>0</v>
      </c>
      <c r="F138" s="49">
        <f>SUMIFS(Fev!$J$5:$J$605,Fev!$V$5:$V$605,"Despesa",Fev!$G$5:$G$605,CPagar!$D138,Fev!$L$5:$L$605,"Não Pago")</f>
        <v>0</v>
      </c>
      <c r="G138" s="49" t="e">
        <f>SUMIFS(#REF!,#REF!,"Despesa",#REF!,CPagar!$D138,#REF!,"Não Pago")</f>
        <v>#REF!</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t="e">
        <f>SUMIFS(#REF!,#REF!,"Despesa",#REF!,CPagar!$D138,#REF!,"Não Pago")</f>
        <v>#REF!</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t="e">
        <f t="shared" si="5"/>
        <v>#REF!</v>
      </c>
    </row>
    <row r="139" spans="1:17" ht="28.5" customHeight="1" thickTop="1" thickBot="1" x14ac:dyDescent="0.3">
      <c r="A139" s="214"/>
      <c r="C139" s="34">
        <f>'PC Despesas'!F35</f>
        <v>0</v>
      </c>
      <c r="D139" s="35" t="e">
        <f>VLOOKUP(C139,'PC Despesas'!$F$4:$G$103,2,FALSE)</f>
        <v>#N/A</v>
      </c>
      <c r="E139" s="49">
        <f>SUMIFS(Jan!$J$5:$J$586,Jan!$V$5:$V$586,"Despesa",Jan!$G$5:$G$586,CPagar!$D139,Jan!$L$5:$L$586,"Não Pago")</f>
        <v>0</v>
      </c>
      <c r="F139" s="49">
        <f>SUMIFS(Fev!$J$5:$J$605,Fev!$V$5:$V$605,"Despesa",Fev!$G$5:$G$605,CPagar!$D139,Fev!$L$5:$L$605,"Não Pago")</f>
        <v>0</v>
      </c>
      <c r="G139" s="49" t="e">
        <f>SUMIFS(#REF!,#REF!,"Despesa",#REF!,CPagar!$D139,#REF!,"Não Pago")</f>
        <v>#REF!</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t="e">
        <f>SUMIFS(#REF!,#REF!,"Despesa",#REF!,CPagar!$D139,#REF!,"Não Pago")</f>
        <v>#REF!</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t="e">
        <f t="shared" si="5"/>
        <v>#REF!</v>
      </c>
    </row>
    <row r="140" spans="1:17" ht="28.5" customHeight="1" thickTop="1" thickBot="1" x14ac:dyDescent="0.3">
      <c r="A140" s="214"/>
      <c r="C140" s="34">
        <f>'PC Despesas'!F36</f>
        <v>0</v>
      </c>
      <c r="D140" s="35" t="e">
        <f>VLOOKUP(C140,'PC Despesas'!$F$4:$G$103,2,FALSE)</f>
        <v>#N/A</v>
      </c>
      <c r="E140" s="49">
        <f>SUMIFS(Jan!$J$5:$J$586,Jan!$V$5:$V$586,"Despesa",Jan!$G$5:$G$586,CPagar!$D140,Jan!$L$5:$L$586,"Não Pago")</f>
        <v>0</v>
      </c>
      <c r="F140" s="49">
        <f>SUMIFS(Fev!$J$5:$J$605,Fev!$V$5:$V$605,"Despesa",Fev!$G$5:$G$605,CPagar!$D140,Fev!$L$5:$L$605,"Não Pago")</f>
        <v>0</v>
      </c>
      <c r="G140" s="49" t="e">
        <f>SUMIFS(#REF!,#REF!,"Despesa",#REF!,CPagar!$D140,#REF!,"Não Pago")</f>
        <v>#REF!</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t="e">
        <f>SUMIFS(#REF!,#REF!,"Despesa",#REF!,CPagar!$D140,#REF!,"Não Pago")</f>
        <v>#REF!</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t="e">
        <f t="shared" si="5"/>
        <v>#REF!</v>
      </c>
    </row>
    <row r="141" spans="1:17" ht="28.5" customHeight="1" thickTop="1" thickBot="1" x14ac:dyDescent="0.3">
      <c r="A141" s="214"/>
      <c r="C141" s="34">
        <f>'PC Despesas'!F37</f>
        <v>0</v>
      </c>
      <c r="D141" s="35" t="e">
        <f>VLOOKUP(C141,'PC Despesas'!$F$4:$G$103,2,FALSE)</f>
        <v>#N/A</v>
      </c>
      <c r="E141" s="49">
        <f>SUMIFS(Jan!$J$5:$J$586,Jan!$V$5:$V$586,"Despesa",Jan!$G$5:$G$586,CPagar!$D141,Jan!$L$5:$L$586,"Não Pago")</f>
        <v>0</v>
      </c>
      <c r="F141" s="49">
        <f>SUMIFS(Fev!$J$5:$J$605,Fev!$V$5:$V$605,"Despesa",Fev!$G$5:$G$605,CPagar!$D141,Fev!$L$5:$L$605,"Não Pago")</f>
        <v>0</v>
      </c>
      <c r="G141" s="49" t="e">
        <f>SUMIFS(#REF!,#REF!,"Despesa",#REF!,CPagar!$D141,#REF!,"Não Pago")</f>
        <v>#REF!</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t="e">
        <f>SUMIFS(#REF!,#REF!,"Despesa",#REF!,CPagar!$D141,#REF!,"Não Pago")</f>
        <v>#REF!</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t="e">
        <f t="shared" si="5"/>
        <v>#REF!</v>
      </c>
    </row>
    <row r="142" spans="1:17" ht="28.5" customHeight="1" thickTop="1" thickBot="1" x14ac:dyDescent="0.3">
      <c r="A142" s="214"/>
      <c r="C142" s="34">
        <f>'PC Despesas'!F38</f>
        <v>0</v>
      </c>
      <c r="D142" s="35" t="e">
        <f>VLOOKUP(C142,'PC Despesas'!$F$4:$G$103,2,FALSE)</f>
        <v>#N/A</v>
      </c>
      <c r="E142" s="49">
        <f>SUMIFS(Jan!$J$5:$J$586,Jan!$V$5:$V$586,"Despesa",Jan!$G$5:$G$586,CPagar!$D142,Jan!$L$5:$L$586,"Não Pago")</f>
        <v>0</v>
      </c>
      <c r="F142" s="49">
        <f>SUMIFS(Fev!$J$5:$J$605,Fev!$V$5:$V$605,"Despesa",Fev!$G$5:$G$605,CPagar!$D142,Fev!$L$5:$L$605,"Não Pago")</f>
        <v>0</v>
      </c>
      <c r="G142" s="49" t="e">
        <f>SUMIFS(#REF!,#REF!,"Despesa",#REF!,CPagar!$D142,#REF!,"Não Pago")</f>
        <v>#REF!</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t="e">
        <f>SUMIFS(#REF!,#REF!,"Despesa",#REF!,CPagar!$D142,#REF!,"Não Pago")</f>
        <v>#REF!</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t="e">
        <f t="shared" si="5"/>
        <v>#REF!</v>
      </c>
    </row>
    <row r="143" spans="1:17" ht="28.5" customHeight="1" thickTop="1" thickBot="1" x14ac:dyDescent="0.3">
      <c r="A143" s="214"/>
      <c r="C143" s="34">
        <f>'PC Despesas'!F39</f>
        <v>0</v>
      </c>
      <c r="D143" s="35" t="e">
        <f>VLOOKUP(C143,'PC Despesas'!$F$4:$G$103,2,FALSE)</f>
        <v>#N/A</v>
      </c>
      <c r="E143" s="49">
        <f>SUMIFS(Jan!$J$5:$J$586,Jan!$V$5:$V$586,"Despesa",Jan!$G$5:$G$586,CPagar!$D143,Jan!$L$5:$L$586,"Não Pago")</f>
        <v>0</v>
      </c>
      <c r="F143" s="49">
        <f>SUMIFS(Fev!$J$5:$J$605,Fev!$V$5:$V$605,"Despesa",Fev!$G$5:$G$605,CPagar!$D143,Fev!$L$5:$L$605,"Não Pago")</f>
        <v>0</v>
      </c>
      <c r="G143" s="49" t="e">
        <f>SUMIFS(#REF!,#REF!,"Despesa",#REF!,CPagar!$D143,#REF!,"Não Pago")</f>
        <v>#REF!</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t="e">
        <f>SUMIFS(#REF!,#REF!,"Despesa",#REF!,CPagar!$D143,#REF!,"Não Pago")</f>
        <v>#REF!</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t="e">
        <f t="shared" si="5"/>
        <v>#REF!</v>
      </c>
    </row>
    <row r="144" spans="1:17" ht="28.5" customHeight="1" thickTop="1" thickBot="1" x14ac:dyDescent="0.3">
      <c r="A144" s="214"/>
      <c r="C144" s="34">
        <f>'PC Despesas'!F40</f>
        <v>0</v>
      </c>
      <c r="D144" s="35" t="e">
        <f>VLOOKUP(C144,'PC Despesas'!$F$4:$G$103,2,FALSE)</f>
        <v>#N/A</v>
      </c>
      <c r="E144" s="49">
        <f>SUMIFS(Jan!$J$5:$J$586,Jan!$V$5:$V$586,"Despesa",Jan!$G$5:$G$586,CPagar!$D144,Jan!$L$5:$L$586,"Não Pago")</f>
        <v>0</v>
      </c>
      <c r="F144" s="49">
        <f>SUMIFS(Fev!$J$5:$J$605,Fev!$V$5:$V$605,"Despesa",Fev!$G$5:$G$605,CPagar!$D144,Fev!$L$5:$L$605,"Não Pago")</f>
        <v>0</v>
      </c>
      <c r="G144" s="49" t="e">
        <f>SUMIFS(#REF!,#REF!,"Despesa",#REF!,CPagar!$D144,#REF!,"Não Pago")</f>
        <v>#REF!</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t="e">
        <f>SUMIFS(#REF!,#REF!,"Despesa",#REF!,CPagar!$D144,#REF!,"Não Pago")</f>
        <v>#REF!</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t="e">
        <f t="shared" si="5"/>
        <v>#REF!</v>
      </c>
    </row>
    <row r="145" spans="1:17" ht="28.5" customHeight="1" thickTop="1" thickBot="1" x14ac:dyDescent="0.3">
      <c r="A145" s="214"/>
      <c r="C145" s="34">
        <f>'PC Despesas'!F41</f>
        <v>0</v>
      </c>
      <c r="D145" s="35" t="e">
        <f>VLOOKUP(C145,'PC Despesas'!$F$4:$G$103,2,FALSE)</f>
        <v>#N/A</v>
      </c>
      <c r="E145" s="49">
        <f>SUMIFS(Jan!$J$5:$J$586,Jan!$V$5:$V$586,"Despesa",Jan!$G$5:$G$586,CPagar!$D145,Jan!$L$5:$L$586,"Não Pago")</f>
        <v>0</v>
      </c>
      <c r="F145" s="49">
        <f>SUMIFS(Fev!$J$5:$J$605,Fev!$V$5:$V$605,"Despesa",Fev!$G$5:$G$605,CPagar!$D145,Fev!$L$5:$L$605,"Não Pago")</f>
        <v>0</v>
      </c>
      <c r="G145" s="49" t="e">
        <f>SUMIFS(#REF!,#REF!,"Despesa",#REF!,CPagar!$D145,#REF!,"Não Pago")</f>
        <v>#REF!</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t="e">
        <f>SUMIFS(#REF!,#REF!,"Despesa",#REF!,CPagar!$D145,#REF!,"Não Pago")</f>
        <v>#REF!</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t="e">
        <f t="shared" si="5"/>
        <v>#REF!</v>
      </c>
    </row>
    <row r="146" spans="1:17" ht="28.5" customHeight="1" thickTop="1" thickBot="1" x14ac:dyDescent="0.3">
      <c r="A146" s="214"/>
      <c r="C146" s="34">
        <f>'PC Despesas'!F42</f>
        <v>0</v>
      </c>
      <c r="D146" s="35" t="e">
        <f>VLOOKUP(C146,'PC Despesas'!$F$4:$G$103,2,FALSE)</f>
        <v>#N/A</v>
      </c>
      <c r="E146" s="49">
        <f>SUMIFS(Jan!$J$5:$J$586,Jan!$V$5:$V$586,"Despesa",Jan!$G$5:$G$586,CPagar!$D146,Jan!$L$5:$L$586,"Não Pago")</f>
        <v>0</v>
      </c>
      <c r="F146" s="49">
        <f>SUMIFS(Fev!$J$5:$J$605,Fev!$V$5:$V$605,"Despesa",Fev!$G$5:$G$605,CPagar!$D146,Fev!$L$5:$L$605,"Não Pago")</f>
        <v>0</v>
      </c>
      <c r="G146" s="49" t="e">
        <f>SUMIFS(#REF!,#REF!,"Despesa",#REF!,CPagar!$D146,#REF!,"Não Pago")</f>
        <v>#REF!</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t="e">
        <f>SUMIFS(#REF!,#REF!,"Despesa",#REF!,CPagar!$D146,#REF!,"Não Pago")</f>
        <v>#REF!</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t="e">
        <f t="shared" si="5"/>
        <v>#REF!</v>
      </c>
    </row>
    <row r="147" spans="1:17" ht="28.5" customHeight="1" thickTop="1" thickBot="1" x14ac:dyDescent="0.3">
      <c r="A147" s="214"/>
      <c r="C147" s="34">
        <f>'PC Despesas'!F43</f>
        <v>0</v>
      </c>
      <c r="D147" s="35" t="e">
        <f>VLOOKUP(C147,'PC Despesas'!$F$4:$G$103,2,FALSE)</f>
        <v>#N/A</v>
      </c>
      <c r="E147" s="49">
        <f>SUMIFS(Jan!$J$5:$J$586,Jan!$V$5:$V$586,"Despesa",Jan!$G$5:$G$586,CPagar!$D147,Jan!$L$5:$L$586,"Não Pago")</f>
        <v>0</v>
      </c>
      <c r="F147" s="49">
        <f>SUMIFS(Fev!$J$5:$J$605,Fev!$V$5:$V$605,"Despesa",Fev!$G$5:$G$605,CPagar!$D147,Fev!$L$5:$L$605,"Não Pago")</f>
        <v>0</v>
      </c>
      <c r="G147" s="49" t="e">
        <f>SUMIFS(#REF!,#REF!,"Despesa",#REF!,CPagar!$D147,#REF!,"Não Pago")</f>
        <v>#REF!</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t="e">
        <f>SUMIFS(#REF!,#REF!,"Despesa",#REF!,CPagar!$D147,#REF!,"Não Pago")</f>
        <v>#REF!</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t="e">
        <f t="shared" si="5"/>
        <v>#REF!</v>
      </c>
    </row>
    <row r="148" spans="1:17" ht="28.5" customHeight="1" thickTop="1" thickBot="1" x14ac:dyDescent="0.3">
      <c r="A148" s="214"/>
      <c r="C148" s="34">
        <f>'PC Despesas'!F44</f>
        <v>0</v>
      </c>
      <c r="D148" s="35" t="e">
        <f>VLOOKUP(C148,'PC Despesas'!$F$4:$G$103,2,FALSE)</f>
        <v>#N/A</v>
      </c>
      <c r="E148" s="49">
        <f>SUMIFS(Jan!$J$5:$J$586,Jan!$V$5:$V$586,"Despesa",Jan!$G$5:$G$586,CPagar!$D148,Jan!$L$5:$L$586,"Não Pago")</f>
        <v>0</v>
      </c>
      <c r="F148" s="49">
        <f>SUMIFS(Fev!$J$5:$J$605,Fev!$V$5:$V$605,"Despesa",Fev!$G$5:$G$605,CPagar!$D148,Fev!$L$5:$L$605,"Não Pago")</f>
        <v>0</v>
      </c>
      <c r="G148" s="49" t="e">
        <f>SUMIFS(#REF!,#REF!,"Despesa",#REF!,CPagar!$D148,#REF!,"Não Pago")</f>
        <v>#REF!</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t="e">
        <f>SUMIFS(#REF!,#REF!,"Despesa",#REF!,CPagar!$D148,#REF!,"Não Pago")</f>
        <v>#REF!</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t="e">
        <f t="shared" si="5"/>
        <v>#REF!</v>
      </c>
    </row>
    <row r="149" spans="1:17" ht="28.5" customHeight="1" thickTop="1" thickBot="1" x14ac:dyDescent="0.3">
      <c r="A149" s="214"/>
      <c r="C149" s="34">
        <f>'PC Despesas'!F45</f>
        <v>0</v>
      </c>
      <c r="D149" s="35" t="e">
        <f>VLOOKUP(C149,'PC Despesas'!$F$4:$G$103,2,FALSE)</f>
        <v>#N/A</v>
      </c>
      <c r="E149" s="49">
        <f>SUMIFS(Jan!$J$5:$J$586,Jan!$V$5:$V$586,"Despesa",Jan!$G$5:$G$586,CPagar!$D149,Jan!$L$5:$L$586,"Não Pago")</f>
        <v>0</v>
      </c>
      <c r="F149" s="49">
        <f>SUMIFS(Fev!$J$5:$J$605,Fev!$V$5:$V$605,"Despesa",Fev!$G$5:$G$605,CPagar!$D149,Fev!$L$5:$L$605,"Não Pago")</f>
        <v>0</v>
      </c>
      <c r="G149" s="49" t="e">
        <f>SUMIFS(#REF!,#REF!,"Despesa",#REF!,CPagar!$D149,#REF!,"Não Pago")</f>
        <v>#REF!</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t="e">
        <f>SUMIFS(#REF!,#REF!,"Despesa",#REF!,CPagar!$D149,#REF!,"Não Pago")</f>
        <v>#REF!</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t="e">
        <f t="shared" si="5"/>
        <v>#REF!</v>
      </c>
    </row>
    <row r="150" spans="1:17" ht="28.5" customHeight="1" thickTop="1" thickBot="1" x14ac:dyDescent="0.3">
      <c r="A150" s="214"/>
      <c r="C150" s="34">
        <f>'PC Despesas'!F46</f>
        <v>0</v>
      </c>
      <c r="D150" s="35" t="e">
        <f>VLOOKUP(C150,'PC Despesas'!$F$4:$G$103,2,FALSE)</f>
        <v>#N/A</v>
      </c>
      <c r="E150" s="49">
        <f>SUMIFS(Jan!$J$5:$J$586,Jan!$V$5:$V$586,"Despesa",Jan!$G$5:$G$586,CPagar!$D150,Jan!$L$5:$L$586,"Não Pago")</f>
        <v>0</v>
      </c>
      <c r="F150" s="49">
        <f>SUMIFS(Fev!$J$5:$J$605,Fev!$V$5:$V$605,"Despesa",Fev!$G$5:$G$605,CPagar!$D150,Fev!$L$5:$L$605,"Não Pago")</f>
        <v>0</v>
      </c>
      <c r="G150" s="49" t="e">
        <f>SUMIFS(#REF!,#REF!,"Despesa",#REF!,CPagar!$D150,#REF!,"Não Pago")</f>
        <v>#REF!</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t="e">
        <f>SUMIFS(#REF!,#REF!,"Despesa",#REF!,CPagar!$D150,#REF!,"Não Pago")</f>
        <v>#REF!</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t="e">
        <f t="shared" si="5"/>
        <v>#REF!</v>
      </c>
    </row>
    <row r="151" spans="1:17" ht="28.5" customHeight="1" thickTop="1" thickBot="1" x14ac:dyDescent="0.3">
      <c r="A151" s="214"/>
      <c r="C151" s="34">
        <f>'PC Despesas'!F47</f>
        <v>0</v>
      </c>
      <c r="D151" s="35" t="e">
        <f>VLOOKUP(C151,'PC Despesas'!$F$4:$G$103,2,FALSE)</f>
        <v>#N/A</v>
      </c>
      <c r="E151" s="49">
        <f>SUMIFS(Jan!$J$5:$J$586,Jan!$V$5:$V$586,"Despesa",Jan!$G$5:$G$586,CPagar!$D151,Jan!$L$5:$L$586,"Não Pago")</f>
        <v>0</v>
      </c>
      <c r="F151" s="49">
        <f>SUMIFS(Fev!$J$5:$J$605,Fev!$V$5:$V$605,"Despesa",Fev!$G$5:$G$605,CPagar!$D151,Fev!$L$5:$L$605,"Não Pago")</f>
        <v>0</v>
      </c>
      <c r="G151" s="49" t="e">
        <f>SUMIFS(#REF!,#REF!,"Despesa",#REF!,CPagar!$D151,#REF!,"Não Pago")</f>
        <v>#REF!</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t="e">
        <f>SUMIFS(#REF!,#REF!,"Despesa",#REF!,CPagar!$D151,#REF!,"Não Pago")</f>
        <v>#REF!</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t="e">
        <f t="shared" si="5"/>
        <v>#REF!</v>
      </c>
    </row>
    <row r="152" spans="1:17" ht="28.5" customHeight="1" thickTop="1" thickBot="1" x14ac:dyDescent="0.3">
      <c r="A152" s="214"/>
      <c r="C152" s="34">
        <f>'PC Despesas'!F48</f>
        <v>0</v>
      </c>
      <c r="D152" s="35" t="e">
        <f>VLOOKUP(C152,'PC Despesas'!$F$4:$G$103,2,FALSE)</f>
        <v>#N/A</v>
      </c>
      <c r="E152" s="49">
        <f>SUMIFS(Jan!$J$5:$J$586,Jan!$V$5:$V$586,"Despesa",Jan!$G$5:$G$586,CPagar!$D152,Jan!$L$5:$L$586,"Não Pago")</f>
        <v>0</v>
      </c>
      <c r="F152" s="49">
        <f>SUMIFS(Fev!$J$5:$J$605,Fev!$V$5:$V$605,"Despesa",Fev!$G$5:$G$605,CPagar!$D152,Fev!$L$5:$L$605,"Não Pago")</f>
        <v>0</v>
      </c>
      <c r="G152" s="49" t="e">
        <f>SUMIFS(#REF!,#REF!,"Despesa",#REF!,CPagar!$D152,#REF!,"Não Pago")</f>
        <v>#REF!</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t="e">
        <f>SUMIFS(#REF!,#REF!,"Despesa",#REF!,CPagar!$D152,#REF!,"Não Pago")</f>
        <v>#REF!</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t="e">
        <f t="shared" si="5"/>
        <v>#REF!</v>
      </c>
    </row>
    <row r="153" spans="1:17" ht="28.5" customHeight="1" thickTop="1" thickBot="1" x14ac:dyDescent="0.3">
      <c r="A153" s="214"/>
      <c r="C153" s="34">
        <f>'PC Despesas'!F49</f>
        <v>0</v>
      </c>
      <c r="D153" s="35" t="e">
        <f>VLOOKUP(C153,'PC Despesas'!$F$4:$G$103,2,FALSE)</f>
        <v>#N/A</v>
      </c>
      <c r="E153" s="49">
        <f>SUMIFS(Jan!$J$5:$J$586,Jan!$V$5:$V$586,"Despesa",Jan!$G$5:$G$586,CPagar!$D153,Jan!$L$5:$L$586,"Não Pago")</f>
        <v>0</v>
      </c>
      <c r="F153" s="49">
        <f>SUMIFS(Fev!$J$5:$J$605,Fev!$V$5:$V$605,"Despesa",Fev!$G$5:$G$605,CPagar!$D153,Fev!$L$5:$L$605,"Não Pago")</f>
        <v>0</v>
      </c>
      <c r="G153" s="49" t="e">
        <f>SUMIFS(#REF!,#REF!,"Despesa",#REF!,CPagar!$D153,#REF!,"Não Pago")</f>
        <v>#REF!</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t="e">
        <f>SUMIFS(#REF!,#REF!,"Despesa",#REF!,CPagar!$D153,#REF!,"Não Pago")</f>
        <v>#REF!</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t="e">
        <f t="shared" si="5"/>
        <v>#REF!</v>
      </c>
    </row>
    <row r="154" spans="1:17" ht="28.5" customHeight="1" thickTop="1" thickBot="1" x14ac:dyDescent="0.3">
      <c r="A154" s="214"/>
      <c r="C154" s="34">
        <f>'PC Despesas'!F50</f>
        <v>0</v>
      </c>
      <c r="D154" s="35" t="e">
        <f>VLOOKUP(C154,'PC Despesas'!$F$4:$G$103,2,FALSE)</f>
        <v>#N/A</v>
      </c>
      <c r="E154" s="49">
        <f>SUMIFS(Jan!$J$5:$J$586,Jan!$V$5:$V$586,"Despesa",Jan!$G$5:$G$586,CPagar!$D154,Jan!$L$5:$L$586,"Não Pago")</f>
        <v>0</v>
      </c>
      <c r="F154" s="49">
        <f>SUMIFS(Fev!$J$5:$J$605,Fev!$V$5:$V$605,"Despesa",Fev!$G$5:$G$605,CPagar!$D154,Fev!$L$5:$L$605,"Não Pago")</f>
        <v>0</v>
      </c>
      <c r="G154" s="49" t="e">
        <f>SUMIFS(#REF!,#REF!,"Despesa",#REF!,CPagar!$D154,#REF!,"Não Pago")</f>
        <v>#REF!</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t="e">
        <f>SUMIFS(#REF!,#REF!,"Despesa",#REF!,CPagar!$D154,#REF!,"Não Pago")</f>
        <v>#REF!</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t="e">
        <f t="shared" si="5"/>
        <v>#REF!</v>
      </c>
    </row>
    <row r="155" spans="1:17" ht="28.5" customHeight="1" thickTop="1" thickBot="1" x14ac:dyDescent="0.3">
      <c r="A155" s="214"/>
      <c r="C155" s="34">
        <f>'PC Despesas'!F51</f>
        <v>0</v>
      </c>
      <c r="D155" s="35" t="e">
        <f>VLOOKUP(C155,'PC Despesas'!$F$4:$G$103,2,FALSE)</f>
        <v>#N/A</v>
      </c>
      <c r="E155" s="49">
        <f>SUMIFS(Jan!$J$5:$J$586,Jan!$V$5:$V$586,"Despesa",Jan!$G$5:$G$586,CPagar!$D155,Jan!$L$5:$L$586,"Não Pago")</f>
        <v>0</v>
      </c>
      <c r="F155" s="49">
        <f>SUMIFS(Fev!$J$5:$J$605,Fev!$V$5:$V$605,"Despesa",Fev!$G$5:$G$605,CPagar!$D155,Fev!$L$5:$L$605,"Não Pago")</f>
        <v>0</v>
      </c>
      <c r="G155" s="49" t="e">
        <f>SUMIFS(#REF!,#REF!,"Despesa",#REF!,CPagar!$D155,#REF!,"Não Pago")</f>
        <v>#REF!</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t="e">
        <f>SUMIFS(#REF!,#REF!,"Despesa",#REF!,CPagar!$D155,#REF!,"Não Pago")</f>
        <v>#REF!</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t="e">
        <f t="shared" si="5"/>
        <v>#REF!</v>
      </c>
    </row>
    <row r="156" spans="1:17" ht="28.5" customHeight="1" thickTop="1" thickBot="1" x14ac:dyDescent="0.3">
      <c r="A156" s="214"/>
      <c r="C156" s="34">
        <f>'PC Despesas'!F52</f>
        <v>0</v>
      </c>
      <c r="D156" s="35" t="e">
        <f>VLOOKUP(C156,'PC Despesas'!$F$4:$G$103,2,FALSE)</f>
        <v>#N/A</v>
      </c>
      <c r="E156" s="49">
        <f>SUMIFS(Jan!$J$5:$J$586,Jan!$V$5:$V$586,"Despesa",Jan!$G$5:$G$586,CPagar!$D156,Jan!$L$5:$L$586,"Não Pago")</f>
        <v>0</v>
      </c>
      <c r="F156" s="49">
        <f>SUMIFS(Fev!$J$5:$J$605,Fev!$V$5:$V$605,"Despesa",Fev!$G$5:$G$605,CPagar!$D156,Fev!$L$5:$L$605,"Não Pago")</f>
        <v>0</v>
      </c>
      <c r="G156" s="49" t="e">
        <f>SUMIFS(#REF!,#REF!,"Despesa",#REF!,CPagar!$D156,#REF!,"Não Pago")</f>
        <v>#REF!</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t="e">
        <f>SUMIFS(#REF!,#REF!,"Despesa",#REF!,CPagar!$D156,#REF!,"Não Pago")</f>
        <v>#REF!</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t="e">
        <f t="shared" si="5"/>
        <v>#REF!</v>
      </c>
    </row>
    <row r="157" spans="1:17" ht="28.5" customHeight="1" thickTop="1" thickBot="1" x14ac:dyDescent="0.3">
      <c r="A157" s="214"/>
      <c r="C157" s="34">
        <f>'PC Despesas'!F53</f>
        <v>0</v>
      </c>
      <c r="D157" s="35" t="e">
        <f>VLOOKUP(C157,'PC Despesas'!$F$4:$G$103,2,FALSE)</f>
        <v>#N/A</v>
      </c>
      <c r="E157" s="49">
        <f>SUMIFS(Jan!$J$5:$J$586,Jan!$V$5:$V$586,"Despesa",Jan!$G$5:$G$586,CPagar!$D157,Jan!$L$5:$L$586,"Não Pago")</f>
        <v>0</v>
      </c>
      <c r="F157" s="49">
        <f>SUMIFS(Fev!$J$5:$J$605,Fev!$V$5:$V$605,"Despesa",Fev!$G$5:$G$605,CPagar!$D157,Fev!$L$5:$L$605,"Não Pago")</f>
        <v>0</v>
      </c>
      <c r="G157" s="49" t="e">
        <f>SUMIFS(#REF!,#REF!,"Despesa",#REF!,CPagar!$D157,#REF!,"Não Pago")</f>
        <v>#REF!</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t="e">
        <f>SUMIFS(#REF!,#REF!,"Despesa",#REF!,CPagar!$D157,#REF!,"Não Pago")</f>
        <v>#REF!</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t="e">
        <f t="shared" si="5"/>
        <v>#REF!</v>
      </c>
    </row>
    <row r="158" spans="1:17" ht="28.5" customHeight="1" thickTop="1" thickBot="1" x14ac:dyDescent="0.3">
      <c r="A158" s="214"/>
      <c r="C158" s="34">
        <f>'PC Despesas'!F54</f>
        <v>0</v>
      </c>
      <c r="D158" s="35" t="e">
        <f>VLOOKUP(C158,'PC Despesas'!$F$4:$G$103,2,FALSE)</f>
        <v>#N/A</v>
      </c>
      <c r="E158" s="49">
        <f>SUMIFS(Jan!$J$5:$J$586,Jan!$V$5:$V$586,"Despesa",Jan!$G$5:$G$586,CPagar!$D158,Jan!$L$5:$L$586,"Não Pago")</f>
        <v>0</v>
      </c>
      <c r="F158" s="49">
        <f>SUMIFS(Fev!$J$5:$J$605,Fev!$V$5:$V$605,"Despesa",Fev!$G$5:$G$605,CPagar!$D158,Fev!$L$5:$L$605,"Não Pago")</f>
        <v>0</v>
      </c>
      <c r="G158" s="49" t="e">
        <f>SUMIFS(#REF!,#REF!,"Despesa",#REF!,CPagar!$D158,#REF!,"Não Pago")</f>
        <v>#REF!</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t="e">
        <f>SUMIFS(#REF!,#REF!,"Despesa",#REF!,CPagar!$D158,#REF!,"Não Pago")</f>
        <v>#REF!</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t="e">
        <f t="shared" si="5"/>
        <v>#REF!</v>
      </c>
    </row>
    <row r="159" spans="1:17" ht="28.5" customHeight="1" thickTop="1" thickBot="1" x14ac:dyDescent="0.3">
      <c r="A159" s="214"/>
      <c r="C159" s="34">
        <f>'PC Despesas'!F55</f>
        <v>0</v>
      </c>
      <c r="D159" s="35" t="e">
        <f>VLOOKUP(C159,'PC Despesas'!$F$4:$G$103,2,FALSE)</f>
        <v>#N/A</v>
      </c>
      <c r="E159" s="49">
        <f>SUMIFS(Jan!$J$5:$J$586,Jan!$V$5:$V$586,"Despesa",Jan!$G$5:$G$586,CPagar!$D159,Jan!$L$5:$L$586,"Não Pago")</f>
        <v>0</v>
      </c>
      <c r="F159" s="49">
        <f>SUMIFS(Fev!$J$5:$J$605,Fev!$V$5:$V$605,"Despesa",Fev!$G$5:$G$605,CPagar!$D159,Fev!$L$5:$L$605,"Não Pago")</f>
        <v>0</v>
      </c>
      <c r="G159" s="49" t="e">
        <f>SUMIFS(#REF!,#REF!,"Despesa",#REF!,CPagar!$D159,#REF!,"Não Pago")</f>
        <v>#REF!</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t="e">
        <f>SUMIFS(#REF!,#REF!,"Despesa",#REF!,CPagar!$D159,#REF!,"Não Pago")</f>
        <v>#REF!</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t="e">
        <f t="shared" si="5"/>
        <v>#REF!</v>
      </c>
    </row>
    <row r="160" spans="1:17" ht="28.5" customHeight="1" thickTop="1" thickBot="1" x14ac:dyDescent="0.3">
      <c r="A160" s="214"/>
      <c r="C160" s="34">
        <f>'PC Despesas'!F56</f>
        <v>0</v>
      </c>
      <c r="D160" s="35" t="e">
        <f>VLOOKUP(C160,'PC Despesas'!$F$4:$G$103,2,FALSE)</f>
        <v>#N/A</v>
      </c>
      <c r="E160" s="49">
        <f>SUMIFS(Jan!$J$5:$J$586,Jan!$V$5:$V$586,"Despesa",Jan!$G$5:$G$586,CPagar!$D160,Jan!$L$5:$L$586,"Não Pago")</f>
        <v>0</v>
      </c>
      <c r="F160" s="49">
        <f>SUMIFS(Fev!$J$5:$J$605,Fev!$V$5:$V$605,"Despesa",Fev!$G$5:$G$605,CPagar!$D160,Fev!$L$5:$L$605,"Não Pago")</f>
        <v>0</v>
      </c>
      <c r="G160" s="49" t="e">
        <f>SUMIFS(#REF!,#REF!,"Despesa",#REF!,CPagar!$D160,#REF!,"Não Pago")</f>
        <v>#REF!</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t="e">
        <f>SUMIFS(#REF!,#REF!,"Despesa",#REF!,CPagar!$D160,#REF!,"Não Pago")</f>
        <v>#REF!</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t="e">
        <f t="shared" si="5"/>
        <v>#REF!</v>
      </c>
    </row>
    <row r="161" spans="1:17" ht="28.5" customHeight="1" thickTop="1" thickBot="1" x14ac:dyDescent="0.3">
      <c r="A161" s="214"/>
      <c r="C161" s="34">
        <f>'PC Despesas'!F57</f>
        <v>0</v>
      </c>
      <c r="D161" s="35" t="e">
        <f>VLOOKUP(C161,'PC Despesas'!$F$4:$G$103,2,FALSE)</f>
        <v>#N/A</v>
      </c>
      <c r="E161" s="49">
        <f>SUMIFS(Jan!$J$5:$J$586,Jan!$V$5:$V$586,"Despesa",Jan!$G$5:$G$586,CPagar!$D161,Jan!$L$5:$L$586,"Não Pago")</f>
        <v>0</v>
      </c>
      <c r="F161" s="49">
        <f>SUMIFS(Fev!$J$5:$J$605,Fev!$V$5:$V$605,"Despesa",Fev!$G$5:$G$605,CPagar!$D161,Fev!$L$5:$L$605,"Não Pago")</f>
        <v>0</v>
      </c>
      <c r="G161" s="49" t="e">
        <f>SUMIFS(#REF!,#REF!,"Despesa",#REF!,CPagar!$D161,#REF!,"Não Pago")</f>
        <v>#REF!</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t="e">
        <f>SUMIFS(#REF!,#REF!,"Despesa",#REF!,CPagar!$D161,#REF!,"Não Pago")</f>
        <v>#REF!</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t="e">
        <f t="shared" si="5"/>
        <v>#REF!</v>
      </c>
    </row>
    <row r="162" spans="1:17" ht="28.5" customHeight="1" thickTop="1" thickBot="1" x14ac:dyDescent="0.3">
      <c r="A162" s="214"/>
      <c r="C162" s="34">
        <f>'PC Despesas'!F58</f>
        <v>0</v>
      </c>
      <c r="D162" s="35" t="e">
        <f>VLOOKUP(C162,'PC Despesas'!$F$4:$G$103,2,FALSE)</f>
        <v>#N/A</v>
      </c>
      <c r="E162" s="49">
        <f>SUMIFS(Jan!$J$5:$J$586,Jan!$V$5:$V$586,"Despesa",Jan!$G$5:$G$586,CPagar!$D162,Jan!$L$5:$L$586,"Não Pago")</f>
        <v>0</v>
      </c>
      <c r="F162" s="49">
        <f>SUMIFS(Fev!$J$5:$J$605,Fev!$V$5:$V$605,"Despesa",Fev!$G$5:$G$605,CPagar!$D162,Fev!$L$5:$L$605,"Não Pago")</f>
        <v>0</v>
      </c>
      <c r="G162" s="49" t="e">
        <f>SUMIFS(#REF!,#REF!,"Despesa",#REF!,CPagar!$D162,#REF!,"Não Pago")</f>
        <v>#REF!</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t="e">
        <f>SUMIFS(#REF!,#REF!,"Despesa",#REF!,CPagar!$D162,#REF!,"Não Pago")</f>
        <v>#REF!</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t="e">
        <f t="shared" si="5"/>
        <v>#REF!</v>
      </c>
    </row>
    <row r="163" spans="1:17" ht="28.5" customHeight="1" thickTop="1" thickBot="1" x14ac:dyDescent="0.3">
      <c r="A163" s="214"/>
      <c r="C163" s="34">
        <f>'PC Despesas'!F59</f>
        <v>0</v>
      </c>
      <c r="D163" s="35" t="e">
        <f>VLOOKUP(C163,'PC Despesas'!$F$4:$G$103,2,FALSE)</f>
        <v>#N/A</v>
      </c>
      <c r="E163" s="49">
        <f>SUMIFS(Jan!$J$5:$J$586,Jan!$V$5:$V$586,"Despesa",Jan!$G$5:$G$586,CPagar!$D163,Jan!$L$5:$L$586,"Não Pago")</f>
        <v>0</v>
      </c>
      <c r="F163" s="49">
        <f>SUMIFS(Fev!$J$5:$J$605,Fev!$V$5:$V$605,"Despesa",Fev!$G$5:$G$605,CPagar!$D163,Fev!$L$5:$L$605,"Não Pago")</f>
        <v>0</v>
      </c>
      <c r="G163" s="49" t="e">
        <f>SUMIFS(#REF!,#REF!,"Despesa",#REF!,CPagar!$D163,#REF!,"Não Pago")</f>
        <v>#REF!</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t="e">
        <f>SUMIFS(#REF!,#REF!,"Despesa",#REF!,CPagar!$D163,#REF!,"Não Pago")</f>
        <v>#REF!</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t="e">
        <f t="shared" si="5"/>
        <v>#REF!</v>
      </c>
    </row>
    <row r="164" spans="1:17" ht="28.5" customHeight="1" thickTop="1" thickBot="1" x14ac:dyDescent="0.3">
      <c r="A164" s="214"/>
      <c r="C164" s="34">
        <f>'PC Despesas'!F60</f>
        <v>0</v>
      </c>
      <c r="D164" s="35" t="e">
        <f>VLOOKUP(C164,'PC Despesas'!$F$4:$G$103,2,FALSE)</f>
        <v>#N/A</v>
      </c>
      <c r="E164" s="49">
        <f>SUMIFS(Jan!$J$5:$J$586,Jan!$V$5:$V$586,"Despesa",Jan!$G$5:$G$586,CPagar!$D164,Jan!$L$5:$L$586,"Não Pago")</f>
        <v>0</v>
      </c>
      <c r="F164" s="49">
        <f>SUMIFS(Fev!$J$5:$J$605,Fev!$V$5:$V$605,"Despesa",Fev!$G$5:$G$605,CPagar!$D164,Fev!$L$5:$L$605,"Não Pago")</f>
        <v>0</v>
      </c>
      <c r="G164" s="49" t="e">
        <f>SUMIFS(#REF!,#REF!,"Despesa",#REF!,CPagar!$D164,#REF!,"Não Pago")</f>
        <v>#REF!</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t="e">
        <f>SUMIFS(#REF!,#REF!,"Despesa",#REF!,CPagar!$D164,#REF!,"Não Pago")</f>
        <v>#REF!</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t="e">
        <f t="shared" si="5"/>
        <v>#REF!</v>
      </c>
    </row>
    <row r="165" spans="1:17" ht="28.5" customHeight="1" thickTop="1" thickBot="1" x14ac:dyDescent="0.3">
      <c r="A165" s="214"/>
      <c r="C165" s="34">
        <f>'PC Despesas'!F61</f>
        <v>0</v>
      </c>
      <c r="D165" s="35" t="e">
        <f>VLOOKUP(C165,'PC Despesas'!$F$4:$G$103,2,FALSE)</f>
        <v>#N/A</v>
      </c>
      <c r="E165" s="49">
        <f>SUMIFS(Jan!$J$5:$J$586,Jan!$V$5:$V$586,"Despesa",Jan!$G$5:$G$586,CPagar!$D165,Jan!$L$5:$L$586,"Não Pago")</f>
        <v>0</v>
      </c>
      <c r="F165" s="49">
        <f>SUMIFS(Fev!$J$5:$J$605,Fev!$V$5:$V$605,"Despesa",Fev!$G$5:$G$605,CPagar!$D165,Fev!$L$5:$L$605,"Não Pago")</f>
        <v>0</v>
      </c>
      <c r="G165" s="49" t="e">
        <f>SUMIFS(#REF!,#REF!,"Despesa",#REF!,CPagar!$D165,#REF!,"Não Pago")</f>
        <v>#REF!</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t="e">
        <f>SUMIFS(#REF!,#REF!,"Despesa",#REF!,CPagar!$D165,#REF!,"Não Pago")</f>
        <v>#REF!</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t="e">
        <f t="shared" si="5"/>
        <v>#REF!</v>
      </c>
    </row>
    <row r="166" spans="1:17" ht="28.5" customHeight="1" thickTop="1" thickBot="1" x14ac:dyDescent="0.3">
      <c r="A166" s="214"/>
      <c r="C166" s="34">
        <f>'PC Despesas'!F62</f>
        <v>0</v>
      </c>
      <c r="D166" s="35" t="e">
        <f>VLOOKUP(C166,'PC Despesas'!$F$4:$G$103,2,FALSE)</f>
        <v>#N/A</v>
      </c>
      <c r="E166" s="49">
        <f>SUMIFS(Jan!$J$5:$J$586,Jan!$V$5:$V$586,"Despesa",Jan!$G$5:$G$586,CPagar!$D166,Jan!$L$5:$L$586,"Não Pago")</f>
        <v>0</v>
      </c>
      <c r="F166" s="49">
        <f>SUMIFS(Fev!$J$5:$J$605,Fev!$V$5:$V$605,"Despesa",Fev!$G$5:$G$605,CPagar!$D166,Fev!$L$5:$L$605,"Não Pago")</f>
        <v>0</v>
      </c>
      <c r="G166" s="49" t="e">
        <f>SUMIFS(#REF!,#REF!,"Despesa",#REF!,CPagar!$D166,#REF!,"Não Pago")</f>
        <v>#REF!</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t="e">
        <f>SUMIFS(#REF!,#REF!,"Despesa",#REF!,CPagar!$D166,#REF!,"Não Pago")</f>
        <v>#REF!</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t="e">
        <f t="shared" si="5"/>
        <v>#REF!</v>
      </c>
    </row>
    <row r="167" spans="1:17" ht="28.5" customHeight="1" thickTop="1" thickBot="1" x14ac:dyDescent="0.3">
      <c r="A167" s="214"/>
      <c r="C167" s="34">
        <f>'PC Despesas'!F63</f>
        <v>0</v>
      </c>
      <c r="D167" s="35" t="e">
        <f>VLOOKUP(C167,'PC Despesas'!$F$4:$G$103,2,FALSE)</f>
        <v>#N/A</v>
      </c>
      <c r="E167" s="49">
        <f>SUMIFS(Jan!$J$5:$J$586,Jan!$V$5:$V$586,"Despesa",Jan!$G$5:$G$586,CPagar!$D167,Jan!$L$5:$L$586,"Não Pago")</f>
        <v>0</v>
      </c>
      <c r="F167" s="49">
        <f>SUMIFS(Fev!$J$5:$J$605,Fev!$V$5:$V$605,"Despesa",Fev!$G$5:$G$605,CPagar!$D167,Fev!$L$5:$L$605,"Não Pago")</f>
        <v>0</v>
      </c>
      <c r="G167" s="49" t="e">
        <f>SUMIFS(#REF!,#REF!,"Despesa",#REF!,CPagar!$D167,#REF!,"Não Pago")</f>
        <v>#REF!</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t="e">
        <f>SUMIFS(#REF!,#REF!,"Despesa",#REF!,CPagar!$D167,#REF!,"Não Pago")</f>
        <v>#REF!</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t="e">
        <f t="shared" si="5"/>
        <v>#REF!</v>
      </c>
    </row>
    <row r="168" spans="1:17" ht="28.5" customHeight="1" thickTop="1" thickBot="1" x14ac:dyDescent="0.3">
      <c r="A168" s="214"/>
      <c r="C168" s="34">
        <f>'PC Despesas'!F64</f>
        <v>0</v>
      </c>
      <c r="D168" s="35" t="e">
        <f>VLOOKUP(C168,'PC Despesas'!$F$4:$G$103,2,FALSE)</f>
        <v>#N/A</v>
      </c>
      <c r="E168" s="49">
        <f>SUMIFS(Jan!$J$5:$J$586,Jan!$V$5:$V$586,"Despesa",Jan!$G$5:$G$586,CPagar!$D168,Jan!$L$5:$L$586,"Não Pago")</f>
        <v>0</v>
      </c>
      <c r="F168" s="49">
        <f>SUMIFS(Fev!$J$5:$J$605,Fev!$V$5:$V$605,"Despesa",Fev!$G$5:$G$605,CPagar!$D168,Fev!$L$5:$L$605,"Não Pago")</f>
        <v>0</v>
      </c>
      <c r="G168" s="49" t="e">
        <f>SUMIFS(#REF!,#REF!,"Despesa",#REF!,CPagar!$D168,#REF!,"Não Pago")</f>
        <v>#REF!</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t="e">
        <f>SUMIFS(#REF!,#REF!,"Despesa",#REF!,CPagar!$D168,#REF!,"Não Pago")</f>
        <v>#REF!</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t="e">
        <f t="shared" si="5"/>
        <v>#REF!</v>
      </c>
    </row>
    <row r="169" spans="1:17" ht="28.5" customHeight="1" thickTop="1" thickBot="1" x14ac:dyDescent="0.3">
      <c r="A169" s="214"/>
      <c r="C169" s="34">
        <f>'PC Despesas'!F65</f>
        <v>0</v>
      </c>
      <c r="D169" s="35" t="e">
        <f>VLOOKUP(C169,'PC Despesas'!$F$4:$G$103,2,FALSE)</f>
        <v>#N/A</v>
      </c>
      <c r="E169" s="49">
        <f>SUMIFS(Jan!$J$5:$J$586,Jan!$V$5:$V$586,"Despesa",Jan!$G$5:$G$586,CPagar!$D169,Jan!$L$5:$L$586,"Não Pago")</f>
        <v>0</v>
      </c>
      <c r="F169" s="49">
        <f>SUMIFS(Fev!$J$5:$J$605,Fev!$V$5:$V$605,"Despesa",Fev!$G$5:$G$605,CPagar!$D169,Fev!$L$5:$L$605,"Não Pago")</f>
        <v>0</v>
      </c>
      <c r="G169" s="49" t="e">
        <f>SUMIFS(#REF!,#REF!,"Despesa",#REF!,CPagar!$D169,#REF!,"Não Pago")</f>
        <v>#REF!</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t="e">
        <f>SUMIFS(#REF!,#REF!,"Despesa",#REF!,CPagar!$D169,#REF!,"Não Pago")</f>
        <v>#REF!</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t="e">
        <f t="shared" si="5"/>
        <v>#REF!</v>
      </c>
    </row>
    <row r="170" spans="1:17" ht="28.5" customHeight="1" thickTop="1" thickBot="1" x14ac:dyDescent="0.3">
      <c r="A170" s="214"/>
      <c r="C170" s="34">
        <f>'PC Despesas'!F66</f>
        <v>0</v>
      </c>
      <c r="D170" s="35" t="e">
        <f>VLOOKUP(C170,'PC Despesas'!$F$4:$G$103,2,FALSE)</f>
        <v>#N/A</v>
      </c>
      <c r="E170" s="49">
        <f>SUMIFS(Jan!$J$5:$J$586,Jan!$V$5:$V$586,"Despesa",Jan!$G$5:$G$586,CPagar!$D170,Jan!$L$5:$L$586,"Não Pago")</f>
        <v>0</v>
      </c>
      <c r="F170" s="49">
        <f>SUMIFS(Fev!$J$5:$J$605,Fev!$V$5:$V$605,"Despesa",Fev!$G$5:$G$605,CPagar!$D170,Fev!$L$5:$L$605,"Não Pago")</f>
        <v>0</v>
      </c>
      <c r="G170" s="49" t="e">
        <f>SUMIFS(#REF!,#REF!,"Despesa",#REF!,CPagar!$D170,#REF!,"Não Pago")</f>
        <v>#REF!</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t="e">
        <f>SUMIFS(#REF!,#REF!,"Despesa",#REF!,CPagar!$D170,#REF!,"Não Pago")</f>
        <v>#REF!</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t="e">
        <f t="shared" si="5"/>
        <v>#REF!</v>
      </c>
    </row>
    <row r="171" spans="1:17" ht="28.5" customHeight="1" thickTop="1" thickBot="1" x14ac:dyDescent="0.3">
      <c r="A171" s="214"/>
      <c r="C171" s="34">
        <f>'PC Despesas'!F67</f>
        <v>0</v>
      </c>
      <c r="D171" s="35" t="e">
        <f>VLOOKUP(C171,'PC Despesas'!$F$4:$G$103,2,FALSE)</f>
        <v>#N/A</v>
      </c>
      <c r="E171" s="49">
        <f>SUMIFS(Jan!$J$5:$J$586,Jan!$V$5:$V$586,"Despesa",Jan!$G$5:$G$586,CPagar!$D171,Jan!$L$5:$L$586,"Não Pago")</f>
        <v>0</v>
      </c>
      <c r="F171" s="49">
        <f>SUMIFS(Fev!$J$5:$J$605,Fev!$V$5:$V$605,"Despesa",Fev!$G$5:$G$605,CPagar!$D171,Fev!$L$5:$L$605,"Não Pago")</f>
        <v>0</v>
      </c>
      <c r="G171" s="49" t="e">
        <f>SUMIFS(#REF!,#REF!,"Despesa",#REF!,CPagar!$D171,#REF!,"Não Pago")</f>
        <v>#REF!</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t="e">
        <f>SUMIFS(#REF!,#REF!,"Despesa",#REF!,CPagar!$D171,#REF!,"Não Pago")</f>
        <v>#REF!</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t="e">
        <f t="shared" si="5"/>
        <v>#REF!</v>
      </c>
    </row>
    <row r="172" spans="1:17" ht="28.5" customHeight="1" thickTop="1" thickBot="1" x14ac:dyDescent="0.3">
      <c r="A172" s="214"/>
      <c r="C172" s="34">
        <f>'PC Despesas'!F68</f>
        <v>0</v>
      </c>
      <c r="D172" s="35" t="e">
        <f>VLOOKUP(C172,'PC Despesas'!$F$4:$G$103,2,FALSE)</f>
        <v>#N/A</v>
      </c>
      <c r="E172" s="49">
        <f>SUMIFS(Jan!$J$5:$J$586,Jan!$V$5:$V$586,"Despesa",Jan!$G$5:$G$586,CPagar!$D172,Jan!$L$5:$L$586,"Não Pago")</f>
        <v>0</v>
      </c>
      <c r="F172" s="49">
        <f>SUMIFS(Fev!$J$5:$J$605,Fev!$V$5:$V$605,"Despesa",Fev!$G$5:$G$605,CPagar!$D172,Fev!$L$5:$L$605,"Não Pago")</f>
        <v>0</v>
      </c>
      <c r="G172" s="49" t="e">
        <f>SUMIFS(#REF!,#REF!,"Despesa",#REF!,CPagar!$D172,#REF!,"Não Pago")</f>
        <v>#REF!</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t="e">
        <f>SUMIFS(#REF!,#REF!,"Despesa",#REF!,CPagar!$D172,#REF!,"Não Pago")</f>
        <v>#REF!</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t="e">
        <f t="shared" si="5"/>
        <v>#REF!</v>
      </c>
    </row>
    <row r="173" spans="1:17" ht="28.5" customHeight="1" thickTop="1" thickBot="1" x14ac:dyDescent="0.3">
      <c r="A173" s="214"/>
      <c r="C173" s="34">
        <f>'PC Despesas'!F69</f>
        <v>0</v>
      </c>
      <c r="D173" s="35" t="e">
        <f>VLOOKUP(C173,'PC Despesas'!$F$4:$G$103,2,FALSE)</f>
        <v>#N/A</v>
      </c>
      <c r="E173" s="49">
        <f>SUMIFS(Jan!$J$5:$J$586,Jan!$V$5:$V$586,"Despesa",Jan!$G$5:$G$586,CPagar!$D173,Jan!$L$5:$L$586,"Não Pago")</f>
        <v>0</v>
      </c>
      <c r="F173" s="49">
        <f>SUMIFS(Fev!$J$5:$J$605,Fev!$V$5:$V$605,"Despesa",Fev!$G$5:$G$605,CPagar!$D173,Fev!$L$5:$L$605,"Não Pago")</f>
        <v>0</v>
      </c>
      <c r="G173" s="49" t="e">
        <f>SUMIFS(#REF!,#REF!,"Despesa",#REF!,CPagar!$D173,#REF!,"Não Pago")</f>
        <v>#REF!</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t="e">
        <f>SUMIFS(#REF!,#REF!,"Despesa",#REF!,CPagar!$D173,#REF!,"Não Pago")</f>
        <v>#REF!</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t="e">
        <f t="shared" si="5"/>
        <v>#REF!</v>
      </c>
    </row>
    <row r="174" spans="1:17" ht="28.5" customHeight="1" thickTop="1" thickBot="1" x14ac:dyDescent="0.3">
      <c r="A174" s="214"/>
      <c r="C174" s="34">
        <f>'PC Despesas'!F70</f>
        <v>0</v>
      </c>
      <c r="D174" s="35" t="e">
        <f>VLOOKUP(C174,'PC Despesas'!$F$4:$G$103,2,FALSE)</f>
        <v>#N/A</v>
      </c>
      <c r="E174" s="49">
        <f>SUMIFS(Jan!$J$5:$J$586,Jan!$V$5:$V$586,"Despesa",Jan!$G$5:$G$586,CPagar!$D174,Jan!$L$5:$L$586,"Não Pago")</f>
        <v>0</v>
      </c>
      <c r="F174" s="49">
        <f>SUMIFS(Fev!$J$5:$J$605,Fev!$V$5:$V$605,"Despesa",Fev!$G$5:$G$605,CPagar!$D174,Fev!$L$5:$L$605,"Não Pago")</f>
        <v>0</v>
      </c>
      <c r="G174" s="49" t="e">
        <f>SUMIFS(#REF!,#REF!,"Despesa",#REF!,CPagar!$D174,#REF!,"Não Pago")</f>
        <v>#REF!</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t="e">
        <f>SUMIFS(#REF!,#REF!,"Despesa",#REF!,CPagar!$D174,#REF!,"Não Pago")</f>
        <v>#REF!</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t="e">
        <f t="shared" ref="Q174:Q207" si="6">SUM(E174:P174)</f>
        <v>#REF!</v>
      </c>
    </row>
    <row r="175" spans="1:17" ht="28.5" customHeight="1" thickTop="1" thickBot="1" x14ac:dyDescent="0.3">
      <c r="A175" s="214"/>
      <c r="C175" s="34">
        <f>'PC Despesas'!F71</f>
        <v>0</v>
      </c>
      <c r="D175" s="35" t="e">
        <f>VLOOKUP(C175,'PC Despesas'!$F$4:$G$103,2,FALSE)</f>
        <v>#N/A</v>
      </c>
      <c r="E175" s="49">
        <f>SUMIFS(Jan!$J$5:$J$586,Jan!$V$5:$V$586,"Despesa",Jan!$G$5:$G$586,CPagar!$D175,Jan!$L$5:$L$586,"Não Pago")</f>
        <v>0</v>
      </c>
      <c r="F175" s="49">
        <f>SUMIFS(Fev!$J$5:$J$605,Fev!$V$5:$V$605,"Despesa",Fev!$G$5:$G$605,CPagar!$D175,Fev!$L$5:$L$605,"Não Pago")</f>
        <v>0</v>
      </c>
      <c r="G175" s="49" t="e">
        <f>SUMIFS(#REF!,#REF!,"Despesa",#REF!,CPagar!$D175,#REF!,"Não Pago")</f>
        <v>#REF!</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t="e">
        <f>SUMIFS(#REF!,#REF!,"Despesa",#REF!,CPagar!$D175,#REF!,"Não Pago")</f>
        <v>#REF!</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t="e">
        <f t="shared" si="6"/>
        <v>#REF!</v>
      </c>
    </row>
    <row r="176" spans="1:17" ht="28.5" customHeight="1" thickTop="1" thickBot="1" x14ac:dyDescent="0.3">
      <c r="A176" s="214"/>
      <c r="C176" s="34">
        <f>'PC Despesas'!F72</f>
        <v>0</v>
      </c>
      <c r="D176" s="35" t="e">
        <f>VLOOKUP(C176,'PC Despesas'!$F$4:$G$103,2,FALSE)</f>
        <v>#N/A</v>
      </c>
      <c r="E176" s="49">
        <f>SUMIFS(Jan!$J$5:$J$586,Jan!$V$5:$V$586,"Despesa",Jan!$G$5:$G$586,CPagar!$D176,Jan!$L$5:$L$586,"Não Pago")</f>
        <v>0</v>
      </c>
      <c r="F176" s="49">
        <f>SUMIFS(Fev!$J$5:$J$605,Fev!$V$5:$V$605,"Despesa",Fev!$G$5:$G$605,CPagar!$D176,Fev!$L$5:$L$605,"Não Pago")</f>
        <v>0</v>
      </c>
      <c r="G176" s="49" t="e">
        <f>SUMIFS(#REF!,#REF!,"Despesa",#REF!,CPagar!$D176,#REF!,"Não Pago")</f>
        <v>#REF!</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t="e">
        <f>SUMIFS(#REF!,#REF!,"Despesa",#REF!,CPagar!$D176,#REF!,"Não Pago")</f>
        <v>#REF!</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t="e">
        <f t="shared" si="6"/>
        <v>#REF!</v>
      </c>
    </row>
    <row r="177" spans="1:17" ht="28.5" customHeight="1" thickTop="1" thickBot="1" x14ac:dyDescent="0.3">
      <c r="A177" s="214"/>
      <c r="C177" s="34">
        <f>'PC Despesas'!F73</f>
        <v>0</v>
      </c>
      <c r="D177" s="35" t="e">
        <f>VLOOKUP(C177,'PC Despesas'!$F$4:$G$103,2,FALSE)</f>
        <v>#N/A</v>
      </c>
      <c r="E177" s="49">
        <f>SUMIFS(Jan!$J$5:$J$586,Jan!$V$5:$V$586,"Despesa",Jan!$G$5:$G$586,CPagar!$D177,Jan!$L$5:$L$586,"Não Pago")</f>
        <v>0</v>
      </c>
      <c r="F177" s="49">
        <f>SUMIFS(Fev!$J$5:$J$605,Fev!$V$5:$V$605,"Despesa",Fev!$G$5:$G$605,CPagar!$D177,Fev!$L$5:$L$605,"Não Pago")</f>
        <v>0</v>
      </c>
      <c r="G177" s="49" t="e">
        <f>SUMIFS(#REF!,#REF!,"Despesa",#REF!,CPagar!$D177,#REF!,"Não Pago")</f>
        <v>#REF!</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t="e">
        <f>SUMIFS(#REF!,#REF!,"Despesa",#REF!,CPagar!$D177,#REF!,"Não Pago")</f>
        <v>#REF!</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t="e">
        <f t="shared" si="6"/>
        <v>#REF!</v>
      </c>
    </row>
    <row r="178" spans="1:17" ht="28.5" customHeight="1" thickTop="1" thickBot="1" x14ac:dyDescent="0.3">
      <c r="A178" s="214"/>
      <c r="C178" s="34">
        <f>'PC Despesas'!F74</f>
        <v>0</v>
      </c>
      <c r="D178" s="35" t="e">
        <f>VLOOKUP(C178,'PC Despesas'!$F$4:$G$103,2,FALSE)</f>
        <v>#N/A</v>
      </c>
      <c r="E178" s="49">
        <f>SUMIFS(Jan!$J$5:$J$586,Jan!$V$5:$V$586,"Despesa",Jan!$G$5:$G$586,CPagar!$D178,Jan!$L$5:$L$586,"Não Pago")</f>
        <v>0</v>
      </c>
      <c r="F178" s="49">
        <f>SUMIFS(Fev!$J$5:$J$605,Fev!$V$5:$V$605,"Despesa",Fev!$G$5:$G$605,CPagar!$D178,Fev!$L$5:$L$605,"Não Pago")</f>
        <v>0</v>
      </c>
      <c r="G178" s="49" t="e">
        <f>SUMIFS(#REF!,#REF!,"Despesa",#REF!,CPagar!$D178,#REF!,"Não Pago")</f>
        <v>#REF!</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t="e">
        <f>SUMIFS(#REF!,#REF!,"Despesa",#REF!,CPagar!$D178,#REF!,"Não Pago")</f>
        <v>#REF!</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t="e">
        <f t="shared" si="6"/>
        <v>#REF!</v>
      </c>
    </row>
    <row r="179" spans="1:17" ht="28.5" customHeight="1" thickTop="1" thickBot="1" x14ac:dyDescent="0.3">
      <c r="A179" s="214"/>
      <c r="C179" s="34">
        <f>'PC Despesas'!F75</f>
        <v>0</v>
      </c>
      <c r="D179" s="35" t="e">
        <f>VLOOKUP(C179,'PC Despesas'!$F$4:$G$103,2,FALSE)</f>
        <v>#N/A</v>
      </c>
      <c r="E179" s="49">
        <f>SUMIFS(Jan!$J$5:$J$586,Jan!$V$5:$V$586,"Despesa",Jan!$G$5:$G$586,CPagar!$D179,Jan!$L$5:$L$586,"Não Pago")</f>
        <v>0</v>
      </c>
      <c r="F179" s="49">
        <f>SUMIFS(Fev!$J$5:$J$605,Fev!$V$5:$V$605,"Despesa",Fev!$G$5:$G$605,CPagar!$D179,Fev!$L$5:$L$605,"Não Pago")</f>
        <v>0</v>
      </c>
      <c r="G179" s="49" t="e">
        <f>SUMIFS(#REF!,#REF!,"Despesa",#REF!,CPagar!$D179,#REF!,"Não Pago")</f>
        <v>#REF!</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t="e">
        <f>SUMIFS(#REF!,#REF!,"Despesa",#REF!,CPagar!$D179,#REF!,"Não Pago")</f>
        <v>#REF!</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t="e">
        <f t="shared" si="6"/>
        <v>#REF!</v>
      </c>
    </row>
    <row r="180" spans="1:17" ht="28.5" customHeight="1" thickTop="1" thickBot="1" x14ac:dyDescent="0.3">
      <c r="A180" s="214"/>
      <c r="C180" s="34">
        <f>'PC Despesas'!F76</f>
        <v>0</v>
      </c>
      <c r="D180" s="35" t="e">
        <f>VLOOKUP(C180,'PC Despesas'!$F$4:$G$103,2,FALSE)</f>
        <v>#N/A</v>
      </c>
      <c r="E180" s="49">
        <f>SUMIFS(Jan!$J$5:$J$586,Jan!$V$5:$V$586,"Despesa",Jan!$G$5:$G$586,CPagar!$D180,Jan!$L$5:$L$586,"Não Pago")</f>
        <v>0</v>
      </c>
      <c r="F180" s="49">
        <f>SUMIFS(Fev!$J$5:$J$605,Fev!$V$5:$V$605,"Despesa",Fev!$G$5:$G$605,CPagar!$D180,Fev!$L$5:$L$605,"Não Pago")</f>
        <v>0</v>
      </c>
      <c r="G180" s="49" t="e">
        <f>SUMIFS(#REF!,#REF!,"Despesa",#REF!,CPagar!$D180,#REF!,"Não Pago")</f>
        <v>#REF!</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t="e">
        <f>SUMIFS(#REF!,#REF!,"Despesa",#REF!,CPagar!$D180,#REF!,"Não Pago")</f>
        <v>#REF!</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t="e">
        <f t="shared" si="6"/>
        <v>#REF!</v>
      </c>
    </row>
    <row r="181" spans="1:17" ht="28.5" customHeight="1" thickTop="1" thickBot="1" x14ac:dyDescent="0.3">
      <c r="A181" s="214"/>
      <c r="C181" s="34">
        <f>'PC Despesas'!F77</f>
        <v>0</v>
      </c>
      <c r="D181" s="35" t="e">
        <f>VLOOKUP(C181,'PC Despesas'!$F$4:$G$103,2,FALSE)</f>
        <v>#N/A</v>
      </c>
      <c r="E181" s="49">
        <f>SUMIFS(Jan!$J$5:$J$586,Jan!$V$5:$V$586,"Despesa",Jan!$G$5:$G$586,CPagar!$D181,Jan!$L$5:$L$586,"Não Pago")</f>
        <v>0</v>
      </c>
      <c r="F181" s="49">
        <f>SUMIFS(Fev!$J$5:$J$605,Fev!$V$5:$V$605,"Despesa",Fev!$G$5:$G$605,CPagar!$D181,Fev!$L$5:$L$605,"Não Pago")</f>
        <v>0</v>
      </c>
      <c r="G181" s="49" t="e">
        <f>SUMIFS(#REF!,#REF!,"Despesa",#REF!,CPagar!$D181,#REF!,"Não Pago")</f>
        <v>#REF!</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t="e">
        <f>SUMIFS(#REF!,#REF!,"Despesa",#REF!,CPagar!$D181,#REF!,"Não Pago")</f>
        <v>#REF!</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t="e">
        <f t="shared" si="6"/>
        <v>#REF!</v>
      </c>
    </row>
    <row r="182" spans="1:17" ht="28.5" customHeight="1" thickTop="1" thickBot="1" x14ac:dyDescent="0.3">
      <c r="A182" s="214"/>
      <c r="C182" s="34">
        <f>'PC Despesas'!F78</f>
        <v>0</v>
      </c>
      <c r="D182" s="35" t="e">
        <f>VLOOKUP(C182,'PC Despesas'!$F$4:$G$103,2,FALSE)</f>
        <v>#N/A</v>
      </c>
      <c r="E182" s="49">
        <f>SUMIFS(Jan!$J$5:$J$586,Jan!$V$5:$V$586,"Despesa",Jan!$G$5:$G$586,CPagar!$D182,Jan!$L$5:$L$586,"Não Pago")</f>
        <v>0</v>
      </c>
      <c r="F182" s="49">
        <f>SUMIFS(Fev!$J$5:$J$605,Fev!$V$5:$V$605,"Despesa",Fev!$G$5:$G$605,CPagar!$D182,Fev!$L$5:$L$605,"Não Pago")</f>
        <v>0</v>
      </c>
      <c r="G182" s="49" t="e">
        <f>SUMIFS(#REF!,#REF!,"Despesa",#REF!,CPagar!$D182,#REF!,"Não Pago")</f>
        <v>#REF!</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t="e">
        <f>SUMIFS(#REF!,#REF!,"Despesa",#REF!,CPagar!$D182,#REF!,"Não Pago")</f>
        <v>#REF!</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t="e">
        <f t="shared" si="6"/>
        <v>#REF!</v>
      </c>
    </row>
    <row r="183" spans="1:17" ht="28.5" customHeight="1" thickTop="1" thickBot="1" x14ac:dyDescent="0.3">
      <c r="A183" s="214"/>
      <c r="C183" s="34">
        <f>'PC Despesas'!F79</f>
        <v>0</v>
      </c>
      <c r="D183" s="35" t="e">
        <f>VLOOKUP(C183,'PC Despesas'!$F$4:$G$103,2,FALSE)</f>
        <v>#N/A</v>
      </c>
      <c r="E183" s="49">
        <f>SUMIFS(Jan!$J$5:$J$586,Jan!$V$5:$V$586,"Despesa",Jan!$G$5:$G$586,CPagar!$D183,Jan!$L$5:$L$586,"Não Pago")</f>
        <v>0</v>
      </c>
      <c r="F183" s="49">
        <f>SUMIFS(Fev!$J$5:$J$605,Fev!$V$5:$V$605,"Despesa",Fev!$G$5:$G$605,CPagar!$D183,Fev!$L$5:$L$605,"Não Pago")</f>
        <v>0</v>
      </c>
      <c r="G183" s="49" t="e">
        <f>SUMIFS(#REF!,#REF!,"Despesa",#REF!,CPagar!$D183,#REF!,"Não Pago")</f>
        <v>#REF!</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t="e">
        <f>SUMIFS(#REF!,#REF!,"Despesa",#REF!,CPagar!$D183,#REF!,"Não Pago")</f>
        <v>#REF!</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t="e">
        <f t="shared" si="6"/>
        <v>#REF!</v>
      </c>
    </row>
    <row r="184" spans="1:17" ht="28.5" customHeight="1" thickTop="1" thickBot="1" x14ac:dyDescent="0.3">
      <c r="A184" s="214"/>
      <c r="C184" s="34">
        <f>'PC Despesas'!F80</f>
        <v>0</v>
      </c>
      <c r="D184" s="35" t="e">
        <f>VLOOKUP(C184,'PC Despesas'!$F$4:$G$103,2,FALSE)</f>
        <v>#N/A</v>
      </c>
      <c r="E184" s="49">
        <f>SUMIFS(Jan!$J$5:$J$586,Jan!$V$5:$V$586,"Despesa",Jan!$G$5:$G$586,CPagar!$D184,Jan!$L$5:$L$586,"Não Pago")</f>
        <v>0</v>
      </c>
      <c r="F184" s="49">
        <f>SUMIFS(Fev!$J$5:$J$605,Fev!$V$5:$V$605,"Despesa",Fev!$G$5:$G$605,CPagar!$D184,Fev!$L$5:$L$605,"Não Pago")</f>
        <v>0</v>
      </c>
      <c r="G184" s="49" t="e">
        <f>SUMIFS(#REF!,#REF!,"Despesa",#REF!,CPagar!$D184,#REF!,"Não Pago")</f>
        <v>#REF!</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t="e">
        <f>SUMIFS(#REF!,#REF!,"Despesa",#REF!,CPagar!$D184,#REF!,"Não Pago")</f>
        <v>#REF!</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t="e">
        <f t="shared" si="6"/>
        <v>#REF!</v>
      </c>
    </row>
    <row r="185" spans="1:17" ht="28.5" customHeight="1" thickTop="1" thickBot="1" x14ac:dyDescent="0.3">
      <c r="A185" s="214"/>
      <c r="C185" s="34">
        <f>'PC Despesas'!F81</f>
        <v>0</v>
      </c>
      <c r="D185" s="35" t="e">
        <f>VLOOKUP(C185,'PC Despesas'!$F$4:$G$103,2,FALSE)</f>
        <v>#N/A</v>
      </c>
      <c r="E185" s="49">
        <f>SUMIFS(Jan!$J$5:$J$586,Jan!$V$5:$V$586,"Despesa",Jan!$G$5:$G$586,CPagar!$D185,Jan!$L$5:$L$586,"Não Pago")</f>
        <v>0</v>
      </c>
      <c r="F185" s="49">
        <f>SUMIFS(Fev!$J$5:$J$605,Fev!$V$5:$V$605,"Despesa",Fev!$G$5:$G$605,CPagar!$D185,Fev!$L$5:$L$605,"Não Pago")</f>
        <v>0</v>
      </c>
      <c r="G185" s="49" t="e">
        <f>SUMIFS(#REF!,#REF!,"Despesa",#REF!,CPagar!$D185,#REF!,"Não Pago")</f>
        <v>#REF!</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t="e">
        <f>SUMIFS(#REF!,#REF!,"Despesa",#REF!,CPagar!$D185,#REF!,"Não Pago")</f>
        <v>#REF!</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t="e">
        <f t="shared" si="6"/>
        <v>#REF!</v>
      </c>
    </row>
    <row r="186" spans="1:17" ht="28.5" customHeight="1" thickTop="1" thickBot="1" x14ac:dyDescent="0.3">
      <c r="A186" s="214"/>
      <c r="C186" s="34">
        <f>'PC Despesas'!F82</f>
        <v>0</v>
      </c>
      <c r="D186" s="35" t="e">
        <f>VLOOKUP(C186,'PC Despesas'!$F$4:$G$103,2,FALSE)</f>
        <v>#N/A</v>
      </c>
      <c r="E186" s="49">
        <f>SUMIFS(Jan!$J$5:$J$586,Jan!$V$5:$V$586,"Despesa",Jan!$G$5:$G$586,CPagar!$D186,Jan!$L$5:$L$586,"Não Pago")</f>
        <v>0</v>
      </c>
      <c r="F186" s="49">
        <f>SUMIFS(Fev!$J$5:$J$605,Fev!$V$5:$V$605,"Despesa",Fev!$G$5:$G$605,CPagar!$D186,Fev!$L$5:$L$605,"Não Pago")</f>
        <v>0</v>
      </c>
      <c r="G186" s="49" t="e">
        <f>SUMIFS(#REF!,#REF!,"Despesa",#REF!,CPagar!$D186,#REF!,"Não Pago")</f>
        <v>#REF!</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t="e">
        <f>SUMIFS(#REF!,#REF!,"Despesa",#REF!,CPagar!$D186,#REF!,"Não Pago")</f>
        <v>#REF!</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t="e">
        <f t="shared" si="6"/>
        <v>#REF!</v>
      </c>
    </row>
    <row r="187" spans="1:17" ht="28.5" customHeight="1" thickTop="1" thickBot="1" x14ac:dyDescent="0.3">
      <c r="A187" s="214"/>
      <c r="C187" s="34">
        <f>'PC Despesas'!F83</f>
        <v>0</v>
      </c>
      <c r="D187" s="35" t="e">
        <f>VLOOKUP(C187,'PC Despesas'!$F$4:$G$103,2,FALSE)</f>
        <v>#N/A</v>
      </c>
      <c r="E187" s="49">
        <f>SUMIFS(Jan!$J$5:$J$586,Jan!$V$5:$V$586,"Despesa",Jan!$G$5:$G$586,CPagar!$D187,Jan!$L$5:$L$586,"Não Pago")</f>
        <v>0</v>
      </c>
      <c r="F187" s="49">
        <f>SUMIFS(Fev!$J$5:$J$605,Fev!$V$5:$V$605,"Despesa",Fev!$G$5:$G$605,CPagar!$D187,Fev!$L$5:$L$605,"Não Pago")</f>
        <v>0</v>
      </c>
      <c r="G187" s="49" t="e">
        <f>SUMIFS(#REF!,#REF!,"Despesa",#REF!,CPagar!$D187,#REF!,"Não Pago")</f>
        <v>#REF!</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t="e">
        <f>SUMIFS(#REF!,#REF!,"Despesa",#REF!,CPagar!$D187,#REF!,"Não Pago")</f>
        <v>#REF!</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t="e">
        <f t="shared" si="6"/>
        <v>#REF!</v>
      </c>
    </row>
    <row r="188" spans="1:17" ht="28.5" customHeight="1" thickTop="1" thickBot="1" x14ac:dyDescent="0.3">
      <c r="A188" s="214"/>
      <c r="C188" s="34">
        <f>'PC Despesas'!F84</f>
        <v>0</v>
      </c>
      <c r="D188" s="35" t="e">
        <f>VLOOKUP(C188,'PC Despesas'!$F$4:$G$103,2,FALSE)</f>
        <v>#N/A</v>
      </c>
      <c r="E188" s="49">
        <f>SUMIFS(Jan!$J$5:$J$586,Jan!$V$5:$V$586,"Despesa",Jan!$G$5:$G$586,CPagar!$D188,Jan!$L$5:$L$586,"Não Pago")</f>
        <v>0</v>
      </c>
      <c r="F188" s="49">
        <f>SUMIFS(Fev!$J$5:$J$605,Fev!$V$5:$V$605,"Despesa",Fev!$G$5:$G$605,CPagar!$D188,Fev!$L$5:$L$605,"Não Pago")</f>
        <v>0</v>
      </c>
      <c r="G188" s="49" t="e">
        <f>SUMIFS(#REF!,#REF!,"Despesa",#REF!,CPagar!$D188,#REF!,"Não Pago")</f>
        <v>#REF!</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t="e">
        <f>SUMIFS(#REF!,#REF!,"Despesa",#REF!,CPagar!$D188,#REF!,"Não Pago")</f>
        <v>#REF!</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t="e">
        <f t="shared" si="6"/>
        <v>#REF!</v>
      </c>
    </row>
    <row r="189" spans="1:17" ht="28.5" customHeight="1" thickTop="1" thickBot="1" x14ac:dyDescent="0.3">
      <c r="A189" s="214"/>
      <c r="C189" s="34">
        <f>'PC Despesas'!F85</f>
        <v>0</v>
      </c>
      <c r="D189" s="35" t="e">
        <f>VLOOKUP(C189,'PC Despesas'!$F$4:$G$103,2,FALSE)</f>
        <v>#N/A</v>
      </c>
      <c r="E189" s="49">
        <f>SUMIFS(Jan!$J$5:$J$586,Jan!$V$5:$V$586,"Despesa",Jan!$G$5:$G$586,CPagar!$D189,Jan!$L$5:$L$586,"Não Pago")</f>
        <v>0</v>
      </c>
      <c r="F189" s="49">
        <f>SUMIFS(Fev!$J$5:$J$605,Fev!$V$5:$V$605,"Despesa",Fev!$G$5:$G$605,CPagar!$D189,Fev!$L$5:$L$605,"Não Pago")</f>
        <v>0</v>
      </c>
      <c r="G189" s="49" t="e">
        <f>SUMIFS(#REF!,#REF!,"Despesa",#REF!,CPagar!$D189,#REF!,"Não Pago")</f>
        <v>#REF!</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t="e">
        <f>SUMIFS(#REF!,#REF!,"Despesa",#REF!,CPagar!$D189,#REF!,"Não Pago")</f>
        <v>#REF!</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t="e">
        <f t="shared" si="6"/>
        <v>#REF!</v>
      </c>
    </row>
    <row r="190" spans="1:17" ht="28.5" customHeight="1" thickTop="1" thickBot="1" x14ac:dyDescent="0.3">
      <c r="A190" s="214"/>
      <c r="C190" s="34">
        <f>'PC Despesas'!F86</f>
        <v>0</v>
      </c>
      <c r="D190" s="35" t="e">
        <f>VLOOKUP(C190,'PC Despesas'!$F$4:$G$103,2,FALSE)</f>
        <v>#N/A</v>
      </c>
      <c r="E190" s="49">
        <f>SUMIFS(Jan!$J$5:$J$586,Jan!$V$5:$V$586,"Despesa",Jan!$G$5:$G$586,CPagar!$D190,Jan!$L$5:$L$586,"Não Pago")</f>
        <v>0</v>
      </c>
      <c r="F190" s="49">
        <f>SUMIFS(Fev!$J$5:$J$605,Fev!$V$5:$V$605,"Despesa",Fev!$G$5:$G$605,CPagar!$D190,Fev!$L$5:$L$605,"Não Pago")</f>
        <v>0</v>
      </c>
      <c r="G190" s="49" t="e">
        <f>SUMIFS(#REF!,#REF!,"Despesa",#REF!,CPagar!$D190,#REF!,"Não Pago")</f>
        <v>#REF!</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t="e">
        <f>SUMIFS(#REF!,#REF!,"Despesa",#REF!,CPagar!$D190,#REF!,"Não Pago")</f>
        <v>#REF!</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t="e">
        <f t="shared" si="6"/>
        <v>#REF!</v>
      </c>
    </row>
    <row r="191" spans="1:17" ht="28.5" customHeight="1" thickTop="1" thickBot="1" x14ac:dyDescent="0.3">
      <c r="A191" s="214"/>
      <c r="C191" s="34">
        <f>'PC Despesas'!F87</f>
        <v>0</v>
      </c>
      <c r="D191" s="35" t="e">
        <f>VLOOKUP(C191,'PC Despesas'!$F$4:$G$103,2,FALSE)</f>
        <v>#N/A</v>
      </c>
      <c r="E191" s="49">
        <f>SUMIFS(Jan!$J$5:$J$586,Jan!$V$5:$V$586,"Despesa",Jan!$G$5:$G$586,CPagar!$D191,Jan!$L$5:$L$586,"Não Pago")</f>
        <v>0</v>
      </c>
      <c r="F191" s="49">
        <f>SUMIFS(Fev!$J$5:$J$605,Fev!$V$5:$V$605,"Despesa",Fev!$G$5:$G$605,CPagar!$D191,Fev!$L$5:$L$605,"Não Pago")</f>
        <v>0</v>
      </c>
      <c r="G191" s="49" t="e">
        <f>SUMIFS(#REF!,#REF!,"Despesa",#REF!,CPagar!$D191,#REF!,"Não Pago")</f>
        <v>#REF!</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t="e">
        <f>SUMIFS(#REF!,#REF!,"Despesa",#REF!,CPagar!$D191,#REF!,"Não Pago")</f>
        <v>#REF!</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t="e">
        <f t="shared" si="6"/>
        <v>#REF!</v>
      </c>
    </row>
    <row r="192" spans="1:17" ht="28.5" customHeight="1" thickTop="1" thickBot="1" x14ac:dyDescent="0.3">
      <c r="A192" s="214"/>
      <c r="C192" s="34">
        <f>'PC Despesas'!F88</f>
        <v>0</v>
      </c>
      <c r="D192" s="35" t="e">
        <f>VLOOKUP(C192,'PC Despesas'!$F$4:$G$103,2,FALSE)</f>
        <v>#N/A</v>
      </c>
      <c r="E192" s="49">
        <f>SUMIFS(Jan!$J$5:$J$586,Jan!$V$5:$V$586,"Despesa",Jan!$G$5:$G$586,CPagar!$D192,Jan!$L$5:$L$586,"Não Pago")</f>
        <v>0</v>
      </c>
      <c r="F192" s="49">
        <f>SUMIFS(Fev!$J$5:$J$605,Fev!$V$5:$V$605,"Despesa",Fev!$G$5:$G$605,CPagar!$D192,Fev!$L$5:$L$605,"Não Pago")</f>
        <v>0</v>
      </c>
      <c r="G192" s="49" t="e">
        <f>SUMIFS(#REF!,#REF!,"Despesa",#REF!,CPagar!$D192,#REF!,"Não Pago")</f>
        <v>#REF!</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t="e">
        <f>SUMIFS(#REF!,#REF!,"Despesa",#REF!,CPagar!$D192,#REF!,"Não Pago")</f>
        <v>#REF!</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t="e">
        <f t="shared" si="6"/>
        <v>#REF!</v>
      </c>
    </row>
    <row r="193" spans="1:17" ht="28.5" customHeight="1" thickTop="1" thickBot="1" x14ac:dyDescent="0.3">
      <c r="A193" s="214"/>
      <c r="C193" s="34">
        <f>'PC Despesas'!F89</f>
        <v>0</v>
      </c>
      <c r="D193" s="35" t="e">
        <f>VLOOKUP(C193,'PC Despesas'!$F$4:$G$103,2,FALSE)</f>
        <v>#N/A</v>
      </c>
      <c r="E193" s="49">
        <f>SUMIFS(Jan!$J$5:$J$586,Jan!$V$5:$V$586,"Despesa",Jan!$G$5:$G$586,CPagar!$D193,Jan!$L$5:$L$586,"Não Pago")</f>
        <v>0</v>
      </c>
      <c r="F193" s="49">
        <f>SUMIFS(Fev!$J$5:$J$605,Fev!$V$5:$V$605,"Despesa",Fev!$G$5:$G$605,CPagar!$D193,Fev!$L$5:$L$605,"Não Pago")</f>
        <v>0</v>
      </c>
      <c r="G193" s="49" t="e">
        <f>SUMIFS(#REF!,#REF!,"Despesa",#REF!,CPagar!$D193,#REF!,"Não Pago")</f>
        <v>#REF!</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t="e">
        <f>SUMIFS(#REF!,#REF!,"Despesa",#REF!,CPagar!$D193,#REF!,"Não Pago")</f>
        <v>#REF!</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t="e">
        <f t="shared" si="6"/>
        <v>#REF!</v>
      </c>
    </row>
    <row r="194" spans="1:17" ht="28.5" customHeight="1" thickTop="1" thickBot="1" x14ac:dyDescent="0.3">
      <c r="A194" s="214"/>
      <c r="C194" s="34">
        <f>'PC Despesas'!F90</f>
        <v>0</v>
      </c>
      <c r="D194" s="35" t="e">
        <f>VLOOKUP(C194,'PC Despesas'!$F$4:$G$103,2,FALSE)</f>
        <v>#N/A</v>
      </c>
      <c r="E194" s="49">
        <f>SUMIFS(Jan!$J$5:$J$586,Jan!$V$5:$V$586,"Despesa",Jan!$G$5:$G$586,CPagar!$D194,Jan!$L$5:$L$586,"Não Pago")</f>
        <v>0</v>
      </c>
      <c r="F194" s="49">
        <f>SUMIFS(Fev!$J$5:$J$605,Fev!$V$5:$V$605,"Despesa",Fev!$G$5:$G$605,CPagar!$D194,Fev!$L$5:$L$605,"Não Pago")</f>
        <v>0</v>
      </c>
      <c r="G194" s="49" t="e">
        <f>SUMIFS(#REF!,#REF!,"Despesa",#REF!,CPagar!$D194,#REF!,"Não Pago")</f>
        <v>#REF!</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t="e">
        <f>SUMIFS(#REF!,#REF!,"Despesa",#REF!,CPagar!$D194,#REF!,"Não Pago")</f>
        <v>#REF!</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t="e">
        <f t="shared" si="6"/>
        <v>#REF!</v>
      </c>
    </row>
    <row r="195" spans="1:17" ht="28.5" customHeight="1" thickTop="1" thickBot="1" x14ac:dyDescent="0.3">
      <c r="A195" s="214"/>
      <c r="C195" s="34">
        <f>'PC Despesas'!F91</f>
        <v>0</v>
      </c>
      <c r="D195" s="35" t="e">
        <f>VLOOKUP(C195,'PC Despesas'!$F$4:$G$103,2,FALSE)</f>
        <v>#N/A</v>
      </c>
      <c r="E195" s="49">
        <f>SUMIFS(Jan!$J$5:$J$586,Jan!$V$5:$V$586,"Despesa",Jan!$G$5:$G$586,CPagar!$D195,Jan!$L$5:$L$586,"Não Pago")</f>
        <v>0</v>
      </c>
      <c r="F195" s="49">
        <f>SUMIFS(Fev!$J$5:$J$605,Fev!$V$5:$V$605,"Despesa",Fev!$G$5:$G$605,CPagar!$D195,Fev!$L$5:$L$605,"Não Pago")</f>
        <v>0</v>
      </c>
      <c r="G195" s="49" t="e">
        <f>SUMIFS(#REF!,#REF!,"Despesa",#REF!,CPagar!$D195,#REF!,"Não Pago")</f>
        <v>#REF!</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t="e">
        <f>SUMIFS(#REF!,#REF!,"Despesa",#REF!,CPagar!$D195,#REF!,"Não Pago")</f>
        <v>#REF!</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t="e">
        <f t="shared" si="6"/>
        <v>#REF!</v>
      </c>
    </row>
    <row r="196" spans="1:17" ht="28.5" customHeight="1" thickTop="1" thickBot="1" x14ac:dyDescent="0.3">
      <c r="A196" s="214"/>
      <c r="C196" s="34">
        <f>'PC Despesas'!F92</f>
        <v>0</v>
      </c>
      <c r="D196" s="35" t="e">
        <f>VLOOKUP(C196,'PC Despesas'!$F$4:$G$103,2,FALSE)</f>
        <v>#N/A</v>
      </c>
      <c r="E196" s="49">
        <f>SUMIFS(Jan!$J$5:$J$586,Jan!$V$5:$V$586,"Despesa",Jan!$G$5:$G$586,CPagar!$D196,Jan!$L$5:$L$586,"Não Pago")</f>
        <v>0</v>
      </c>
      <c r="F196" s="49">
        <f>SUMIFS(Fev!$J$5:$J$605,Fev!$V$5:$V$605,"Despesa",Fev!$G$5:$G$605,CPagar!$D196,Fev!$L$5:$L$605,"Não Pago")</f>
        <v>0</v>
      </c>
      <c r="G196" s="49" t="e">
        <f>SUMIFS(#REF!,#REF!,"Despesa",#REF!,CPagar!$D196,#REF!,"Não Pago")</f>
        <v>#REF!</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t="e">
        <f>SUMIFS(#REF!,#REF!,"Despesa",#REF!,CPagar!$D196,#REF!,"Não Pago")</f>
        <v>#REF!</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t="e">
        <f t="shared" si="6"/>
        <v>#REF!</v>
      </c>
    </row>
    <row r="197" spans="1:17" ht="28.5" customHeight="1" thickTop="1" thickBot="1" x14ac:dyDescent="0.3">
      <c r="A197" s="214"/>
      <c r="C197" s="34">
        <f>'PC Despesas'!F93</f>
        <v>0</v>
      </c>
      <c r="D197" s="35" t="e">
        <f>VLOOKUP(C197,'PC Despesas'!$F$4:$G$103,2,FALSE)</f>
        <v>#N/A</v>
      </c>
      <c r="E197" s="49">
        <f>SUMIFS(Jan!$J$5:$J$586,Jan!$V$5:$V$586,"Despesa",Jan!$G$5:$G$586,CPagar!$D197,Jan!$L$5:$L$586,"Não Pago")</f>
        <v>0</v>
      </c>
      <c r="F197" s="49">
        <f>SUMIFS(Fev!$J$5:$J$605,Fev!$V$5:$V$605,"Despesa",Fev!$G$5:$G$605,CPagar!$D197,Fev!$L$5:$L$605,"Não Pago")</f>
        <v>0</v>
      </c>
      <c r="G197" s="49" t="e">
        <f>SUMIFS(#REF!,#REF!,"Despesa",#REF!,CPagar!$D197,#REF!,"Não Pago")</f>
        <v>#REF!</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t="e">
        <f>SUMIFS(#REF!,#REF!,"Despesa",#REF!,CPagar!$D197,#REF!,"Não Pago")</f>
        <v>#REF!</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t="e">
        <f t="shared" si="6"/>
        <v>#REF!</v>
      </c>
    </row>
    <row r="198" spans="1:17" ht="28.5" customHeight="1" thickTop="1" thickBot="1" x14ac:dyDescent="0.3">
      <c r="A198" s="214"/>
      <c r="C198" s="34">
        <f>'PC Despesas'!F94</f>
        <v>0</v>
      </c>
      <c r="D198" s="35" t="e">
        <f>VLOOKUP(C198,'PC Despesas'!$F$4:$G$103,2,FALSE)</f>
        <v>#N/A</v>
      </c>
      <c r="E198" s="49">
        <f>SUMIFS(Jan!$J$5:$J$586,Jan!$V$5:$V$586,"Despesa",Jan!$G$5:$G$586,CPagar!$D198,Jan!$L$5:$L$586,"Não Pago")</f>
        <v>0</v>
      </c>
      <c r="F198" s="49">
        <f>SUMIFS(Fev!$J$5:$J$605,Fev!$V$5:$V$605,"Despesa",Fev!$G$5:$G$605,CPagar!$D198,Fev!$L$5:$L$605,"Não Pago")</f>
        <v>0</v>
      </c>
      <c r="G198" s="49" t="e">
        <f>SUMIFS(#REF!,#REF!,"Despesa",#REF!,CPagar!$D198,#REF!,"Não Pago")</f>
        <v>#REF!</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t="e">
        <f>SUMIFS(#REF!,#REF!,"Despesa",#REF!,CPagar!$D198,#REF!,"Não Pago")</f>
        <v>#REF!</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t="e">
        <f t="shared" si="6"/>
        <v>#REF!</v>
      </c>
    </row>
    <row r="199" spans="1:17" ht="28.5" customHeight="1" thickTop="1" thickBot="1" x14ac:dyDescent="0.3">
      <c r="A199" s="214"/>
      <c r="C199" s="34">
        <f>'PC Despesas'!F95</f>
        <v>0</v>
      </c>
      <c r="D199" s="35" t="e">
        <f>VLOOKUP(C199,'PC Despesas'!$F$4:$G$103,2,FALSE)</f>
        <v>#N/A</v>
      </c>
      <c r="E199" s="49">
        <f>SUMIFS(Jan!$J$5:$J$586,Jan!$V$5:$V$586,"Despesa",Jan!$G$5:$G$586,CPagar!$D199,Jan!$L$5:$L$586,"Não Pago")</f>
        <v>0</v>
      </c>
      <c r="F199" s="49">
        <f>SUMIFS(Fev!$J$5:$J$605,Fev!$V$5:$V$605,"Despesa",Fev!$G$5:$G$605,CPagar!$D199,Fev!$L$5:$L$605,"Não Pago")</f>
        <v>0</v>
      </c>
      <c r="G199" s="49" t="e">
        <f>SUMIFS(#REF!,#REF!,"Despesa",#REF!,CPagar!$D199,#REF!,"Não Pago")</f>
        <v>#REF!</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t="e">
        <f>SUMIFS(#REF!,#REF!,"Despesa",#REF!,CPagar!$D199,#REF!,"Não Pago")</f>
        <v>#REF!</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t="e">
        <f t="shared" si="6"/>
        <v>#REF!</v>
      </c>
    </row>
    <row r="200" spans="1:17" ht="28.5" customHeight="1" thickTop="1" thickBot="1" x14ac:dyDescent="0.3">
      <c r="A200" s="214"/>
      <c r="C200" s="34">
        <f>'PC Despesas'!F96</f>
        <v>0</v>
      </c>
      <c r="D200" s="35" t="e">
        <f>VLOOKUP(C200,'PC Despesas'!$F$4:$G$103,2,FALSE)</f>
        <v>#N/A</v>
      </c>
      <c r="E200" s="49">
        <f>SUMIFS(Jan!$J$5:$J$586,Jan!$V$5:$V$586,"Despesa",Jan!$G$5:$G$586,CPagar!$D200,Jan!$L$5:$L$586,"Não Pago")</f>
        <v>0</v>
      </c>
      <c r="F200" s="49">
        <f>SUMIFS(Fev!$J$5:$J$605,Fev!$V$5:$V$605,"Despesa",Fev!$G$5:$G$605,CPagar!$D200,Fev!$L$5:$L$605,"Não Pago")</f>
        <v>0</v>
      </c>
      <c r="G200" s="49" t="e">
        <f>SUMIFS(#REF!,#REF!,"Despesa",#REF!,CPagar!$D200,#REF!,"Não Pago")</f>
        <v>#REF!</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t="e">
        <f>SUMIFS(#REF!,#REF!,"Despesa",#REF!,CPagar!$D200,#REF!,"Não Pago")</f>
        <v>#REF!</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t="e">
        <f t="shared" si="6"/>
        <v>#REF!</v>
      </c>
    </row>
    <row r="201" spans="1:17" ht="28.5" customHeight="1" thickTop="1" thickBot="1" x14ac:dyDescent="0.3">
      <c r="A201" s="214"/>
      <c r="C201" s="34">
        <f>'PC Despesas'!F97</f>
        <v>0</v>
      </c>
      <c r="D201" s="35" t="e">
        <f>VLOOKUP(C201,'PC Despesas'!$F$4:$G$103,2,FALSE)</f>
        <v>#N/A</v>
      </c>
      <c r="E201" s="49">
        <f>SUMIFS(Jan!$J$5:$J$586,Jan!$V$5:$V$586,"Despesa",Jan!$G$5:$G$586,CPagar!$D201,Jan!$L$5:$L$586,"Não Pago")</f>
        <v>0</v>
      </c>
      <c r="F201" s="49">
        <f>SUMIFS(Fev!$J$5:$J$605,Fev!$V$5:$V$605,"Despesa",Fev!$G$5:$G$605,CPagar!$D201,Fev!$L$5:$L$605,"Não Pago")</f>
        <v>0</v>
      </c>
      <c r="G201" s="49" t="e">
        <f>SUMIFS(#REF!,#REF!,"Despesa",#REF!,CPagar!$D201,#REF!,"Não Pago")</f>
        <v>#REF!</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t="e">
        <f>SUMIFS(#REF!,#REF!,"Despesa",#REF!,CPagar!$D201,#REF!,"Não Pago")</f>
        <v>#REF!</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t="e">
        <f t="shared" si="6"/>
        <v>#REF!</v>
      </c>
    </row>
    <row r="202" spans="1:17" ht="28.5" customHeight="1" thickTop="1" thickBot="1" x14ac:dyDescent="0.3">
      <c r="A202" s="214"/>
      <c r="C202" s="34">
        <f>'PC Despesas'!F98</f>
        <v>0</v>
      </c>
      <c r="D202" s="35" t="e">
        <f>VLOOKUP(C202,'PC Despesas'!$F$4:$G$103,2,FALSE)</f>
        <v>#N/A</v>
      </c>
      <c r="E202" s="49">
        <f>SUMIFS(Jan!$J$5:$J$586,Jan!$V$5:$V$586,"Despesa",Jan!$G$5:$G$586,CPagar!$D202,Jan!$L$5:$L$586,"Não Pago")</f>
        <v>0</v>
      </c>
      <c r="F202" s="49">
        <f>SUMIFS(Fev!$J$5:$J$605,Fev!$V$5:$V$605,"Despesa",Fev!$G$5:$G$605,CPagar!$D202,Fev!$L$5:$L$605,"Não Pago")</f>
        <v>0</v>
      </c>
      <c r="G202" s="49" t="e">
        <f>SUMIFS(#REF!,#REF!,"Despesa",#REF!,CPagar!$D202,#REF!,"Não Pago")</f>
        <v>#REF!</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t="e">
        <f>SUMIFS(#REF!,#REF!,"Despesa",#REF!,CPagar!$D202,#REF!,"Não Pago")</f>
        <v>#REF!</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t="e">
        <f t="shared" si="6"/>
        <v>#REF!</v>
      </c>
    </row>
    <row r="203" spans="1:17" ht="28.5" customHeight="1" thickTop="1" thickBot="1" x14ac:dyDescent="0.3">
      <c r="A203" s="214"/>
      <c r="C203" s="34">
        <f>'PC Despesas'!F99</f>
        <v>0</v>
      </c>
      <c r="D203" s="35" t="e">
        <f>VLOOKUP(C203,'PC Despesas'!$F$4:$G$103,2,FALSE)</f>
        <v>#N/A</v>
      </c>
      <c r="E203" s="49">
        <f>SUMIFS(Jan!$J$5:$J$586,Jan!$V$5:$V$586,"Despesa",Jan!$G$5:$G$586,CPagar!$D203,Jan!$L$5:$L$586,"Não Pago")</f>
        <v>0</v>
      </c>
      <c r="F203" s="49">
        <f>SUMIFS(Fev!$J$5:$J$605,Fev!$V$5:$V$605,"Despesa",Fev!$G$5:$G$605,CPagar!$D203,Fev!$L$5:$L$605,"Não Pago")</f>
        <v>0</v>
      </c>
      <c r="G203" s="49" t="e">
        <f>SUMIFS(#REF!,#REF!,"Despesa",#REF!,CPagar!$D203,#REF!,"Não Pago")</f>
        <v>#REF!</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t="e">
        <f>SUMIFS(#REF!,#REF!,"Despesa",#REF!,CPagar!$D203,#REF!,"Não Pago")</f>
        <v>#REF!</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t="e">
        <f t="shared" si="6"/>
        <v>#REF!</v>
      </c>
    </row>
    <row r="204" spans="1:17" ht="28.5" customHeight="1" thickTop="1" thickBot="1" x14ac:dyDescent="0.3">
      <c r="A204" s="214"/>
      <c r="C204" s="34">
        <f>'PC Despesas'!F100</f>
        <v>0</v>
      </c>
      <c r="D204" s="35" t="e">
        <f>VLOOKUP(C204,'PC Despesas'!$F$4:$G$103,2,FALSE)</f>
        <v>#N/A</v>
      </c>
      <c r="E204" s="49">
        <f>SUMIFS(Jan!$J$5:$J$586,Jan!$V$5:$V$586,"Despesa",Jan!$G$5:$G$586,CPagar!$D204,Jan!$L$5:$L$586,"Não Pago")</f>
        <v>0</v>
      </c>
      <c r="F204" s="49">
        <f>SUMIFS(Fev!$J$5:$J$605,Fev!$V$5:$V$605,"Despesa",Fev!$G$5:$G$605,CPagar!$D204,Fev!$L$5:$L$605,"Não Pago")</f>
        <v>0</v>
      </c>
      <c r="G204" s="49" t="e">
        <f>SUMIFS(#REF!,#REF!,"Despesa",#REF!,CPagar!$D204,#REF!,"Não Pago")</f>
        <v>#REF!</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t="e">
        <f>SUMIFS(#REF!,#REF!,"Despesa",#REF!,CPagar!$D204,#REF!,"Não Pago")</f>
        <v>#REF!</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t="e">
        <f t="shared" si="6"/>
        <v>#REF!</v>
      </c>
    </row>
    <row r="205" spans="1:17" ht="28.5" customHeight="1" thickTop="1" thickBot="1" x14ac:dyDescent="0.3">
      <c r="A205" s="214"/>
      <c r="C205" s="34">
        <f>'PC Despesas'!F101</f>
        <v>0</v>
      </c>
      <c r="D205" s="35" t="e">
        <f>VLOOKUP(C205,'PC Despesas'!$F$4:$G$103,2,FALSE)</f>
        <v>#N/A</v>
      </c>
      <c r="E205" s="49">
        <f>SUMIFS(Jan!$J$5:$J$586,Jan!$V$5:$V$586,"Despesa",Jan!$G$5:$G$586,CPagar!$D205,Jan!$L$5:$L$586,"Não Pago")</f>
        <v>0</v>
      </c>
      <c r="F205" s="49">
        <f>SUMIFS(Fev!$J$5:$J$605,Fev!$V$5:$V$605,"Despesa",Fev!$G$5:$G$605,CPagar!$D205,Fev!$L$5:$L$605,"Não Pago")</f>
        <v>0</v>
      </c>
      <c r="G205" s="49" t="e">
        <f>SUMIFS(#REF!,#REF!,"Despesa",#REF!,CPagar!$D205,#REF!,"Não Pago")</f>
        <v>#REF!</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t="e">
        <f>SUMIFS(#REF!,#REF!,"Despesa",#REF!,CPagar!$D205,#REF!,"Não Pago")</f>
        <v>#REF!</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t="e">
        <f t="shared" si="6"/>
        <v>#REF!</v>
      </c>
    </row>
    <row r="206" spans="1:17" ht="28.5" customHeight="1" thickTop="1" thickBot="1" x14ac:dyDescent="0.3">
      <c r="A206" s="214"/>
      <c r="C206" s="34">
        <f>'PC Despesas'!F102</f>
        <v>0</v>
      </c>
      <c r="D206" s="35" t="e">
        <f>VLOOKUP(C206,'PC Despesas'!$F$4:$G$103,2,FALSE)</f>
        <v>#N/A</v>
      </c>
      <c r="E206" s="49">
        <f>SUMIFS(Jan!$J$5:$J$586,Jan!$V$5:$V$586,"Despesa",Jan!$G$5:$G$586,CPagar!$D206,Jan!$L$5:$L$586,"Não Pago")</f>
        <v>0</v>
      </c>
      <c r="F206" s="49">
        <f>SUMIFS(Fev!$J$5:$J$605,Fev!$V$5:$V$605,"Despesa",Fev!$G$5:$G$605,CPagar!$D206,Fev!$L$5:$L$605,"Não Pago")</f>
        <v>0</v>
      </c>
      <c r="G206" s="49" t="e">
        <f>SUMIFS(#REF!,#REF!,"Despesa",#REF!,CPagar!$D206,#REF!,"Não Pago")</f>
        <v>#REF!</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t="e">
        <f>SUMIFS(#REF!,#REF!,"Despesa",#REF!,CPagar!$D206,#REF!,"Não Pago")</f>
        <v>#REF!</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t="e">
        <f t="shared" si="6"/>
        <v>#REF!</v>
      </c>
    </row>
    <row r="207" spans="1:17" ht="28.5" customHeight="1" thickTop="1" thickBot="1" x14ac:dyDescent="0.3">
      <c r="A207" s="214"/>
      <c r="C207" s="34">
        <f>'PC Despesas'!F103</f>
        <v>0</v>
      </c>
      <c r="D207" s="35" t="e">
        <f>VLOOKUP(C207,'PC Despesas'!$F$4:$G$103,2,FALSE)</f>
        <v>#N/A</v>
      </c>
      <c r="E207" s="49">
        <f>SUMIFS(Jan!$J$5:$J$586,Jan!$V$5:$V$586,"Despesa",Jan!$G$5:$G$586,CPagar!$D207,Jan!$L$5:$L$586,"Não Pago")</f>
        <v>0</v>
      </c>
      <c r="F207" s="49">
        <f>SUMIFS(Fev!$J$5:$J$605,Fev!$V$5:$V$605,"Despesa",Fev!$G$5:$G$605,CPagar!$D207,Fev!$L$5:$L$605,"Não Pago")</f>
        <v>0</v>
      </c>
      <c r="G207" s="49" t="e">
        <f>SUMIFS(#REF!,#REF!,"Despesa",#REF!,CPagar!$D207,#REF!,"Não Pago")</f>
        <v>#REF!</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t="e">
        <f>SUMIFS(#REF!,#REF!,"Despesa",#REF!,CPagar!$D207,#REF!,"Não Pago")</f>
        <v>#REF!</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t="e">
        <f t="shared" si="6"/>
        <v>#REF!</v>
      </c>
    </row>
    <row r="208" spans="1:17" ht="30.75" customHeight="1" thickTop="1" thickBot="1" x14ac:dyDescent="0.3">
      <c r="A208" s="214"/>
      <c r="C208" s="179" t="str">
        <f>'PC Despesas'!I4</f>
        <v>5.3</v>
      </c>
      <c r="D208" s="189" t="str">
        <f>VLOOKUP(C208,'PC Despesas'!$I$4:$J$103,2,FALSE)</f>
        <v>DESPESAS NÃO OPERACIONAIS</v>
      </c>
      <c r="E208" s="187">
        <f t="shared" ref="E208:Q208" si="7">SUM(E209:E307)</f>
        <v>0</v>
      </c>
      <c r="F208" s="187">
        <f t="shared" si="7"/>
        <v>0</v>
      </c>
      <c r="G208" s="187" t="e">
        <f t="shared" si="7"/>
        <v>#REF!</v>
      </c>
      <c r="H208" s="187">
        <f t="shared" si="7"/>
        <v>0</v>
      </c>
      <c r="I208" s="187">
        <f t="shared" si="7"/>
        <v>0</v>
      </c>
      <c r="J208" s="187">
        <f t="shared" si="7"/>
        <v>0</v>
      </c>
      <c r="K208" s="187" t="e">
        <f t="shared" si="7"/>
        <v>#REF!</v>
      </c>
      <c r="L208" s="187">
        <f t="shared" si="7"/>
        <v>0</v>
      </c>
      <c r="M208" s="187">
        <f t="shared" si="7"/>
        <v>0</v>
      </c>
      <c r="N208" s="187">
        <f t="shared" si="7"/>
        <v>0</v>
      </c>
      <c r="O208" s="187">
        <f t="shared" si="7"/>
        <v>0</v>
      </c>
      <c r="P208" s="187">
        <f t="shared" si="7"/>
        <v>0</v>
      </c>
      <c r="Q208" s="187" t="e">
        <f t="shared" si="7"/>
        <v>#REF!</v>
      </c>
    </row>
    <row r="209" spans="1:17" ht="28.5" customHeight="1" thickTop="1" thickBot="1" x14ac:dyDescent="0.3">
      <c r="A209" s="214"/>
      <c r="C209" s="34" t="str">
        <f>'PC Despesas'!I5</f>
        <v>5.3.1</v>
      </c>
      <c r="D209" s="35" t="str">
        <f>VLOOKUP(C209,'PC Despesas'!$I$4:$J$103,2,FALSE)</f>
        <v>MULTAS POR INFRAÇÃO DE TRANSITO</v>
      </c>
      <c r="E209" s="49">
        <f>SUMIFS(Jan!$J$5:$J$586,Jan!$V$5:$V$586,"Despesa",Jan!$G$5:$G$586,CPagar!$D209,Jan!$L$5:$L$586,"Não Pago")</f>
        <v>0</v>
      </c>
      <c r="F209" s="49">
        <f>SUMIFS(Fev!$J$5:$J$605,Fev!$V$5:$V$605,"Despesa",Fev!$G$5:$G$605,CPagar!$D209,Fev!$L$5:$L$605,"Não Pago")</f>
        <v>0</v>
      </c>
      <c r="G209" s="49" t="e">
        <f>SUMIFS(#REF!,#REF!,"Despesa",#REF!,CPagar!$D209,#REF!,"Não Pago")</f>
        <v>#REF!</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t="e">
        <f>SUMIFS(#REF!,#REF!,"Despesa",#REF!,CPagar!$D209,#REF!,"Não Pago")</f>
        <v>#REF!</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t="e">
        <f>SUM(E209:P209)</f>
        <v>#REF!</v>
      </c>
    </row>
    <row r="210" spans="1:17" ht="28.5" customHeight="1" thickTop="1" thickBot="1" x14ac:dyDescent="0.3">
      <c r="A210" s="214"/>
      <c r="C210" s="34" t="str">
        <f>'PC Despesas'!I6</f>
        <v>5.3.2</v>
      </c>
      <c r="D210" s="35" t="str">
        <f>VLOOKUP(C210,'PC Despesas'!$I$4:$J$103,2,FALSE)</f>
        <v>MULTAS POR INFRAÇÃO FISCAL</v>
      </c>
      <c r="E210" s="49">
        <f>SUMIFS(Jan!$J$5:$J$586,Jan!$V$5:$V$586,"Despesa",Jan!$G$5:$G$586,CPagar!$D210,Jan!$L$5:$L$586,"Não Pago")</f>
        <v>0</v>
      </c>
      <c r="F210" s="49">
        <f>SUMIFS(Fev!$J$5:$J$605,Fev!$V$5:$V$605,"Despesa",Fev!$G$5:$G$605,CPagar!$D210,Fev!$L$5:$L$605,"Não Pago")</f>
        <v>0</v>
      </c>
      <c r="G210" s="49" t="e">
        <f>SUMIFS(#REF!,#REF!,"Despesa",#REF!,CPagar!$D210,#REF!,"Não Pago")</f>
        <v>#REF!</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t="e">
        <f>SUMIFS(#REF!,#REF!,"Despesa",#REF!,CPagar!$D210,#REF!,"Não Pago")</f>
        <v>#REF!</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t="e">
        <f t="shared" ref="Q210:Q273" si="8">SUM(E210:P210)</f>
        <v>#REF!</v>
      </c>
    </row>
    <row r="211" spans="1:17" ht="28.5" customHeight="1" thickTop="1" thickBot="1" x14ac:dyDescent="0.3">
      <c r="A211" s="214"/>
      <c r="C211" s="34" t="str">
        <f>'PC Despesas'!I7</f>
        <v>5.3.3</v>
      </c>
      <c r="D211" s="35" t="str">
        <f>VLOOKUP(C211,'PC Despesas'!$I$4:$J$103,2,FALSE)</f>
        <v>MULTAS TRABALHISTAS</v>
      </c>
      <c r="E211" s="49">
        <f>SUMIFS(Jan!$J$5:$J$586,Jan!$V$5:$V$586,"Despesa",Jan!$G$5:$G$586,CPagar!$D211,Jan!$L$5:$L$586,"Não Pago")</f>
        <v>0</v>
      </c>
      <c r="F211" s="49">
        <f>SUMIFS(Fev!$J$5:$J$605,Fev!$V$5:$V$605,"Despesa",Fev!$G$5:$G$605,CPagar!$D211,Fev!$L$5:$L$605,"Não Pago")</f>
        <v>0</v>
      </c>
      <c r="G211" s="49" t="e">
        <f>SUMIFS(#REF!,#REF!,"Despesa",#REF!,CPagar!$D211,#REF!,"Não Pago")</f>
        <v>#REF!</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t="e">
        <f>SUMIFS(#REF!,#REF!,"Despesa",#REF!,CPagar!$D211,#REF!,"Não Pago")</f>
        <v>#REF!</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t="e">
        <f t="shared" si="8"/>
        <v>#REF!</v>
      </c>
    </row>
    <row r="212" spans="1:17" ht="28.5" customHeight="1" thickTop="1" thickBot="1" x14ac:dyDescent="0.3">
      <c r="A212" s="214"/>
      <c r="C212" s="34" t="str">
        <f>'PC Despesas'!I8</f>
        <v>5.3.4</v>
      </c>
      <c r="D212" s="35" t="str">
        <f>VLOOKUP(C212,'PC Despesas'!$I$4:$J$103,2,FALSE)</f>
        <v>PERDAS MERC.DANIFIC/ROUBADAS</v>
      </c>
      <c r="E212" s="49">
        <f>SUMIFS(Jan!$J$5:$J$586,Jan!$V$5:$V$586,"Despesa",Jan!$G$5:$G$586,CPagar!$D212,Jan!$L$5:$L$586,"Não Pago")</f>
        <v>0</v>
      </c>
      <c r="F212" s="49">
        <f>SUMIFS(Fev!$J$5:$J$605,Fev!$V$5:$V$605,"Despesa",Fev!$G$5:$G$605,CPagar!$D212,Fev!$L$5:$L$605,"Não Pago")</f>
        <v>0</v>
      </c>
      <c r="G212" s="49" t="e">
        <f>SUMIFS(#REF!,#REF!,"Despesa",#REF!,CPagar!$D212,#REF!,"Não Pago")</f>
        <v>#REF!</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t="e">
        <f>SUMIFS(#REF!,#REF!,"Despesa",#REF!,CPagar!$D212,#REF!,"Não Pago")</f>
        <v>#REF!</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t="e">
        <f t="shared" si="8"/>
        <v>#REF!</v>
      </c>
    </row>
    <row r="213" spans="1:17" ht="28.5" customHeight="1" thickTop="1" thickBot="1" x14ac:dyDescent="0.3">
      <c r="A213" s="214"/>
      <c r="C213" s="34" t="str">
        <f>'PC Despesas'!I9</f>
        <v>5.3.5</v>
      </c>
      <c r="D213" s="35" t="str">
        <f>VLOOKUP(C213,'PC Despesas'!$I$4:$J$103,2,FALSE)</f>
        <v>DESP SOCIOS E ADMINISTRADORES</v>
      </c>
      <c r="E213" s="49">
        <f>SUMIFS(Jan!$J$5:$J$586,Jan!$V$5:$V$586,"Despesa",Jan!$G$5:$G$586,CPagar!$D213,Jan!$L$5:$L$586,"Não Pago")</f>
        <v>0</v>
      </c>
      <c r="F213" s="49">
        <f>SUMIFS(Fev!$J$5:$J$605,Fev!$V$5:$V$605,"Despesa",Fev!$G$5:$G$605,CPagar!$D213,Fev!$L$5:$L$605,"Não Pago")</f>
        <v>0</v>
      </c>
      <c r="G213" s="49" t="e">
        <f>SUMIFS(#REF!,#REF!,"Despesa",#REF!,CPagar!$D213,#REF!,"Não Pago")</f>
        <v>#REF!</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t="e">
        <f>SUMIFS(#REF!,#REF!,"Despesa",#REF!,CPagar!$D213,#REF!,"Não Pago")</f>
        <v>#REF!</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t="e">
        <f t="shared" si="8"/>
        <v>#REF!</v>
      </c>
    </row>
    <row r="214" spans="1:17" ht="28.5" customHeight="1" thickTop="1" thickBot="1" x14ac:dyDescent="0.3">
      <c r="A214" s="214"/>
      <c r="C214" s="34" t="str">
        <f>'PC Despesas'!I10</f>
        <v>5.3.8</v>
      </c>
      <c r="D214" s="35" t="str">
        <f>VLOOKUP(C214,'PC Despesas'!$I$4:$J$103,2,FALSE)</f>
        <v>TESTE</v>
      </c>
      <c r="E214" s="49">
        <f>SUMIFS(Jan!$J$5:$J$586,Jan!$V$5:$V$586,"Despesa",Jan!$G$5:$G$586,CPagar!$D214,Jan!$L$5:$L$586,"Não Pago")</f>
        <v>0</v>
      </c>
      <c r="F214" s="49">
        <f>SUMIFS(Fev!$J$5:$J$605,Fev!$V$5:$V$605,"Despesa",Fev!$G$5:$G$605,CPagar!$D214,Fev!$L$5:$L$605,"Não Pago")</f>
        <v>0</v>
      </c>
      <c r="G214" s="49" t="e">
        <f>SUMIFS(#REF!,#REF!,"Despesa",#REF!,CPagar!$D214,#REF!,"Não Pago")</f>
        <v>#REF!</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t="e">
        <f>SUMIFS(#REF!,#REF!,"Despesa",#REF!,CPagar!$D214,#REF!,"Não Pago")</f>
        <v>#REF!</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t="e">
        <f t="shared" si="8"/>
        <v>#REF!</v>
      </c>
    </row>
    <row r="215" spans="1:17" ht="28.5" customHeight="1" thickTop="1" thickBot="1" x14ac:dyDescent="0.3">
      <c r="A215" s="214"/>
      <c r="C215" s="34">
        <f>'PC Despesas'!I11</f>
        <v>0</v>
      </c>
      <c r="D215" s="35" t="e">
        <f>VLOOKUP(C215,'PC Despesas'!$I$4:$J$103,2,FALSE)</f>
        <v>#N/A</v>
      </c>
      <c r="E215" s="49">
        <f>SUMIFS(Jan!$J$5:$J$586,Jan!$V$5:$V$586,"Despesa",Jan!$G$5:$G$586,CPagar!$D215,Jan!$L$5:$L$586,"Não Pago")</f>
        <v>0</v>
      </c>
      <c r="F215" s="49">
        <f>SUMIFS(Fev!$J$5:$J$605,Fev!$V$5:$V$605,"Despesa",Fev!$G$5:$G$605,CPagar!$D215,Fev!$L$5:$L$605,"Não Pago")</f>
        <v>0</v>
      </c>
      <c r="G215" s="49" t="e">
        <f>SUMIFS(#REF!,#REF!,"Despesa",#REF!,CPagar!$D215,#REF!,"Não Pago")</f>
        <v>#REF!</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t="e">
        <f>SUMIFS(#REF!,#REF!,"Despesa",#REF!,CPagar!$D215,#REF!,"Não Pago")</f>
        <v>#REF!</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t="e">
        <f t="shared" si="8"/>
        <v>#REF!</v>
      </c>
    </row>
    <row r="216" spans="1:17" ht="28.5" customHeight="1" thickTop="1" thickBot="1" x14ac:dyDescent="0.3">
      <c r="A216" s="214"/>
      <c r="C216" s="34">
        <f>'PC Despesas'!I12</f>
        <v>0</v>
      </c>
      <c r="D216" s="35" t="e">
        <f>VLOOKUP(C216,'PC Despesas'!$I$4:$J$103,2,FALSE)</f>
        <v>#N/A</v>
      </c>
      <c r="E216" s="49">
        <f>SUMIFS(Jan!$J$5:$J$586,Jan!$V$5:$V$586,"Despesa",Jan!$G$5:$G$586,CPagar!$D216,Jan!$L$5:$L$586,"Não Pago")</f>
        <v>0</v>
      </c>
      <c r="F216" s="49">
        <f>SUMIFS(Fev!$J$5:$J$605,Fev!$V$5:$V$605,"Despesa",Fev!$G$5:$G$605,CPagar!$D216,Fev!$L$5:$L$605,"Não Pago")</f>
        <v>0</v>
      </c>
      <c r="G216" s="49" t="e">
        <f>SUMIFS(#REF!,#REF!,"Despesa",#REF!,CPagar!$D216,#REF!,"Não Pago")</f>
        <v>#REF!</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t="e">
        <f>SUMIFS(#REF!,#REF!,"Despesa",#REF!,CPagar!$D216,#REF!,"Não Pago")</f>
        <v>#REF!</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t="e">
        <f t="shared" si="8"/>
        <v>#REF!</v>
      </c>
    </row>
    <row r="217" spans="1:17" ht="28.5" customHeight="1" thickTop="1" thickBot="1" x14ac:dyDescent="0.3">
      <c r="A217" s="214"/>
      <c r="C217" s="34">
        <f>'PC Despesas'!I13</f>
        <v>0</v>
      </c>
      <c r="D217" s="35" t="e">
        <f>VLOOKUP(C217,'PC Despesas'!$I$4:$J$103,2,FALSE)</f>
        <v>#N/A</v>
      </c>
      <c r="E217" s="49">
        <f>SUMIFS(Jan!$J$5:$J$586,Jan!$V$5:$V$586,"Despesa",Jan!$G$5:$G$586,CPagar!$D217,Jan!$L$5:$L$586,"Não Pago")</f>
        <v>0</v>
      </c>
      <c r="F217" s="49">
        <f>SUMIFS(Fev!$J$5:$J$605,Fev!$V$5:$V$605,"Despesa",Fev!$G$5:$G$605,CPagar!$D217,Fev!$L$5:$L$605,"Não Pago")</f>
        <v>0</v>
      </c>
      <c r="G217" s="49" t="e">
        <f>SUMIFS(#REF!,#REF!,"Despesa",#REF!,CPagar!$D217,#REF!,"Não Pago")</f>
        <v>#REF!</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t="e">
        <f>SUMIFS(#REF!,#REF!,"Despesa",#REF!,CPagar!$D217,#REF!,"Não Pago")</f>
        <v>#REF!</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t="e">
        <f t="shared" si="8"/>
        <v>#REF!</v>
      </c>
    </row>
    <row r="218" spans="1:17" ht="28.5" customHeight="1" thickTop="1" thickBot="1" x14ac:dyDescent="0.3">
      <c r="A218" s="214"/>
      <c r="C218" s="34">
        <f>'PC Despesas'!I14</f>
        <v>0</v>
      </c>
      <c r="D218" s="35" t="e">
        <f>VLOOKUP(C218,'PC Despesas'!$I$4:$J$103,2,FALSE)</f>
        <v>#N/A</v>
      </c>
      <c r="E218" s="49">
        <f>SUMIFS(Jan!$J$5:$J$586,Jan!$V$5:$V$586,"Despesa",Jan!$G$5:$G$586,CPagar!$D218,Jan!$L$5:$L$586,"Não Pago")</f>
        <v>0</v>
      </c>
      <c r="F218" s="49">
        <f>SUMIFS(Fev!$J$5:$J$605,Fev!$V$5:$V$605,"Despesa",Fev!$G$5:$G$605,CPagar!$D218,Fev!$L$5:$L$605,"Não Pago")</f>
        <v>0</v>
      </c>
      <c r="G218" s="49" t="e">
        <f>SUMIFS(#REF!,#REF!,"Despesa",#REF!,CPagar!$D218,#REF!,"Não Pago")</f>
        <v>#REF!</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t="e">
        <f>SUMIFS(#REF!,#REF!,"Despesa",#REF!,CPagar!$D218,#REF!,"Não Pago")</f>
        <v>#REF!</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t="e">
        <f t="shared" si="8"/>
        <v>#REF!</v>
      </c>
    </row>
    <row r="219" spans="1:17" ht="28.5" customHeight="1" thickTop="1" thickBot="1" x14ac:dyDescent="0.3">
      <c r="A219" s="214"/>
      <c r="C219" s="34">
        <f>'PC Despesas'!I15</f>
        <v>0</v>
      </c>
      <c r="D219" s="35" t="e">
        <f>VLOOKUP(C219,'PC Despesas'!$I$4:$J$103,2,FALSE)</f>
        <v>#N/A</v>
      </c>
      <c r="E219" s="49">
        <f>SUMIFS(Jan!$J$5:$J$586,Jan!$V$5:$V$586,"Despesa",Jan!$G$5:$G$586,CPagar!$D219,Jan!$L$5:$L$586,"Não Pago")</f>
        <v>0</v>
      </c>
      <c r="F219" s="49">
        <f>SUMIFS(Fev!$J$5:$J$605,Fev!$V$5:$V$605,"Despesa",Fev!$G$5:$G$605,CPagar!$D219,Fev!$L$5:$L$605,"Não Pago")</f>
        <v>0</v>
      </c>
      <c r="G219" s="49" t="e">
        <f>SUMIFS(#REF!,#REF!,"Despesa",#REF!,CPagar!$D219,#REF!,"Não Pago")</f>
        <v>#REF!</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t="e">
        <f>SUMIFS(#REF!,#REF!,"Despesa",#REF!,CPagar!$D219,#REF!,"Não Pago")</f>
        <v>#REF!</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t="e">
        <f t="shared" si="8"/>
        <v>#REF!</v>
      </c>
    </row>
    <row r="220" spans="1:17" ht="28.5" customHeight="1" thickTop="1" thickBot="1" x14ac:dyDescent="0.3">
      <c r="A220" s="214"/>
      <c r="C220" s="34">
        <f>'PC Despesas'!I16</f>
        <v>0</v>
      </c>
      <c r="D220" s="35" t="e">
        <f>VLOOKUP(C220,'PC Despesas'!$I$4:$J$103,2,FALSE)</f>
        <v>#N/A</v>
      </c>
      <c r="E220" s="49">
        <f>SUMIFS(Jan!$J$5:$J$586,Jan!$V$5:$V$586,"Despesa",Jan!$G$5:$G$586,CPagar!$D220,Jan!$L$5:$L$586,"Não Pago")</f>
        <v>0</v>
      </c>
      <c r="F220" s="49">
        <f>SUMIFS(Fev!$J$5:$J$605,Fev!$V$5:$V$605,"Despesa",Fev!$G$5:$G$605,CPagar!$D220,Fev!$L$5:$L$605,"Não Pago")</f>
        <v>0</v>
      </c>
      <c r="G220" s="49" t="e">
        <f>SUMIFS(#REF!,#REF!,"Despesa",#REF!,CPagar!$D220,#REF!,"Não Pago")</f>
        <v>#REF!</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t="e">
        <f>SUMIFS(#REF!,#REF!,"Despesa",#REF!,CPagar!$D220,#REF!,"Não Pago")</f>
        <v>#REF!</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t="e">
        <f t="shared" si="8"/>
        <v>#REF!</v>
      </c>
    </row>
    <row r="221" spans="1:17" ht="28.5" customHeight="1" thickTop="1" thickBot="1" x14ac:dyDescent="0.3">
      <c r="A221" s="214"/>
      <c r="C221" s="34">
        <f>'PC Despesas'!I17</f>
        <v>0</v>
      </c>
      <c r="D221" s="35" t="e">
        <f>VLOOKUP(C221,'PC Despesas'!$I$4:$J$103,2,FALSE)</f>
        <v>#N/A</v>
      </c>
      <c r="E221" s="49">
        <f>SUMIFS(Jan!$J$5:$J$586,Jan!$V$5:$V$586,"Despesa",Jan!$G$5:$G$586,CPagar!$D221,Jan!$L$5:$L$586,"Não Pago")</f>
        <v>0</v>
      </c>
      <c r="F221" s="49">
        <f>SUMIFS(Fev!$J$5:$J$605,Fev!$V$5:$V$605,"Despesa",Fev!$G$5:$G$605,CPagar!$D221,Fev!$L$5:$L$605,"Não Pago")</f>
        <v>0</v>
      </c>
      <c r="G221" s="49" t="e">
        <f>SUMIFS(#REF!,#REF!,"Despesa",#REF!,CPagar!$D221,#REF!,"Não Pago")</f>
        <v>#REF!</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t="e">
        <f>SUMIFS(#REF!,#REF!,"Despesa",#REF!,CPagar!$D221,#REF!,"Não Pago")</f>
        <v>#REF!</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t="e">
        <f t="shared" si="8"/>
        <v>#REF!</v>
      </c>
    </row>
    <row r="222" spans="1:17" ht="28.5" customHeight="1" thickTop="1" thickBot="1" x14ac:dyDescent="0.3">
      <c r="A222" s="214"/>
      <c r="C222" s="34">
        <f>'PC Despesas'!I18</f>
        <v>0</v>
      </c>
      <c r="D222" s="35" t="e">
        <f>VLOOKUP(C222,'PC Despesas'!$I$4:$J$103,2,FALSE)</f>
        <v>#N/A</v>
      </c>
      <c r="E222" s="49">
        <f>SUMIFS(Jan!$J$5:$J$586,Jan!$V$5:$V$586,"Despesa",Jan!$G$5:$G$586,CPagar!$D222,Jan!$L$5:$L$586,"Não Pago")</f>
        <v>0</v>
      </c>
      <c r="F222" s="49">
        <f>SUMIFS(Fev!$J$5:$J$605,Fev!$V$5:$V$605,"Despesa",Fev!$G$5:$G$605,CPagar!$D222,Fev!$L$5:$L$605,"Não Pago")</f>
        <v>0</v>
      </c>
      <c r="G222" s="49" t="e">
        <f>SUMIFS(#REF!,#REF!,"Despesa",#REF!,CPagar!$D222,#REF!,"Não Pago")</f>
        <v>#REF!</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t="e">
        <f>SUMIFS(#REF!,#REF!,"Despesa",#REF!,CPagar!$D222,#REF!,"Não Pago")</f>
        <v>#REF!</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t="e">
        <f t="shared" si="8"/>
        <v>#REF!</v>
      </c>
    </row>
    <row r="223" spans="1:17" ht="28.5" customHeight="1" thickTop="1" thickBot="1" x14ac:dyDescent="0.3">
      <c r="A223" s="214"/>
      <c r="C223" s="34">
        <f>'PC Despesas'!I19</f>
        <v>0</v>
      </c>
      <c r="D223" s="35" t="e">
        <f>VLOOKUP(C223,'PC Despesas'!$I$4:$J$103,2,FALSE)</f>
        <v>#N/A</v>
      </c>
      <c r="E223" s="49">
        <f>SUMIFS(Jan!$J$5:$J$586,Jan!$V$5:$V$586,"Despesa",Jan!$G$5:$G$586,CPagar!$D223,Jan!$L$5:$L$586,"Não Pago")</f>
        <v>0</v>
      </c>
      <c r="F223" s="49">
        <f>SUMIFS(Fev!$J$5:$J$605,Fev!$V$5:$V$605,"Despesa",Fev!$G$5:$G$605,CPagar!$D223,Fev!$L$5:$L$605,"Não Pago")</f>
        <v>0</v>
      </c>
      <c r="G223" s="49" t="e">
        <f>SUMIFS(#REF!,#REF!,"Despesa",#REF!,CPagar!$D223,#REF!,"Não Pago")</f>
        <v>#REF!</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t="e">
        <f>SUMIFS(#REF!,#REF!,"Despesa",#REF!,CPagar!$D223,#REF!,"Não Pago")</f>
        <v>#REF!</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t="e">
        <f t="shared" si="8"/>
        <v>#REF!</v>
      </c>
    </row>
    <row r="224" spans="1:17" ht="28.5" customHeight="1" thickTop="1" thickBot="1" x14ac:dyDescent="0.3">
      <c r="A224" s="214"/>
      <c r="C224" s="34">
        <f>'PC Despesas'!I20</f>
        <v>0</v>
      </c>
      <c r="D224" s="35" t="e">
        <f>VLOOKUP(C224,'PC Despesas'!$I$4:$J$103,2,FALSE)</f>
        <v>#N/A</v>
      </c>
      <c r="E224" s="49">
        <f>SUMIFS(Jan!$J$5:$J$586,Jan!$V$5:$V$586,"Despesa",Jan!$G$5:$G$586,CPagar!$D224,Jan!$L$5:$L$586,"Não Pago")</f>
        <v>0</v>
      </c>
      <c r="F224" s="49">
        <f>SUMIFS(Fev!$J$5:$J$605,Fev!$V$5:$V$605,"Despesa",Fev!$G$5:$G$605,CPagar!$D224,Fev!$L$5:$L$605,"Não Pago")</f>
        <v>0</v>
      </c>
      <c r="G224" s="49" t="e">
        <f>SUMIFS(#REF!,#REF!,"Despesa",#REF!,CPagar!$D224,#REF!,"Não Pago")</f>
        <v>#REF!</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t="e">
        <f>SUMIFS(#REF!,#REF!,"Despesa",#REF!,CPagar!$D224,#REF!,"Não Pago")</f>
        <v>#REF!</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t="e">
        <f t="shared" si="8"/>
        <v>#REF!</v>
      </c>
    </row>
    <row r="225" spans="1:17" ht="28.5" customHeight="1" thickTop="1" thickBot="1" x14ac:dyDescent="0.3">
      <c r="A225" s="214"/>
      <c r="C225" s="34">
        <f>'PC Despesas'!I21</f>
        <v>0</v>
      </c>
      <c r="D225" s="35" t="e">
        <f>VLOOKUP(C225,'PC Despesas'!$I$4:$J$103,2,FALSE)</f>
        <v>#N/A</v>
      </c>
      <c r="E225" s="49">
        <f>SUMIFS(Jan!$J$5:$J$586,Jan!$V$5:$V$586,"Despesa",Jan!$G$5:$G$586,CPagar!$D225,Jan!$L$5:$L$586,"Não Pago")</f>
        <v>0</v>
      </c>
      <c r="F225" s="49">
        <f>SUMIFS(Fev!$J$5:$J$605,Fev!$V$5:$V$605,"Despesa",Fev!$G$5:$G$605,CPagar!$D225,Fev!$L$5:$L$605,"Não Pago")</f>
        <v>0</v>
      </c>
      <c r="G225" s="49" t="e">
        <f>SUMIFS(#REF!,#REF!,"Despesa",#REF!,CPagar!$D225,#REF!,"Não Pago")</f>
        <v>#REF!</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t="e">
        <f>SUMIFS(#REF!,#REF!,"Despesa",#REF!,CPagar!$D225,#REF!,"Não Pago")</f>
        <v>#REF!</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t="e">
        <f t="shared" si="8"/>
        <v>#REF!</v>
      </c>
    </row>
    <row r="226" spans="1:17" ht="28.5" customHeight="1" thickTop="1" thickBot="1" x14ac:dyDescent="0.3">
      <c r="A226" s="214"/>
      <c r="C226" s="34">
        <f>'PC Despesas'!I22</f>
        <v>0</v>
      </c>
      <c r="D226" s="35" t="e">
        <f>VLOOKUP(C226,'PC Despesas'!$I$4:$J$103,2,FALSE)</f>
        <v>#N/A</v>
      </c>
      <c r="E226" s="49">
        <f>SUMIFS(Jan!$J$5:$J$586,Jan!$V$5:$V$586,"Despesa",Jan!$G$5:$G$586,CPagar!$D226,Jan!$L$5:$L$586,"Não Pago")</f>
        <v>0</v>
      </c>
      <c r="F226" s="49">
        <f>SUMIFS(Fev!$J$5:$J$605,Fev!$V$5:$V$605,"Despesa",Fev!$G$5:$G$605,CPagar!$D226,Fev!$L$5:$L$605,"Não Pago")</f>
        <v>0</v>
      </c>
      <c r="G226" s="49" t="e">
        <f>SUMIFS(#REF!,#REF!,"Despesa",#REF!,CPagar!$D226,#REF!,"Não Pago")</f>
        <v>#REF!</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t="e">
        <f>SUMIFS(#REF!,#REF!,"Despesa",#REF!,CPagar!$D226,#REF!,"Não Pago")</f>
        <v>#REF!</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t="e">
        <f t="shared" si="8"/>
        <v>#REF!</v>
      </c>
    </row>
    <row r="227" spans="1:17" ht="28.5" customHeight="1" thickTop="1" thickBot="1" x14ac:dyDescent="0.3">
      <c r="A227" s="214"/>
      <c r="C227" s="34">
        <f>'PC Despesas'!I23</f>
        <v>0</v>
      </c>
      <c r="D227" s="35" t="e">
        <f>VLOOKUP(C227,'PC Despesas'!$I$4:$J$103,2,FALSE)</f>
        <v>#N/A</v>
      </c>
      <c r="E227" s="49">
        <f>SUMIFS(Jan!$J$5:$J$586,Jan!$V$5:$V$586,"Despesa",Jan!$G$5:$G$586,CPagar!$D227,Jan!$L$5:$L$586,"Não Pago")</f>
        <v>0</v>
      </c>
      <c r="F227" s="49">
        <f>SUMIFS(Fev!$J$5:$J$605,Fev!$V$5:$V$605,"Despesa",Fev!$G$5:$G$605,CPagar!$D227,Fev!$L$5:$L$605,"Não Pago")</f>
        <v>0</v>
      </c>
      <c r="G227" s="49" t="e">
        <f>SUMIFS(#REF!,#REF!,"Despesa",#REF!,CPagar!$D227,#REF!,"Não Pago")</f>
        <v>#REF!</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t="e">
        <f>SUMIFS(#REF!,#REF!,"Despesa",#REF!,CPagar!$D227,#REF!,"Não Pago")</f>
        <v>#REF!</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t="e">
        <f t="shared" si="8"/>
        <v>#REF!</v>
      </c>
    </row>
    <row r="228" spans="1:17" ht="28.5" customHeight="1" thickTop="1" thickBot="1" x14ac:dyDescent="0.3">
      <c r="A228" s="214"/>
      <c r="C228" s="34">
        <f>'PC Despesas'!I24</f>
        <v>0</v>
      </c>
      <c r="D228" s="35" t="e">
        <f>VLOOKUP(C228,'PC Despesas'!$I$4:$J$103,2,FALSE)</f>
        <v>#N/A</v>
      </c>
      <c r="E228" s="49">
        <f>SUMIFS(Jan!$J$5:$J$586,Jan!$V$5:$V$586,"Despesa",Jan!$G$5:$G$586,CPagar!$D228,Jan!$L$5:$L$586,"Não Pago")</f>
        <v>0</v>
      </c>
      <c r="F228" s="49">
        <f>SUMIFS(Fev!$J$5:$J$605,Fev!$V$5:$V$605,"Despesa",Fev!$G$5:$G$605,CPagar!$D228,Fev!$L$5:$L$605,"Não Pago")</f>
        <v>0</v>
      </c>
      <c r="G228" s="49" t="e">
        <f>SUMIFS(#REF!,#REF!,"Despesa",#REF!,CPagar!$D228,#REF!,"Não Pago")</f>
        <v>#REF!</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t="e">
        <f>SUMIFS(#REF!,#REF!,"Despesa",#REF!,CPagar!$D228,#REF!,"Não Pago")</f>
        <v>#REF!</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t="e">
        <f t="shared" si="8"/>
        <v>#REF!</v>
      </c>
    </row>
    <row r="229" spans="1:17" ht="28.5" customHeight="1" thickTop="1" thickBot="1" x14ac:dyDescent="0.3">
      <c r="A229" s="214"/>
      <c r="C229" s="34">
        <f>'PC Despesas'!I25</f>
        <v>0</v>
      </c>
      <c r="D229" s="35" t="e">
        <f>VLOOKUP(C229,'PC Despesas'!$I$4:$J$103,2,FALSE)</f>
        <v>#N/A</v>
      </c>
      <c r="E229" s="49">
        <f>SUMIFS(Jan!$J$5:$J$586,Jan!$V$5:$V$586,"Despesa",Jan!$G$5:$G$586,CPagar!$D229,Jan!$L$5:$L$586,"Não Pago")</f>
        <v>0</v>
      </c>
      <c r="F229" s="49">
        <f>SUMIFS(Fev!$J$5:$J$605,Fev!$V$5:$V$605,"Despesa",Fev!$G$5:$G$605,CPagar!$D229,Fev!$L$5:$L$605,"Não Pago")</f>
        <v>0</v>
      </c>
      <c r="G229" s="49" t="e">
        <f>SUMIFS(#REF!,#REF!,"Despesa",#REF!,CPagar!$D229,#REF!,"Não Pago")</f>
        <v>#REF!</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t="e">
        <f>SUMIFS(#REF!,#REF!,"Despesa",#REF!,CPagar!$D229,#REF!,"Não Pago")</f>
        <v>#REF!</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t="e">
        <f t="shared" si="8"/>
        <v>#REF!</v>
      </c>
    </row>
    <row r="230" spans="1:17" ht="28.5" customHeight="1" thickTop="1" thickBot="1" x14ac:dyDescent="0.3">
      <c r="A230" s="214"/>
      <c r="C230" s="34">
        <f>'PC Despesas'!I26</f>
        <v>0</v>
      </c>
      <c r="D230" s="35" t="e">
        <f>VLOOKUP(C230,'PC Despesas'!$I$4:$J$103,2,FALSE)</f>
        <v>#N/A</v>
      </c>
      <c r="E230" s="49">
        <f>SUMIFS(Jan!$J$5:$J$586,Jan!$V$5:$V$586,"Despesa",Jan!$G$5:$G$586,CPagar!$D230,Jan!$L$5:$L$586,"Não Pago")</f>
        <v>0</v>
      </c>
      <c r="F230" s="49">
        <f>SUMIFS(Fev!$J$5:$J$605,Fev!$V$5:$V$605,"Despesa",Fev!$G$5:$G$605,CPagar!$D230,Fev!$L$5:$L$605,"Não Pago")</f>
        <v>0</v>
      </c>
      <c r="G230" s="49" t="e">
        <f>SUMIFS(#REF!,#REF!,"Despesa",#REF!,CPagar!$D230,#REF!,"Não Pago")</f>
        <v>#REF!</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t="e">
        <f>SUMIFS(#REF!,#REF!,"Despesa",#REF!,CPagar!$D230,#REF!,"Não Pago")</f>
        <v>#REF!</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t="e">
        <f t="shared" si="8"/>
        <v>#REF!</v>
      </c>
    </row>
    <row r="231" spans="1:17" ht="28.5" customHeight="1" thickTop="1" thickBot="1" x14ac:dyDescent="0.3">
      <c r="A231" s="214"/>
      <c r="C231" s="34">
        <f>'PC Despesas'!I27</f>
        <v>0</v>
      </c>
      <c r="D231" s="35" t="e">
        <f>VLOOKUP(C231,'PC Despesas'!$I$4:$J$103,2,FALSE)</f>
        <v>#N/A</v>
      </c>
      <c r="E231" s="49">
        <f>SUMIFS(Jan!$J$5:$J$586,Jan!$V$5:$V$586,"Despesa",Jan!$G$5:$G$586,CPagar!$D231,Jan!$L$5:$L$586,"Não Pago")</f>
        <v>0</v>
      </c>
      <c r="F231" s="49">
        <f>SUMIFS(Fev!$J$5:$J$605,Fev!$V$5:$V$605,"Despesa",Fev!$G$5:$G$605,CPagar!$D231,Fev!$L$5:$L$605,"Não Pago")</f>
        <v>0</v>
      </c>
      <c r="G231" s="49" t="e">
        <f>SUMIFS(#REF!,#REF!,"Despesa",#REF!,CPagar!$D231,#REF!,"Não Pago")</f>
        <v>#REF!</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t="e">
        <f>SUMIFS(#REF!,#REF!,"Despesa",#REF!,CPagar!$D231,#REF!,"Não Pago")</f>
        <v>#REF!</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t="e">
        <f t="shared" si="8"/>
        <v>#REF!</v>
      </c>
    </row>
    <row r="232" spans="1:17" ht="28.5" customHeight="1" thickTop="1" thickBot="1" x14ac:dyDescent="0.3">
      <c r="A232" s="214"/>
      <c r="C232" s="34">
        <f>'PC Despesas'!I28</f>
        <v>0</v>
      </c>
      <c r="D232" s="35" t="e">
        <f>VLOOKUP(C232,'PC Despesas'!$I$4:$J$103,2,FALSE)</f>
        <v>#N/A</v>
      </c>
      <c r="E232" s="49">
        <f>SUMIFS(Jan!$J$5:$J$586,Jan!$V$5:$V$586,"Despesa",Jan!$G$5:$G$586,CPagar!$D232,Jan!$L$5:$L$586,"Não Pago")</f>
        <v>0</v>
      </c>
      <c r="F232" s="49">
        <f>SUMIFS(Fev!$J$5:$J$605,Fev!$V$5:$V$605,"Despesa",Fev!$G$5:$G$605,CPagar!$D232,Fev!$L$5:$L$605,"Não Pago")</f>
        <v>0</v>
      </c>
      <c r="G232" s="49" t="e">
        <f>SUMIFS(#REF!,#REF!,"Despesa",#REF!,CPagar!$D232,#REF!,"Não Pago")</f>
        <v>#REF!</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t="e">
        <f>SUMIFS(#REF!,#REF!,"Despesa",#REF!,CPagar!$D232,#REF!,"Não Pago")</f>
        <v>#REF!</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t="e">
        <f t="shared" si="8"/>
        <v>#REF!</v>
      </c>
    </row>
    <row r="233" spans="1:17" ht="28.5" customHeight="1" thickTop="1" thickBot="1" x14ac:dyDescent="0.3">
      <c r="A233" s="214"/>
      <c r="C233" s="34">
        <f>'PC Despesas'!I29</f>
        <v>0</v>
      </c>
      <c r="D233" s="35" t="e">
        <f>VLOOKUP(C233,'PC Despesas'!$I$4:$J$103,2,FALSE)</f>
        <v>#N/A</v>
      </c>
      <c r="E233" s="49">
        <f>SUMIFS(Jan!$J$5:$J$586,Jan!$V$5:$V$586,"Despesa",Jan!$G$5:$G$586,CPagar!$D233,Jan!$L$5:$L$586,"Não Pago")</f>
        <v>0</v>
      </c>
      <c r="F233" s="49">
        <f>SUMIFS(Fev!$J$5:$J$605,Fev!$V$5:$V$605,"Despesa",Fev!$G$5:$G$605,CPagar!$D233,Fev!$L$5:$L$605,"Não Pago")</f>
        <v>0</v>
      </c>
      <c r="G233" s="49" t="e">
        <f>SUMIFS(#REF!,#REF!,"Despesa",#REF!,CPagar!$D233,#REF!,"Não Pago")</f>
        <v>#REF!</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t="e">
        <f>SUMIFS(#REF!,#REF!,"Despesa",#REF!,CPagar!$D233,#REF!,"Não Pago")</f>
        <v>#REF!</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t="e">
        <f t="shared" si="8"/>
        <v>#REF!</v>
      </c>
    </row>
    <row r="234" spans="1:17" ht="28.5" customHeight="1" thickTop="1" thickBot="1" x14ac:dyDescent="0.3">
      <c r="A234" s="214"/>
      <c r="C234" s="34">
        <f>'PC Despesas'!I30</f>
        <v>0</v>
      </c>
      <c r="D234" s="35" t="e">
        <f>VLOOKUP(C234,'PC Despesas'!$I$4:$J$103,2,FALSE)</f>
        <v>#N/A</v>
      </c>
      <c r="E234" s="49">
        <f>SUMIFS(Jan!$J$5:$J$586,Jan!$V$5:$V$586,"Despesa",Jan!$G$5:$G$586,CPagar!$D234,Jan!$L$5:$L$586,"Não Pago")</f>
        <v>0</v>
      </c>
      <c r="F234" s="49">
        <f>SUMIFS(Fev!$J$5:$J$605,Fev!$V$5:$V$605,"Despesa",Fev!$G$5:$G$605,CPagar!$D234,Fev!$L$5:$L$605,"Não Pago")</f>
        <v>0</v>
      </c>
      <c r="G234" s="49" t="e">
        <f>SUMIFS(#REF!,#REF!,"Despesa",#REF!,CPagar!$D234,#REF!,"Não Pago")</f>
        <v>#REF!</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t="e">
        <f>SUMIFS(#REF!,#REF!,"Despesa",#REF!,CPagar!$D234,#REF!,"Não Pago")</f>
        <v>#REF!</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t="e">
        <f t="shared" si="8"/>
        <v>#REF!</v>
      </c>
    </row>
    <row r="235" spans="1:17" ht="28.5" customHeight="1" thickTop="1" thickBot="1" x14ac:dyDescent="0.3">
      <c r="A235" s="214"/>
      <c r="C235" s="34">
        <f>'PC Despesas'!I31</f>
        <v>0</v>
      </c>
      <c r="D235" s="35" t="e">
        <f>VLOOKUP(C235,'PC Despesas'!$I$4:$J$103,2,FALSE)</f>
        <v>#N/A</v>
      </c>
      <c r="E235" s="49">
        <f>SUMIFS(Jan!$J$5:$J$586,Jan!$V$5:$V$586,"Despesa",Jan!$G$5:$G$586,CPagar!$D235,Jan!$L$5:$L$586,"Não Pago")</f>
        <v>0</v>
      </c>
      <c r="F235" s="49">
        <f>SUMIFS(Fev!$J$5:$J$605,Fev!$V$5:$V$605,"Despesa",Fev!$G$5:$G$605,CPagar!$D235,Fev!$L$5:$L$605,"Não Pago")</f>
        <v>0</v>
      </c>
      <c r="G235" s="49" t="e">
        <f>SUMIFS(#REF!,#REF!,"Despesa",#REF!,CPagar!$D235,#REF!,"Não Pago")</f>
        <v>#REF!</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t="e">
        <f>SUMIFS(#REF!,#REF!,"Despesa",#REF!,CPagar!$D235,#REF!,"Não Pago")</f>
        <v>#REF!</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t="e">
        <f t="shared" si="8"/>
        <v>#REF!</v>
      </c>
    </row>
    <row r="236" spans="1:17" ht="28.5" customHeight="1" thickTop="1" thickBot="1" x14ac:dyDescent="0.3">
      <c r="A236" s="214"/>
      <c r="C236" s="34">
        <f>'PC Despesas'!I32</f>
        <v>0</v>
      </c>
      <c r="D236" s="35" t="e">
        <f>VLOOKUP(C236,'PC Despesas'!$I$4:$J$103,2,FALSE)</f>
        <v>#N/A</v>
      </c>
      <c r="E236" s="49">
        <f>SUMIFS(Jan!$J$5:$J$586,Jan!$V$5:$V$586,"Despesa",Jan!$G$5:$G$586,CPagar!$D236,Jan!$L$5:$L$586,"Não Pago")</f>
        <v>0</v>
      </c>
      <c r="F236" s="49">
        <f>SUMIFS(Fev!$J$5:$J$605,Fev!$V$5:$V$605,"Despesa",Fev!$G$5:$G$605,CPagar!$D236,Fev!$L$5:$L$605,"Não Pago")</f>
        <v>0</v>
      </c>
      <c r="G236" s="49" t="e">
        <f>SUMIFS(#REF!,#REF!,"Despesa",#REF!,CPagar!$D236,#REF!,"Não Pago")</f>
        <v>#REF!</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t="e">
        <f>SUMIFS(#REF!,#REF!,"Despesa",#REF!,CPagar!$D236,#REF!,"Não Pago")</f>
        <v>#REF!</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t="e">
        <f t="shared" si="8"/>
        <v>#REF!</v>
      </c>
    </row>
    <row r="237" spans="1:17" ht="28.5" customHeight="1" thickTop="1" thickBot="1" x14ac:dyDescent="0.3">
      <c r="A237" s="214"/>
      <c r="C237" s="34">
        <f>'PC Despesas'!I33</f>
        <v>0</v>
      </c>
      <c r="D237" s="35" t="e">
        <f>VLOOKUP(C237,'PC Despesas'!$I$4:$J$103,2,FALSE)</f>
        <v>#N/A</v>
      </c>
      <c r="E237" s="49">
        <f>SUMIFS(Jan!$J$5:$J$586,Jan!$V$5:$V$586,"Despesa",Jan!$G$5:$G$586,CPagar!$D237,Jan!$L$5:$L$586,"Não Pago")</f>
        <v>0</v>
      </c>
      <c r="F237" s="49">
        <f>SUMIFS(Fev!$J$5:$J$605,Fev!$V$5:$V$605,"Despesa",Fev!$G$5:$G$605,CPagar!$D237,Fev!$L$5:$L$605,"Não Pago")</f>
        <v>0</v>
      </c>
      <c r="G237" s="49" t="e">
        <f>SUMIFS(#REF!,#REF!,"Despesa",#REF!,CPagar!$D237,#REF!,"Não Pago")</f>
        <v>#REF!</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t="e">
        <f>SUMIFS(#REF!,#REF!,"Despesa",#REF!,CPagar!$D237,#REF!,"Não Pago")</f>
        <v>#REF!</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t="e">
        <f t="shared" si="8"/>
        <v>#REF!</v>
      </c>
    </row>
    <row r="238" spans="1:17" ht="28.5" customHeight="1" thickTop="1" thickBot="1" x14ac:dyDescent="0.3">
      <c r="A238" s="214"/>
      <c r="C238" s="34">
        <f>'PC Despesas'!I34</f>
        <v>0</v>
      </c>
      <c r="D238" s="35" t="e">
        <f>VLOOKUP(C238,'PC Despesas'!$I$4:$J$103,2,FALSE)</f>
        <v>#N/A</v>
      </c>
      <c r="E238" s="49">
        <f>SUMIFS(Jan!$J$5:$J$586,Jan!$V$5:$V$586,"Despesa",Jan!$G$5:$G$586,CPagar!$D238,Jan!$L$5:$L$586,"Não Pago")</f>
        <v>0</v>
      </c>
      <c r="F238" s="49">
        <f>SUMIFS(Fev!$J$5:$J$605,Fev!$V$5:$V$605,"Despesa",Fev!$G$5:$G$605,CPagar!$D238,Fev!$L$5:$L$605,"Não Pago")</f>
        <v>0</v>
      </c>
      <c r="G238" s="49" t="e">
        <f>SUMIFS(#REF!,#REF!,"Despesa",#REF!,CPagar!$D238,#REF!,"Não Pago")</f>
        <v>#REF!</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t="e">
        <f>SUMIFS(#REF!,#REF!,"Despesa",#REF!,CPagar!$D238,#REF!,"Não Pago")</f>
        <v>#REF!</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t="e">
        <f t="shared" si="8"/>
        <v>#REF!</v>
      </c>
    </row>
    <row r="239" spans="1:17" ht="28.5" customHeight="1" thickTop="1" thickBot="1" x14ac:dyDescent="0.3">
      <c r="A239" s="214"/>
      <c r="C239" s="34">
        <f>'PC Despesas'!I35</f>
        <v>0</v>
      </c>
      <c r="D239" s="35" t="e">
        <f>VLOOKUP(C239,'PC Despesas'!$I$4:$J$103,2,FALSE)</f>
        <v>#N/A</v>
      </c>
      <c r="E239" s="49">
        <f>SUMIFS(Jan!$J$5:$J$586,Jan!$V$5:$V$586,"Despesa",Jan!$G$5:$G$586,CPagar!$D239,Jan!$L$5:$L$586,"Não Pago")</f>
        <v>0</v>
      </c>
      <c r="F239" s="49">
        <f>SUMIFS(Fev!$J$5:$J$605,Fev!$V$5:$V$605,"Despesa",Fev!$G$5:$G$605,CPagar!$D239,Fev!$L$5:$L$605,"Não Pago")</f>
        <v>0</v>
      </c>
      <c r="G239" s="49" t="e">
        <f>SUMIFS(#REF!,#REF!,"Despesa",#REF!,CPagar!$D239,#REF!,"Não Pago")</f>
        <v>#REF!</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t="e">
        <f>SUMIFS(#REF!,#REF!,"Despesa",#REF!,CPagar!$D239,#REF!,"Não Pago")</f>
        <v>#REF!</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t="e">
        <f t="shared" si="8"/>
        <v>#REF!</v>
      </c>
    </row>
    <row r="240" spans="1:17" ht="28.5" customHeight="1" thickTop="1" thickBot="1" x14ac:dyDescent="0.3">
      <c r="A240" s="214"/>
      <c r="C240" s="34">
        <f>'PC Despesas'!I36</f>
        <v>0</v>
      </c>
      <c r="D240" s="35" t="e">
        <f>VLOOKUP(C240,'PC Despesas'!$I$4:$J$103,2,FALSE)</f>
        <v>#N/A</v>
      </c>
      <c r="E240" s="49">
        <f>SUMIFS(Jan!$J$5:$J$586,Jan!$V$5:$V$586,"Despesa",Jan!$G$5:$G$586,CPagar!$D240,Jan!$L$5:$L$586,"Não Pago")</f>
        <v>0</v>
      </c>
      <c r="F240" s="49">
        <f>SUMIFS(Fev!$J$5:$J$605,Fev!$V$5:$V$605,"Despesa",Fev!$G$5:$G$605,CPagar!$D240,Fev!$L$5:$L$605,"Não Pago")</f>
        <v>0</v>
      </c>
      <c r="G240" s="49" t="e">
        <f>SUMIFS(#REF!,#REF!,"Despesa",#REF!,CPagar!$D240,#REF!,"Não Pago")</f>
        <v>#REF!</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t="e">
        <f>SUMIFS(#REF!,#REF!,"Despesa",#REF!,CPagar!$D240,#REF!,"Não Pago")</f>
        <v>#REF!</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t="e">
        <f t="shared" si="8"/>
        <v>#REF!</v>
      </c>
    </row>
    <row r="241" spans="1:17" ht="28.5" customHeight="1" thickTop="1" thickBot="1" x14ac:dyDescent="0.3">
      <c r="A241" s="214"/>
      <c r="C241" s="34">
        <f>'PC Despesas'!I37</f>
        <v>0</v>
      </c>
      <c r="D241" s="35" t="e">
        <f>VLOOKUP(C241,'PC Despesas'!$I$4:$J$103,2,FALSE)</f>
        <v>#N/A</v>
      </c>
      <c r="E241" s="49">
        <f>SUMIFS(Jan!$J$5:$J$586,Jan!$V$5:$V$586,"Despesa",Jan!$G$5:$G$586,CPagar!$D241,Jan!$L$5:$L$586,"Não Pago")</f>
        <v>0</v>
      </c>
      <c r="F241" s="49">
        <f>SUMIFS(Fev!$J$5:$J$605,Fev!$V$5:$V$605,"Despesa",Fev!$G$5:$G$605,CPagar!$D241,Fev!$L$5:$L$605,"Não Pago")</f>
        <v>0</v>
      </c>
      <c r="G241" s="49" t="e">
        <f>SUMIFS(#REF!,#REF!,"Despesa",#REF!,CPagar!$D241,#REF!,"Não Pago")</f>
        <v>#REF!</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t="e">
        <f>SUMIFS(#REF!,#REF!,"Despesa",#REF!,CPagar!$D241,#REF!,"Não Pago")</f>
        <v>#REF!</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t="e">
        <f t="shared" si="8"/>
        <v>#REF!</v>
      </c>
    </row>
    <row r="242" spans="1:17" ht="28.5" customHeight="1" thickTop="1" thickBot="1" x14ac:dyDescent="0.3">
      <c r="A242" s="214"/>
      <c r="C242" s="34">
        <f>'PC Despesas'!I38</f>
        <v>0</v>
      </c>
      <c r="D242" s="35" t="e">
        <f>VLOOKUP(C242,'PC Despesas'!$I$4:$J$103,2,FALSE)</f>
        <v>#N/A</v>
      </c>
      <c r="E242" s="49">
        <f>SUMIFS(Jan!$J$5:$J$586,Jan!$V$5:$V$586,"Despesa",Jan!$G$5:$G$586,CPagar!$D242,Jan!$L$5:$L$586,"Não Pago")</f>
        <v>0</v>
      </c>
      <c r="F242" s="49">
        <f>SUMIFS(Fev!$J$5:$J$605,Fev!$V$5:$V$605,"Despesa",Fev!$G$5:$G$605,CPagar!$D242,Fev!$L$5:$L$605,"Não Pago")</f>
        <v>0</v>
      </c>
      <c r="G242" s="49" t="e">
        <f>SUMIFS(#REF!,#REF!,"Despesa",#REF!,CPagar!$D242,#REF!,"Não Pago")</f>
        <v>#REF!</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t="e">
        <f>SUMIFS(#REF!,#REF!,"Despesa",#REF!,CPagar!$D242,#REF!,"Não Pago")</f>
        <v>#REF!</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t="e">
        <f t="shared" si="8"/>
        <v>#REF!</v>
      </c>
    </row>
    <row r="243" spans="1:17" ht="28.5" customHeight="1" thickTop="1" thickBot="1" x14ac:dyDescent="0.3">
      <c r="A243" s="214"/>
      <c r="C243" s="34">
        <f>'PC Despesas'!I39</f>
        <v>0</v>
      </c>
      <c r="D243" s="35" t="e">
        <f>VLOOKUP(C243,'PC Despesas'!$I$4:$J$103,2,FALSE)</f>
        <v>#N/A</v>
      </c>
      <c r="E243" s="49">
        <f>SUMIFS(Jan!$J$5:$J$586,Jan!$V$5:$V$586,"Despesa",Jan!$G$5:$G$586,CPagar!$D243,Jan!$L$5:$L$586,"Não Pago")</f>
        <v>0</v>
      </c>
      <c r="F243" s="49">
        <f>SUMIFS(Fev!$J$5:$J$605,Fev!$V$5:$V$605,"Despesa",Fev!$G$5:$G$605,CPagar!$D243,Fev!$L$5:$L$605,"Não Pago")</f>
        <v>0</v>
      </c>
      <c r="G243" s="49" t="e">
        <f>SUMIFS(#REF!,#REF!,"Despesa",#REF!,CPagar!$D243,#REF!,"Não Pago")</f>
        <v>#REF!</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t="e">
        <f>SUMIFS(#REF!,#REF!,"Despesa",#REF!,CPagar!$D243,#REF!,"Não Pago")</f>
        <v>#REF!</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t="e">
        <f t="shared" si="8"/>
        <v>#REF!</v>
      </c>
    </row>
    <row r="244" spans="1:17" ht="28.5" customHeight="1" thickTop="1" thickBot="1" x14ac:dyDescent="0.3">
      <c r="A244" s="214"/>
      <c r="C244" s="34">
        <f>'PC Despesas'!I40</f>
        <v>0</v>
      </c>
      <c r="D244" s="35" t="e">
        <f>VLOOKUP(C244,'PC Despesas'!$I$4:$J$103,2,FALSE)</f>
        <v>#N/A</v>
      </c>
      <c r="E244" s="49">
        <f>SUMIFS(Jan!$J$5:$J$586,Jan!$V$5:$V$586,"Despesa",Jan!$G$5:$G$586,CPagar!$D244,Jan!$L$5:$L$586,"Não Pago")</f>
        <v>0</v>
      </c>
      <c r="F244" s="49">
        <f>SUMIFS(Fev!$J$5:$J$605,Fev!$V$5:$V$605,"Despesa",Fev!$G$5:$G$605,CPagar!$D244,Fev!$L$5:$L$605,"Não Pago")</f>
        <v>0</v>
      </c>
      <c r="G244" s="49" t="e">
        <f>SUMIFS(#REF!,#REF!,"Despesa",#REF!,CPagar!$D244,#REF!,"Não Pago")</f>
        <v>#REF!</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t="e">
        <f>SUMIFS(#REF!,#REF!,"Despesa",#REF!,CPagar!$D244,#REF!,"Não Pago")</f>
        <v>#REF!</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t="e">
        <f t="shared" si="8"/>
        <v>#REF!</v>
      </c>
    </row>
    <row r="245" spans="1:17" ht="28.5" customHeight="1" thickTop="1" thickBot="1" x14ac:dyDescent="0.3">
      <c r="A245" s="214"/>
      <c r="C245" s="34">
        <f>'PC Despesas'!I41</f>
        <v>0</v>
      </c>
      <c r="D245" s="35" t="e">
        <f>VLOOKUP(C245,'PC Despesas'!$I$4:$J$103,2,FALSE)</f>
        <v>#N/A</v>
      </c>
      <c r="E245" s="49">
        <f>SUMIFS(Jan!$J$5:$J$586,Jan!$V$5:$V$586,"Despesa",Jan!$G$5:$G$586,CPagar!$D245,Jan!$L$5:$L$586,"Não Pago")</f>
        <v>0</v>
      </c>
      <c r="F245" s="49">
        <f>SUMIFS(Fev!$J$5:$J$605,Fev!$V$5:$V$605,"Despesa",Fev!$G$5:$G$605,CPagar!$D245,Fev!$L$5:$L$605,"Não Pago")</f>
        <v>0</v>
      </c>
      <c r="G245" s="49" t="e">
        <f>SUMIFS(#REF!,#REF!,"Despesa",#REF!,CPagar!$D245,#REF!,"Não Pago")</f>
        <v>#REF!</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t="e">
        <f>SUMIFS(#REF!,#REF!,"Despesa",#REF!,CPagar!$D245,#REF!,"Não Pago")</f>
        <v>#REF!</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t="e">
        <f t="shared" si="8"/>
        <v>#REF!</v>
      </c>
    </row>
    <row r="246" spans="1:17" ht="28.5" customHeight="1" thickTop="1" thickBot="1" x14ac:dyDescent="0.3">
      <c r="A246" s="214"/>
      <c r="C246" s="34">
        <f>'PC Despesas'!I42</f>
        <v>0</v>
      </c>
      <c r="D246" s="35" t="e">
        <f>VLOOKUP(C246,'PC Despesas'!$I$4:$J$103,2,FALSE)</f>
        <v>#N/A</v>
      </c>
      <c r="E246" s="49">
        <f>SUMIFS(Jan!$J$5:$J$586,Jan!$V$5:$V$586,"Despesa",Jan!$G$5:$G$586,CPagar!$D246,Jan!$L$5:$L$586,"Não Pago")</f>
        <v>0</v>
      </c>
      <c r="F246" s="49">
        <f>SUMIFS(Fev!$J$5:$J$605,Fev!$V$5:$V$605,"Despesa",Fev!$G$5:$G$605,CPagar!$D246,Fev!$L$5:$L$605,"Não Pago")</f>
        <v>0</v>
      </c>
      <c r="G246" s="49" t="e">
        <f>SUMIFS(#REF!,#REF!,"Despesa",#REF!,CPagar!$D246,#REF!,"Não Pago")</f>
        <v>#REF!</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t="e">
        <f>SUMIFS(#REF!,#REF!,"Despesa",#REF!,CPagar!$D246,#REF!,"Não Pago")</f>
        <v>#REF!</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t="e">
        <f t="shared" si="8"/>
        <v>#REF!</v>
      </c>
    </row>
    <row r="247" spans="1:17" ht="28.5" customHeight="1" thickTop="1" thickBot="1" x14ac:dyDescent="0.3">
      <c r="A247" s="214"/>
      <c r="C247" s="34">
        <f>'PC Despesas'!I43</f>
        <v>0</v>
      </c>
      <c r="D247" s="35" t="e">
        <f>VLOOKUP(C247,'PC Despesas'!$I$4:$J$103,2,FALSE)</f>
        <v>#N/A</v>
      </c>
      <c r="E247" s="49">
        <f>SUMIFS(Jan!$J$5:$J$586,Jan!$V$5:$V$586,"Despesa",Jan!$G$5:$G$586,CPagar!$D247,Jan!$L$5:$L$586,"Não Pago")</f>
        <v>0</v>
      </c>
      <c r="F247" s="49">
        <f>SUMIFS(Fev!$J$5:$J$605,Fev!$V$5:$V$605,"Despesa",Fev!$G$5:$G$605,CPagar!$D247,Fev!$L$5:$L$605,"Não Pago")</f>
        <v>0</v>
      </c>
      <c r="G247" s="49" t="e">
        <f>SUMIFS(#REF!,#REF!,"Despesa",#REF!,CPagar!$D247,#REF!,"Não Pago")</f>
        <v>#REF!</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t="e">
        <f>SUMIFS(#REF!,#REF!,"Despesa",#REF!,CPagar!$D247,#REF!,"Não Pago")</f>
        <v>#REF!</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t="e">
        <f t="shared" si="8"/>
        <v>#REF!</v>
      </c>
    </row>
    <row r="248" spans="1:17" ht="28.5" customHeight="1" thickTop="1" thickBot="1" x14ac:dyDescent="0.3">
      <c r="A248" s="214"/>
      <c r="C248" s="34">
        <f>'PC Despesas'!I44</f>
        <v>0</v>
      </c>
      <c r="D248" s="35" t="e">
        <f>VLOOKUP(C248,'PC Despesas'!$I$4:$J$103,2,FALSE)</f>
        <v>#N/A</v>
      </c>
      <c r="E248" s="49">
        <f>SUMIFS(Jan!$J$5:$J$586,Jan!$V$5:$V$586,"Despesa",Jan!$G$5:$G$586,CPagar!$D248,Jan!$L$5:$L$586,"Não Pago")</f>
        <v>0</v>
      </c>
      <c r="F248" s="49">
        <f>SUMIFS(Fev!$J$5:$J$605,Fev!$V$5:$V$605,"Despesa",Fev!$G$5:$G$605,CPagar!$D248,Fev!$L$5:$L$605,"Não Pago")</f>
        <v>0</v>
      </c>
      <c r="G248" s="49" t="e">
        <f>SUMIFS(#REF!,#REF!,"Despesa",#REF!,CPagar!$D248,#REF!,"Não Pago")</f>
        <v>#REF!</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t="e">
        <f>SUMIFS(#REF!,#REF!,"Despesa",#REF!,CPagar!$D248,#REF!,"Não Pago")</f>
        <v>#REF!</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t="e">
        <f t="shared" si="8"/>
        <v>#REF!</v>
      </c>
    </row>
    <row r="249" spans="1:17" ht="28.5" customHeight="1" thickTop="1" thickBot="1" x14ac:dyDescent="0.3">
      <c r="A249" s="214"/>
      <c r="C249" s="34">
        <f>'PC Despesas'!I45</f>
        <v>0</v>
      </c>
      <c r="D249" s="35" t="e">
        <f>VLOOKUP(C249,'PC Despesas'!$I$4:$J$103,2,FALSE)</f>
        <v>#N/A</v>
      </c>
      <c r="E249" s="49">
        <f>SUMIFS(Jan!$J$5:$J$586,Jan!$V$5:$V$586,"Despesa",Jan!$G$5:$G$586,CPagar!$D249,Jan!$L$5:$L$586,"Não Pago")</f>
        <v>0</v>
      </c>
      <c r="F249" s="49">
        <f>SUMIFS(Fev!$J$5:$J$605,Fev!$V$5:$V$605,"Despesa",Fev!$G$5:$G$605,CPagar!$D249,Fev!$L$5:$L$605,"Não Pago")</f>
        <v>0</v>
      </c>
      <c r="G249" s="49" t="e">
        <f>SUMIFS(#REF!,#REF!,"Despesa",#REF!,CPagar!$D249,#REF!,"Não Pago")</f>
        <v>#REF!</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t="e">
        <f>SUMIFS(#REF!,#REF!,"Despesa",#REF!,CPagar!$D249,#REF!,"Não Pago")</f>
        <v>#REF!</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t="e">
        <f t="shared" si="8"/>
        <v>#REF!</v>
      </c>
    </row>
    <row r="250" spans="1:17" ht="28.5" customHeight="1" thickTop="1" thickBot="1" x14ac:dyDescent="0.3">
      <c r="A250" s="214"/>
      <c r="C250" s="34">
        <f>'PC Despesas'!I46</f>
        <v>0</v>
      </c>
      <c r="D250" s="35" t="e">
        <f>VLOOKUP(C250,'PC Despesas'!$I$4:$J$103,2,FALSE)</f>
        <v>#N/A</v>
      </c>
      <c r="E250" s="49">
        <f>SUMIFS(Jan!$J$5:$J$586,Jan!$V$5:$V$586,"Despesa",Jan!$G$5:$G$586,CPagar!$D250,Jan!$L$5:$L$586,"Não Pago")</f>
        <v>0</v>
      </c>
      <c r="F250" s="49">
        <f>SUMIFS(Fev!$J$5:$J$605,Fev!$V$5:$V$605,"Despesa",Fev!$G$5:$G$605,CPagar!$D250,Fev!$L$5:$L$605,"Não Pago")</f>
        <v>0</v>
      </c>
      <c r="G250" s="49" t="e">
        <f>SUMIFS(#REF!,#REF!,"Despesa",#REF!,CPagar!$D250,#REF!,"Não Pago")</f>
        <v>#REF!</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t="e">
        <f>SUMIFS(#REF!,#REF!,"Despesa",#REF!,CPagar!$D250,#REF!,"Não Pago")</f>
        <v>#REF!</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t="e">
        <f t="shared" si="8"/>
        <v>#REF!</v>
      </c>
    </row>
    <row r="251" spans="1:17" ht="28.5" customHeight="1" thickTop="1" thickBot="1" x14ac:dyDescent="0.3">
      <c r="A251" s="214"/>
      <c r="C251" s="34">
        <f>'PC Despesas'!I47</f>
        <v>0</v>
      </c>
      <c r="D251" s="35" t="e">
        <f>VLOOKUP(C251,'PC Despesas'!$I$4:$J$103,2,FALSE)</f>
        <v>#N/A</v>
      </c>
      <c r="E251" s="49">
        <f>SUMIFS(Jan!$J$5:$J$586,Jan!$V$5:$V$586,"Despesa",Jan!$G$5:$G$586,CPagar!$D251,Jan!$L$5:$L$586,"Não Pago")</f>
        <v>0</v>
      </c>
      <c r="F251" s="49">
        <f>SUMIFS(Fev!$J$5:$J$605,Fev!$V$5:$V$605,"Despesa",Fev!$G$5:$G$605,CPagar!$D251,Fev!$L$5:$L$605,"Não Pago")</f>
        <v>0</v>
      </c>
      <c r="G251" s="49" t="e">
        <f>SUMIFS(#REF!,#REF!,"Despesa",#REF!,CPagar!$D251,#REF!,"Não Pago")</f>
        <v>#REF!</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t="e">
        <f>SUMIFS(#REF!,#REF!,"Despesa",#REF!,CPagar!$D251,#REF!,"Não Pago")</f>
        <v>#REF!</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t="e">
        <f t="shared" si="8"/>
        <v>#REF!</v>
      </c>
    </row>
    <row r="252" spans="1:17" ht="28.5" customHeight="1" thickTop="1" thickBot="1" x14ac:dyDescent="0.3">
      <c r="A252" s="214"/>
      <c r="C252" s="34">
        <f>'PC Despesas'!I48</f>
        <v>0</v>
      </c>
      <c r="D252" s="35" t="e">
        <f>VLOOKUP(C252,'PC Despesas'!$I$4:$J$103,2,FALSE)</f>
        <v>#N/A</v>
      </c>
      <c r="E252" s="49">
        <f>SUMIFS(Jan!$J$5:$J$586,Jan!$V$5:$V$586,"Despesa",Jan!$G$5:$G$586,CPagar!$D252,Jan!$L$5:$L$586,"Não Pago")</f>
        <v>0</v>
      </c>
      <c r="F252" s="49">
        <f>SUMIFS(Fev!$J$5:$J$605,Fev!$V$5:$V$605,"Despesa",Fev!$G$5:$G$605,CPagar!$D252,Fev!$L$5:$L$605,"Não Pago")</f>
        <v>0</v>
      </c>
      <c r="G252" s="49" t="e">
        <f>SUMIFS(#REF!,#REF!,"Despesa",#REF!,CPagar!$D252,#REF!,"Não Pago")</f>
        <v>#REF!</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t="e">
        <f>SUMIFS(#REF!,#REF!,"Despesa",#REF!,CPagar!$D252,#REF!,"Não Pago")</f>
        <v>#REF!</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t="e">
        <f t="shared" si="8"/>
        <v>#REF!</v>
      </c>
    </row>
    <row r="253" spans="1:17" ht="28.5" customHeight="1" thickTop="1" thickBot="1" x14ac:dyDescent="0.3">
      <c r="A253" s="214"/>
      <c r="C253" s="34">
        <f>'PC Despesas'!I49</f>
        <v>0</v>
      </c>
      <c r="D253" s="35" t="e">
        <f>VLOOKUP(C253,'PC Despesas'!$I$4:$J$103,2,FALSE)</f>
        <v>#N/A</v>
      </c>
      <c r="E253" s="49">
        <f>SUMIFS(Jan!$J$5:$J$586,Jan!$V$5:$V$586,"Despesa",Jan!$G$5:$G$586,CPagar!$D253,Jan!$L$5:$L$586,"Não Pago")</f>
        <v>0</v>
      </c>
      <c r="F253" s="49">
        <f>SUMIFS(Fev!$J$5:$J$605,Fev!$V$5:$V$605,"Despesa",Fev!$G$5:$G$605,CPagar!$D253,Fev!$L$5:$L$605,"Não Pago")</f>
        <v>0</v>
      </c>
      <c r="G253" s="49" t="e">
        <f>SUMIFS(#REF!,#REF!,"Despesa",#REF!,CPagar!$D253,#REF!,"Não Pago")</f>
        <v>#REF!</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t="e">
        <f>SUMIFS(#REF!,#REF!,"Despesa",#REF!,CPagar!$D253,#REF!,"Não Pago")</f>
        <v>#REF!</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t="e">
        <f t="shared" si="8"/>
        <v>#REF!</v>
      </c>
    </row>
    <row r="254" spans="1:17" ht="28.5" customHeight="1" thickTop="1" thickBot="1" x14ac:dyDescent="0.3">
      <c r="A254" s="214"/>
      <c r="C254" s="34">
        <f>'PC Despesas'!I50</f>
        <v>0</v>
      </c>
      <c r="D254" s="35" t="e">
        <f>VLOOKUP(C254,'PC Despesas'!$I$4:$J$103,2,FALSE)</f>
        <v>#N/A</v>
      </c>
      <c r="E254" s="49">
        <f>SUMIFS(Jan!$J$5:$J$586,Jan!$V$5:$V$586,"Despesa",Jan!$G$5:$G$586,CPagar!$D254,Jan!$L$5:$L$586,"Não Pago")</f>
        <v>0</v>
      </c>
      <c r="F254" s="49">
        <f>SUMIFS(Fev!$J$5:$J$605,Fev!$V$5:$V$605,"Despesa",Fev!$G$5:$G$605,CPagar!$D254,Fev!$L$5:$L$605,"Não Pago")</f>
        <v>0</v>
      </c>
      <c r="G254" s="49" t="e">
        <f>SUMIFS(#REF!,#REF!,"Despesa",#REF!,CPagar!$D254,#REF!,"Não Pago")</f>
        <v>#REF!</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t="e">
        <f>SUMIFS(#REF!,#REF!,"Despesa",#REF!,CPagar!$D254,#REF!,"Não Pago")</f>
        <v>#REF!</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t="e">
        <f t="shared" si="8"/>
        <v>#REF!</v>
      </c>
    </row>
    <row r="255" spans="1:17" ht="28.5" customHeight="1" thickTop="1" thickBot="1" x14ac:dyDescent="0.3">
      <c r="A255" s="214"/>
      <c r="C255" s="34">
        <f>'PC Despesas'!I51</f>
        <v>0</v>
      </c>
      <c r="D255" s="35" t="e">
        <f>VLOOKUP(C255,'PC Despesas'!$I$4:$J$103,2,FALSE)</f>
        <v>#N/A</v>
      </c>
      <c r="E255" s="49">
        <f>SUMIFS(Jan!$J$5:$J$586,Jan!$V$5:$V$586,"Despesa",Jan!$G$5:$G$586,CPagar!$D255,Jan!$L$5:$L$586,"Não Pago")</f>
        <v>0</v>
      </c>
      <c r="F255" s="49">
        <f>SUMIFS(Fev!$J$5:$J$605,Fev!$V$5:$V$605,"Despesa",Fev!$G$5:$G$605,CPagar!$D255,Fev!$L$5:$L$605,"Não Pago")</f>
        <v>0</v>
      </c>
      <c r="G255" s="49" t="e">
        <f>SUMIFS(#REF!,#REF!,"Despesa",#REF!,CPagar!$D255,#REF!,"Não Pago")</f>
        <v>#REF!</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t="e">
        <f>SUMIFS(#REF!,#REF!,"Despesa",#REF!,CPagar!$D255,#REF!,"Não Pago")</f>
        <v>#REF!</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t="e">
        <f t="shared" si="8"/>
        <v>#REF!</v>
      </c>
    </row>
    <row r="256" spans="1:17" ht="28.5" customHeight="1" thickTop="1" thickBot="1" x14ac:dyDescent="0.3">
      <c r="A256" s="214"/>
      <c r="C256" s="34">
        <f>'PC Despesas'!I52</f>
        <v>0</v>
      </c>
      <c r="D256" s="35" t="e">
        <f>VLOOKUP(C256,'PC Despesas'!$I$4:$J$103,2,FALSE)</f>
        <v>#N/A</v>
      </c>
      <c r="E256" s="49">
        <f>SUMIFS(Jan!$J$5:$J$586,Jan!$V$5:$V$586,"Despesa",Jan!$G$5:$G$586,CPagar!$D256,Jan!$L$5:$L$586,"Não Pago")</f>
        <v>0</v>
      </c>
      <c r="F256" s="49">
        <f>SUMIFS(Fev!$J$5:$J$605,Fev!$V$5:$V$605,"Despesa",Fev!$G$5:$G$605,CPagar!$D256,Fev!$L$5:$L$605,"Não Pago")</f>
        <v>0</v>
      </c>
      <c r="G256" s="49" t="e">
        <f>SUMIFS(#REF!,#REF!,"Despesa",#REF!,CPagar!$D256,#REF!,"Não Pago")</f>
        <v>#REF!</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t="e">
        <f>SUMIFS(#REF!,#REF!,"Despesa",#REF!,CPagar!$D256,#REF!,"Não Pago")</f>
        <v>#REF!</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t="e">
        <f t="shared" si="8"/>
        <v>#REF!</v>
      </c>
    </row>
    <row r="257" spans="1:17" ht="28.5" customHeight="1" thickTop="1" thickBot="1" x14ac:dyDescent="0.3">
      <c r="A257" s="214"/>
      <c r="C257" s="34">
        <f>'PC Despesas'!I53</f>
        <v>0</v>
      </c>
      <c r="D257" s="35" t="e">
        <f>VLOOKUP(C257,'PC Despesas'!$I$4:$J$103,2,FALSE)</f>
        <v>#N/A</v>
      </c>
      <c r="E257" s="49">
        <f>SUMIFS(Jan!$J$5:$J$586,Jan!$V$5:$V$586,"Despesa",Jan!$G$5:$G$586,CPagar!$D257,Jan!$L$5:$L$586,"Não Pago")</f>
        <v>0</v>
      </c>
      <c r="F257" s="49">
        <f>SUMIFS(Fev!$J$5:$J$605,Fev!$V$5:$V$605,"Despesa",Fev!$G$5:$G$605,CPagar!$D257,Fev!$L$5:$L$605,"Não Pago")</f>
        <v>0</v>
      </c>
      <c r="G257" s="49" t="e">
        <f>SUMIFS(#REF!,#REF!,"Despesa",#REF!,CPagar!$D257,#REF!,"Não Pago")</f>
        <v>#REF!</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t="e">
        <f>SUMIFS(#REF!,#REF!,"Despesa",#REF!,CPagar!$D257,#REF!,"Não Pago")</f>
        <v>#REF!</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t="e">
        <f t="shared" si="8"/>
        <v>#REF!</v>
      </c>
    </row>
    <row r="258" spans="1:17" ht="28.5" customHeight="1" thickTop="1" thickBot="1" x14ac:dyDescent="0.3">
      <c r="A258" s="214"/>
      <c r="C258" s="34">
        <f>'PC Despesas'!I54</f>
        <v>0</v>
      </c>
      <c r="D258" s="35" t="e">
        <f>VLOOKUP(C258,'PC Despesas'!$I$4:$J$103,2,FALSE)</f>
        <v>#N/A</v>
      </c>
      <c r="E258" s="49">
        <f>SUMIFS(Jan!$J$5:$J$586,Jan!$V$5:$V$586,"Despesa",Jan!$G$5:$G$586,CPagar!$D258,Jan!$L$5:$L$586,"Não Pago")</f>
        <v>0</v>
      </c>
      <c r="F258" s="49">
        <f>SUMIFS(Fev!$J$5:$J$605,Fev!$V$5:$V$605,"Despesa",Fev!$G$5:$G$605,CPagar!$D258,Fev!$L$5:$L$605,"Não Pago")</f>
        <v>0</v>
      </c>
      <c r="G258" s="49" t="e">
        <f>SUMIFS(#REF!,#REF!,"Despesa",#REF!,CPagar!$D258,#REF!,"Não Pago")</f>
        <v>#REF!</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t="e">
        <f>SUMIFS(#REF!,#REF!,"Despesa",#REF!,CPagar!$D258,#REF!,"Não Pago")</f>
        <v>#REF!</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t="e">
        <f t="shared" si="8"/>
        <v>#REF!</v>
      </c>
    </row>
    <row r="259" spans="1:17" ht="28.5" customHeight="1" thickTop="1" thickBot="1" x14ac:dyDescent="0.3">
      <c r="A259" s="214"/>
      <c r="C259" s="34">
        <f>'PC Despesas'!I55</f>
        <v>0</v>
      </c>
      <c r="D259" s="35" t="e">
        <f>VLOOKUP(C259,'PC Despesas'!$I$4:$J$103,2,FALSE)</f>
        <v>#N/A</v>
      </c>
      <c r="E259" s="49">
        <f>SUMIFS(Jan!$J$5:$J$586,Jan!$V$5:$V$586,"Despesa",Jan!$G$5:$G$586,CPagar!$D259,Jan!$L$5:$L$586,"Não Pago")</f>
        <v>0</v>
      </c>
      <c r="F259" s="49">
        <f>SUMIFS(Fev!$J$5:$J$605,Fev!$V$5:$V$605,"Despesa",Fev!$G$5:$G$605,CPagar!$D259,Fev!$L$5:$L$605,"Não Pago")</f>
        <v>0</v>
      </c>
      <c r="G259" s="49" t="e">
        <f>SUMIFS(#REF!,#REF!,"Despesa",#REF!,CPagar!$D259,#REF!,"Não Pago")</f>
        <v>#REF!</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t="e">
        <f>SUMIFS(#REF!,#REF!,"Despesa",#REF!,CPagar!$D259,#REF!,"Não Pago")</f>
        <v>#REF!</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t="e">
        <f t="shared" si="8"/>
        <v>#REF!</v>
      </c>
    </row>
    <row r="260" spans="1:17" ht="28.5" customHeight="1" thickTop="1" thickBot="1" x14ac:dyDescent="0.3">
      <c r="A260" s="214"/>
      <c r="C260" s="34">
        <f>'PC Despesas'!I56</f>
        <v>0</v>
      </c>
      <c r="D260" s="35" t="e">
        <f>VLOOKUP(C260,'PC Despesas'!$I$4:$J$103,2,FALSE)</f>
        <v>#N/A</v>
      </c>
      <c r="E260" s="49">
        <f>SUMIFS(Jan!$J$5:$J$586,Jan!$V$5:$V$586,"Despesa",Jan!$G$5:$G$586,CPagar!$D260,Jan!$L$5:$L$586,"Não Pago")</f>
        <v>0</v>
      </c>
      <c r="F260" s="49">
        <f>SUMIFS(Fev!$J$5:$J$605,Fev!$V$5:$V$605,"Despesa",Fev!$G$5:$G$605,CPagar!$D260,Fev!$L$5:$L$605,"Não Pago")</f>
        <v>0</v>
      </c>
      <c r="G260" s="49" t="e">
        <f>SUMIFS(#REF!,#REF!,"Despesa",#REF!,CPagar!$D260,#REF!,"Não Pago")</f>
        <v>#REF!</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t="e">
        <f>SUMIFS(#REF!,#REF!,"Despesa",#REF!,CPagar!$D260,#REF!,"Não Pago")</f>
        <v>#REF!</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t="e">
        <f t="shared" si="8"/>
        <v>#REF!</v>
      </c>
    </row>
    <row r="261" spans="1:17" ht="28.5" customHeight="1" thickTop="1" thickBot="1" x14ac:dyDescent="0.3">
      <c r="A261" s="214"/>
      <c r="C261" s="34">
        <f>'PC Despesas'!I57</f>
        <v>0</v>
      </c>
      <c r="D261" s="35" t="e">
        <f>VLOOKUP(C261,'PC Despesas'!$I$4:$J$103,2,FALSE)</f>
        <v>#N/A</v>
      </c>
      <c r="E261" s="49">
        <f>SUMIFS(Jan!$J$5:$J$586,Jan!$V$5:$V$586,"Despesa",Jan!$G$5:$G$586,CPagar!$D261,Jan!$L$5:$L$586,"Não Pago")</f>
        <v>0</v>
      </c>
      <c r="F261" s="49">
        <f>SUMIFS(Fev!$J$5:$J$605,Fev!$V$5:$V$605,"Despesa",Fev!$G$5:$G$605,CPagar!$D261,Fev!$L$5:$L$605,"Não Pago")</f>
        <v>0</v>
      </c>
      <c r="G261" s="49" t="e">
        <f>SUMIFS(#REF!,#REF!,"Despesa",#REF!,CPagar!$D261,#REF!,"Não Pago")</f>
        <v>#REF!</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t="e">
        <f>SUMIFS(#REF!,#REF!,"Despesa",#REF!,CPagar!$D261,#REF!,"Não Pago")</f>
        <v>#REF!</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t="e">
        <f t="shared" si="8"/>
        <v>#REF!</v>
      </c>
    </row>
    <row r="262" spans="1:17" ht="28.5" customHeight="1" thickTop="1" thickBot="1" x14ac:dyDescent="0.3">
      <c r="A262" s="214"/>
      <c r="C262" s="34">
        <f>'PC Despesas'!I58</f>
        <v>0</v>
      </c>
      <c r="D262" s="35" t="e">
        <f>VLOOKUP(C262,'PC Despesas'!$I$4:$J$103,2,FALSE)</f>
        <v>#N/A</v>
      </c>
      <c r="E262" s="49">
        <f>SUMIFS(Jan!$J$5:$J$586,Jan!$V$5:$V$586,"Despesa",Jan!$G$5:$G$586,CPagar!$D262,Jan!$L$5:$L$586,"Não Pago")</f>
        <v>0</v>
      </c>
      <c r="F262" s="49">
        <f>SUMIFS(Fev!$J$5:$J$605,Fev!$V$5:$V$605,"Despesa",Fev!$G$5:$G$605,CPagar!$D262,Fev!$L$5:$L$605,"Não Pago")</f>
        <v>0</v>
      </c>
      <c r="G262" s="49" t="e">
        <f>SUMIFS(#REF!,#REF!,"Despesa",#REF!,CPagar!$D262,#REF!,"Não Pago")</f>
        <v>#REF!</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t="e">
        <f>SUMIFS(#REF!,#REF!,"Despesa",#REF!,CPagar!$D262,#REF!,"Não Pago")</f>
        <v>#REF!</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t="e">
        <f t="shared" si="8"/>
        <v>#REF!</v>
      </c>
    </row>
    <row r="263" spans="1:17" ht="28.5" customHeight="1" thickTop="1" thickBot="1" x14ac:dyDescent="0.3">
      <c r="A263" s="214"/>
      <c r="C263" s="34">
        <f>'PC Despesas'!I59</f>
        <v>0</v>
      </c>
      <c r="D263" s="35" t="e">
        <f>VLOOKUP(C263,'PC Despesas'!$I$4:$J$103,2,FALSE)</f>
        <v>#N/A</v>
      </c>
      <c r="E263" s="49">
        <f>SUMIFS(Jan!$J$5:$J$586,Jan!$V$5:$V$586,"Despesa",Jan!$G$5:$G$586,CPagar!$D263,Jan!$L$5:$L$586,"Não Pago")</f>
        <v>0</v>
      </c>
      <c r="F263" s="49">
        <f>SUMIFS(Fev!$J$5:$J$605,Fev!$V$5:$V$605,"Despesa",Fev!$G$5:$G$605,CPagar!$D263,Fev!$L$5:$L$605,"Não Pago")</f>
        <v>0</v>
      </c>
      <c r="G263" s="49" t="e">
        <f>SUMIFS(#REF!,#REF!,"Despesa",#REF!,CPagar!$D263,#REF!,"Não Pago")</f>
        <v>#REF!</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t="e">
        <f>SUMIFS(#REF!,#REF!,"Despesa",#REF!,CPagar!$D263,#REF!,"Não Pago")</f>
        <v>#REF!</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t="e">
        <f t="shared" si="8"/>
        <v>#REF!</v>
      </c>
    </row>
    <row r="264" spans="1:17" ht="28.5" customHeight="1" thickTop="1" thickBot="1" x14ac:dyDescent="0.3">
      <c r="A264" s="214"/>
      <c r="C264" s="34">
        <f>'PC Despesas'!I60</f>
        <v>0</v>
      </c>
      <c r="D264" s="35" t="e">
        <f>VLOOKUP(C264,'PC Despesas'!$I$4:$J$103,2,FALSE)</f>
        <v>#N/A</v>
      </c>
      <c r="E264" s="49">
        <f>SUMIFS(Jan!$J$5:$J$586,Jan!$V$5:$V$586,"Despesa",Jan!$G$5:$G$586,CPagar!$D264,Jan!$L$5:$L$586,"Não Pago")</f>
        <v>0</v>
      </c>
      <c r="F264" s="49">
        <f>SUMIFS(Fev!$J$5:$J$605,Fev!$V$5:$V$605,"Despesa",Fev!$G$5:$G$605,CPagar!$D264,Fev!$L$5:$L$605,"Não Pago")</f>
        <v>0</v>
      </c>
      <c r="G264" s="49" t="e">
        <f>SUMIFS(#REF!,#REF!,"Despesa",#REF!,CPagar!$D264,#REF!,"Não Pago")</f>
        <v>#REF!</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t="e">
        <f>SUMIFS(#REF!,#REF!,"Despesa",#REF!,CPagar!$D264,#REF!,"Não Pago")</f>
        <v>#REF!</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t="e">
        <f t="shared" si="8"/>
        <v>#REF!</v>
      </c>
    </row>
    <row r="265" spans="1:17" ht="28.5" customHeight="1" thickTop="1" thickBot="1" x14ac:dyDescent="0.3">
      <c r="A265" s="214"/>
      <c r="C265" s="34">
        <f>'PC Despesas'!I61</f>
        <v>0</v>
      </c>
      <c r="D265" s="35" t="e">
        <f>VLOOKUP(C265,'PC Despesas'!$I$4:$J$103,2,FALSE)</f>
        <v>#N/A</v>
      </c>
      <c r="E265" s="49">
        <f>SUMIFS(Jan!$J$5:$J$586,Jan!$V$5:$V$586,"Despesa",Jan!$G$5:$G$586,CPagar!$D265,Jan!$L$5:$L$586,"Não Pago")</f>
        <v>0</v>
      </c>
      <c r="F265" s="49">
        <f>SUMIFS(Fev!$J$5:$J$605,Fev!$V$5:$V$605,"Despesa",Fev!$G$5:$G$605,CPagar!$D265,Fev!$L$5:$L$605,"Não Pago")</f>
        <v>0</v>
      </c>
      <c r="G265" s="49" t="e">
        <f>SUMIFS(#REF!,#REF!,"Despesa",#REF!,CPagar!$D265,#REF!,"Não Pago")</f>
        <v>#REF!</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t="e">
        <f>SUMIFS(#REF!,#REF!,"Despesa",#REF!,CPagar!$D265,#REF!,"Não Pago")</f>
        <v>#REF!</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t="e">
        <f t="shared" si="8"/>
        <v>#REF!</v>
      </c>
    </row>
    <row r="266" spans="1:17" ht="28.5" customHeight="1" thickTop="1" thickBot="1" x14ac:dyDescent="0.3">
      <c r="A266" s="214"/>
      <c r="C266" s="34">
        <f>'PC Despesas'!I62</f>
        <v>0</v>
      </c>
      <c r="D266" s="35" t="e">
        <f>VLOOKUP(C266,'PC Despesas'!$I$4:$J$103,2,FALSE)</f>
        <v>#N/A</v>
      </c>
      <c r="E266" s="49">
        <f>SUMIFS(Jan!$J$5:$J$586,Jan!$V$5:$V$586,"Despesa",Jan!$G$5:$G$586,CPagar!$D266,Jan!$L$5:$L$586,"Não Pago")</f>
        <v>0</v>
      </c>
      <c r="F266" s="49">
        <f>SUMIFS(Fev!$J$5:$J$605,Fev!$V$5:$V$605,"Despesa",Fev!$G$5:$G$605,CPagar!$D266,Fev!$L$5:$L$605,"Não Pago")</f>
        <v>0</v>
      </c>
      <c r="G266" s="49" t="e">
        <f>SUMIFS(#REF!,#REF!,"Despesa",#REF!,CPagar!$D266,#REF!,"Não Pago")</f>
        <v>#REF!</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t="e">
        <f>SUMIFS(#REF!,#REF!,"Despesa",#REF!,CPagar!$D266,#REF!,"Não Pago")</f>
        <v>#REF!</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t="e">
        <f t="shared" si="8"/>
        <v>#REF!</v>
      </c>
    </row>
    <row r="267" spans="1:17" ht="28.5" customHeight="1" thickTop="1" thickBot="1" x14ac:dyDescent="0.3">
      <c r="A267" s="214"/>
      <c r="C267" s="34">
        <f>'PC Despesas'!I63</f>
        <v>0</v>
      </c>
      <c r="D267" s="35" t="e">
        <f>VLOOKUP(C267,'PC Despesas'!$I$4:$J$103,2,FALSE)</f>
        <v>#N/A</v>
      </c>
      <c r="E267" s="49">
        <f>SUMIFS(Jan!$J$5:$J$586,Jan!$V$5:$V$586,"Despesa",Jan!$G$5:$G$586,CPagar!$D267,Jan!$L$5:$L$586,"Não Pago")</f>
        <v>0</v>
      </c>
      <c r="F267" s="49">
        <f>SUMIFS(Fev!$J$5:$J$605,Fev!$V$5:$V$605,"Despesa",Fev!$G$5:$G$605,CPagar!$D267,Fev!$L$5:$L$605,"Não Pago")</f>
        <v>0</v>
      </c>
      <c r="G267" s="49" t="e">
        <f>SUMIFS(#REF!,#REF!,"Despesa",#REF!,CPagar!$D267,#REF!,"Não Pago")</f>
        <v>#REF!</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t="e">
        <f>SUMIFS(#REF!,#REF!,"Despesa",#REF!,CPagar!$D267,#REF!,"Não Pago")</f>
        <v>#REF!</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t="e">
        <f t="shared" si="8"/>
        <v>#REF!</v>
      </c>
    </row>
    <row r="268" spans="1:17" ht="28.5" customHeight="1" thickTop="1" thickBot="1" x14ac:dyDescent="0.3">
      <c r="A268" s="214"/>
      <c r="C268" s="34">
        <f>'PC Despesas'!I64</f>
        <v>0</v>
      </c>
      <c r="D268" s="35" t="e">
        <f>VLOOKUP(C268,'PC Despesas'!$I$4:$J$103,2,FALSE)</f>
        <v>#N/A</v>
      </c>
      <c r="E268" s="49">
        <f>SUMIFS(Jan!$J$5:$J$586,Jan!$V$5:$V$586,"Despesa",Jan!$G$5:$G$586,CPagar!$D268,Jan!$L$5:$L$586,"Não Pago")</f>
        <v>0</v>
      </c>
      <c r="F268" s="49">
        <f>SUMIFS(Fev!$J$5:$J$605,Fev!$V$5:$V$605,"Despesa",Fev!$G$5:$G$605,CPagar!$D268,Fev!$L$5:$L$605,"Não Pago")</f>
        <v>0</v>
      </c>
      <c r="G268" s="49" t="e">
        <f>SUMIFS(#REF!,#REF!,"Despesa",#REF!,CPagar!$D268,#REF!,"Não Pago")</f>
        <v>#REF!</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t="e">
        <f>SUMIFS(#REF!,#REF!,"Despesa",#REF!,CPagar!$D268,#REF!,"Não Pago")</f>
        <v>#REF!</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t="e">
        <f t="shared" si="8"/>
        <v>#REF!</v>
      </c>
    </row>
    <row r="269" spans="1:17" ht="28.5" customHeight="1" thickTop="1" thickBot="1" x14ac:dyDescent="0.3">
      <c r="A269" s="214"/>
      <c r="C269" s="34">
        <f>'PC Despesas'!I65</f>
        <v>0</v>
      </c>
      <c r="D269" s="35" t="e">
        <f>VLOOKUP(C269,'PC Despesas'!$I$4:$J$103,2,FALSE)</f>
        <v>#N/A</v>
      </c>
      <c r="E269" s="49">
        <f>SUMIFS(Jan!$J$5:$J$586,Jan!$V$5:$V$586,"Despesa",Jan!$G$5:$G$586,CPagar!$D269,Jan!$L$5:$L$586,"Não Pago")</f>
        <v>0</v>
      </c>
      <c r="F269" s="49">
        <f>SUMIFS(Fev!$J$5:$J$605,Fev!$V$5:$V$605,"Despesa",Fev!$G$5:$G$605,CPagar!$D269,Fev!$L$5:$L$605,"Não Pago")</f>
        <v>0</v>
      </c>
      <c r="G269" s="49" t="e">
        <f>SUMIFS(#REF!,#REF!,"Despesa",#REF!,CPagar!$D269,#REF!,"Não Pago")</f>
        <v>#REF!</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t="e">
        <f>SUMIFS(#REF!,#REF!,"Despesa",#REF!,CPagar!$D269,#REF!,"Não Pago")</f>
        <v>#REF!</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t="e">
        <f t="shared" si="8"/>
        <v>#REF!</v>
      </c>
    </row>
    <row r="270" spans="1:17" ht="28.5" customHeight="1" thickTop="1" thickBot="1" x14ac:dyDescent="0.3">
      <c r="A270" s="214"/>
      <c r="C270" s="34">
        <f>'PC Despesas'!I66</f>
        <v>0</v>
      </c>
      <c r="D270" s="35" t="e">
        <f>VLOOKUP(C270,'PC Despesas'!$I$4:$J$103,2,FALSE)</f>
        <v>#N/A</v>
      </c>
      <c r="E270" s="49">
        <f>SUMIFS(Jan!$J$5:$J$586,Jan!$V$5:$V$586,"Despesa",Jan!$G$5:$G$586,CPagar!$D270,Jan!$L$5:$L$586,"Não Pago")</f>
        <v>0</v>
      </c>
      <c r="F270" s="49">
        <f>SUMIFS(Fev!$J$5:$J$605,Fev!$V$5:$V$605,"Despesa",Fev!$G$5:$G$605,CPagar!$D270,Fev!$L$5:$L$605,"Não Pago")</f>
        <v>0</v>
      </c>
      <c r="G270" s="49" t="e">
        <f>SUMIFS(#REF!,#REF!,"Despesa",#REF!,CPagar!$D270,#REF!,"Não Pago")</f>
        <v>#REF!</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t="e">
        <f>SUMIFS(#REF!,#REF!,"Despesa",#REF!,CPagar!$D270,#REF!,"Não Pago")</f>
        <v>#REF!</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t="e">
        <f t="shared" si="8"/>
        <v>#REF!</v>
      </c>
    </row>
    <row r="271" spans="1:17" ht="28.5" customHeight="1" thickTop="1" thickBot="1" x14ac:dyDescent="0.3">
      <c r="A271" s="214"/>
      <c r="C271" s="34">
        <f>'PC Despesas'!I67</f>
        <v>0</v>
      </c>
      <c r="D271" s="35" t="e">
        <f>VLOOKUP(C271,'PC Despesas'!$I$4:$J$103,2,FALSE)</f>
        <v>#N/A</v>
      </c>
      <c r="E271" s="49">
        <f>SUMIFS(Jan!$J$5:$J$586,Jan!$V$5:$V$586,"Despesa",Jan!$G$5:$G$586,CPagar!$D271,Jan!$L$5:$L$586,"Não Pago")</f>
        <v>0</v>
      </c>
      <c r="F271" s="49">
        <f>SUMIFS(Fev!$J$5:$J$605,Fev!$V$5:$V$605,"Despesa",Fev!$G$5:$G$605,CPagar!$D271,Fev!$L$5:$L$605,"Não Pago")</f>
        <v>0</v>
      </c>
      <c r="G271" s="49" t="e">
        <f>SUMIFS(#REF!,#REF!,"Despesa",#REF!,CPagar!$D271,#REF!,"Não Pago")</f>
        <v>#REF!</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t="e">
        <f>SUMIFS(#REF!,#REF!,"Despesa",#REF!,CPagar!$D271,#REF!,"Não Pago")</f>
        <v>#REF!</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t="e">
        <f t="shared" si="8"/>
        <v>#REF!</v>
      </c>
    </row>
    <row r="272" spans="1:17" ht="28.5" customHeight="1" thickTop="1" thickBot="1" x14ac:dyDescent="0.3">
      <c r="A272" s="214"/>
      <c r="C272" s="34">
        <f>'PC Despesas'!I68</f>
        <v>0</v>
      </c>
      <c r="D272" s="35" t="e">
        <f>VLOOKUP(C272,'PC Despesas'!$I$4:$J$103,2,FALSE)</f>
        <v>#N/A</v>
      </c>
      <c r="E272" s="49">
        <f>SUMIFS(Jan!$J$5:$J$586,Jan!$V$5:$V$586,"Despesa",Jan!$G$5:$G$586,CPagar!$D272,Jan!$L$5:$L$586,"Não Pago")</f>
        <v>0</v>
      </c>
      <c r="F272" s="49">
        <f>SUMIFS(Fev!$J$5:$J$605,Fev!$V$5:$V$605,"Despesa",Fev!$G$5:$G$605,CPagar!$D272,Fev!$L$5:$L$605,"Não Pago")</f>
        <v>0</v>
      </c>
      <c r="G272" s="49" t="e">
        <f>SUMIFS(#REF!,#REF!,"Despesa",#REF!,CPagar!$D272,#REF!,"Não Pago")</f>
        <v>#REF!</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t="e">
        <f>SUMIFS(#REF!,#REF!,"Despesa",#REF!,CPagar!$D272,#REF!,"Não Pago")</f>
        <v>#REF!</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t="e">
        <f t="shared" si="8"/>
        <v>#REF!</v>
      </c>
    </row>
    <row r="273" spans="1:17" ht="28.5" customHeight="1" thickTop="1" thickBot="1" x14ac:dyDescent="0.3">
      <c r="A273" s="214"/>
      <c r="C273" s="34">
        <f>'PC Despesas'!I69</f>
        <v>0</v>
      </c>
      <c r="D273" s="35" t="e">
        <f>VLOOKUP(C273,'PC Despesas'!$I$4:$J$103,2,FALSE)</f>
        <v>#N/A</v>
      </c>
      <c r="E273" s="49">
        <f>SUMIFS(Jan!$J$5:$J$586,Jan!$V$5:$V$586,"Despesa",Jan!$G$5:$G$586,CPagar!$D273,Jan!$L$5:$L$586,"Não Pago")</f>
        <v>0</v>
      </c>
      <c r="F273" s="49">
        <f>SUMIFS(Fev!$J$5:$J$605,Fev!$V$5:$V$605,"Despesa",Fev!$G$5:$G$605,CPagar!$D273,Fev!$L$5:$L$605,"Não Pago")</f>
        <v>0</v>
      </c>
      <c r="G273" s="49" t="e">
        <f>SUMIFS(#REF!,#REF!,"Despesa",#REF!,CPagar!$D273,#REF!,"Não Pago")</f>
        <v>#REF!</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t="e">
        <f>SUMIFS(#REF!,#REF!,"Despesa",#REF!,CPagar!$D273,#REF!,"Não Pago")</f>
        <v>#REF!</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t="e">
        <f t="shared" si="8"/>
        <v>#REF!</v>
      </c>
    </row>
    <row r="274" spans="1:17" ht="28.5" customHeight="1" thickTop="1" thickBot="1" x14ac:dyDescent="0.3">
      <c r="A274" s="214"/>
      <c r="C274" s="34">
        <f>'PC Despesas'!I70</f>
        <v>0</v>
      </c>
      <c r="D274" s="35" t="e">
        <f>VLOOKUP(C274,'PC Despesas'!$I$4:$J$103,2,FALSE)</f>
        <v>#N/A</v>
      </c>
      <c r="E274" s="49">
        <f>SUMIFS(Jan!$J$5:$J$586,Jan!$V$5:$V$586,"Despesa",Jan!$G$5:$G$586,CPagar!$D274,Jan!$L$5:$L$586,"Não Pago")</f>
        <v>0</v>
      </c>
      <c r="F274" s="49">
        <f>SUMIFS(Fev!$J$5:$J$605,Fev!$V$5:$V$605,"Despesa",Fev!$G$5:$G$605,CPagar!$D274,Fev!$L$5:$L$605,"Não Pago")</f>
        <v>0</v>
      </c>
      <c r="G274" s="49" t="e">
        <f>SUMIFS(#REF!,#REF!,"Despesa",#REF!,CPagar!$D274,#REF!,"Não Pago")</f>
        <v>#REF!</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t="e">
        <f>SUMIFS(#REF!,#REF!,"Despesa",#REF!,CPagar!$D274,#REF!,"Não Pago")</f>
        <v>#REF!</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t="e">
        <f t="shared" ref="Q274:Q307" si="9">SUM(E274:P274)</f>
        <v>#REF!</v>
      </c>
    </row>
    <row r="275" spans="1:17" ht="28.5" customHeight="1" thickTop="1" thickBot="1" x14ac:dyDescent="0.3">
      <c r="A275" s="214"/>
      <c r="C275" s="34">
        <f>'PC Despesas'!I71</f>
        <v>0</v>
      </c>
      <c r="D275" s="35" t="e">
        <f>VLOOKUP(C275,'PC Despesas'!$I$4:$J$103,2,FALSE)</f>
        <v>#N/A</v>
      </c>
      <c r="E275" s="49">
        <f>SUMIFS(Jan!$J$5:$J$586,Jan!$V$5:$V$586,"Despesa",Jan!$G$5:$G$586,CPagar!$D275,Jan!$L$5:$L$586,"Não Pago")</f>
        <v>0</v>
      </c>
      <c r="F275" s="49">
        <f>SUMIFS(Fev!$J$5:$J$605,Fev!$V$5:$V$605,"Despesa",Fev!$G$5:$G$605,CPagar!$D275,Fev!$L$5:$L$605,"Não Pago")</f>
        <v>0</v>
      </c>
      <c r="G275" s="49" t="e">
        <f>SUMIFS(#REF!,#REF!,"Despesa",#REF!,CPagar!$D275,#REF!,"Não Pago")</f>
        <v>#REF!</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t="e">
        <f>SUMIFS(#REF!,#REF!,"Despesa",#REF!,CPagar!$D275,#REF!,"Não Pago")</f>
        <v>#REF!</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t="e">
        <f t="shared" si="9"/>
        <v>#REF!</v>
      </c>
    </row>
    <row r="276" spans="1:17" ht="28.5" customHeight="1" thickTop="1" thickBot="1" x14ac:dyDescent="0.3">
      <c r="A276" s="214"/>
      <c r="C276" s="34">
        <f>'PC Despesas'!I72</f>
        <v>0</v>
      </c>
      <c r="D276" s="35" t="e">
        <f>VLOOKUP(C276,'PC Despesas'!$I$4:$J$103,2,FALSE)</f>
        <v>#N/A</v>
      </c>
      <c r="E276" s="49">
        <f>SUMIFS(Jan!$J$5:$J$586,Jan!$V$5:$V$586,"Despesa",Jan!$G$5:$G$586,CPagar!$D276,Jan!$L$5:$L$586,"Não Pago")</f>
        <v>0</v>
      </c>
      <c r="F276" s="49">
        <f>SUMIFS(Fev!$J$5:$J$605,Fev!$V$5:$V$605,"Despesa",Fev!$G$5:$G$605,CPagar!$D276,Fev!$L$5:$L$605,"Não Pago")</f>
        <v>0</v>
      </c>
      <c r="G276" s="49" t="e">
        <f>SUMIFS(#REF!,#REF!,"Despesa",#REF!,CPagar!$D276,#REF!,"Não Pago")</f>
        <v>#REF!</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t="e">
        <f>SUMIFS(#REF!,#REF!,"Despesa",#REF!,CPagar!$D276,#REF!,"Não Pago")</f>
        <v>#REF!</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t="e">
        <f t="shared" si="9"/>
        <v>#REF!</v>
      </c>
    </row>
    <row r="277" spans="1:17" ht="28.5" customHeight="1" thickTop="1" thickBot="1" x14ac:dyDescent="0.3">
      <c r="A277" s="214"/>
      <c r="C277" s="34">
        <f>'PC Despesas'!I73</f>
        <v>0</v>
      </c>
      <c r="D277" s="35" t="e">
        <f>VLOOKUP(C277,'PC Despesas'!$I$4:$J$103,2,FALSE)</f>
        <v>#N/A</v>
      </c>
      <c r="E277" s="49">
        <f>SUMIFS(Jan!$J$5:$J$586,Jan!$V$5:$V$586,"Despesa",Jan!$G$5:$G$586,CPagar!$D277,Jan!$L$5:$L$586,"Não Pago")</f>
        <v>0</v>
      </c>
      <c r="F277" s="49">
        <f>SUMIFS(Fev!$J$5:$J$605,Fev!$V$5:$V$605,"Despesa",Fev!$G$5:$G$605,CPagar!$D277,Fev!$L$5:$L$605,"Não Pago")</f>
        <v>0</v>
      </c>
      <c r="G277" s="49" t="e">
        <f>SUMIFS(#REF!,#REF!,"Despesa",#REF!,CPagar!$D277,#REF!,"Não Pago")</f>
        <v>#REF!</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t="e">
        <f>SUMIFS(#REF!,#REF!,"Despesa",#REF!,CPagar!$D277,#REF!,"Não Pago")</f>
        <v>#REF!</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t="e">
        <f t="shared" si="9"/>
        <v>#REF!</v>
      </c>
    </row>
    <row r="278" spans="1:17" ht="28.5" customHeight="1" thickTop="1" thickBot="1" x14ac:dyDescent="0.3">
      <c r="A278" s="214"/>
      <c r="C278" s="34">
        <f>'PC Despesas'!I74</f>
        <v>0</v>
      </c>
      <c r="D278" s="35" t="e">
        <f>VLOOKUP(C278,'PC Despesas'!$I$4:$J$103,2,FALSE)</f>
        <v>#N/A</v>
      </c>
      <c r="E278" s="49">
        <f>SUMIFS(Jan!$J$5:$J$586,Jan!$V$5:$V$586,"Despesa",Jan!$G$5:$G$586,CPagar!$D278,Jan!$L$5:$L$586,"Não Pago")</f>
        <v>0</v>
      </c>
      <c r="F278" s="49">
        <f>SUMIFS(Fev!$J$5:$J$605,Fev!$V$5:$V$605,"Despesa",Fev!$G$5:$G$605,CPagar!$D278,Fev!$L$5:$L$605,"Não Pago")</f>
        <v>0</v>
      </c>
      <c r="G278" s="49" t="e">
        <f>SUMIFS(#REF!,#REF!,"Despesa",#REF!,CPagar!$D278,#REF!,"Não Pago")</f>
        <v>#REF!</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t="e">
        <f>SUMIFS(#REF!,#REF!,"Despesa",#REF!,CPagar!$D278,#REF!,"Não Pago")</f>
        <v>#REF!</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t="e">
        <f t="shared" si="9"/>
        <v>#REF!</v>
      </c>
    </row>
    <row r="279" spans="1:17" ht="28.5" customHeight="1" thickTop="1" thickBot="1" x14ac:dyDescent="0.3">
      <c r="A279" s="214"/>
      <c r="C279" s="34">
        <f>'PC Despesas'!I75</f>
        <v>0</v>
      </c>
      <c r="D279" s="35" t="e">
        <f>VLOOKUP(C279,'PC Despesas'!$I$4:$J$103,2,FALSE)</f>
        <v>#N/A</v>
      </c>
      <c r="E279" s="49">
        <f>SUMIFS(Jan!$J$5:$J$586,Jan!$V$5:$V$586,"Despesa",Jan!$G$5:$G$586,CPagar!$D279,Jan!$L$5:$L$586,"Não Pago")</f>
        <v>0</v>
      </c>
      <c r="F279" s="49">
        <f>SUMIFS(Fev!$J$5:$J$605,Fev!$V$5:$V$605,"Despesa",Fev!$G$5:$G$605,CPagar!$D279,Fev!$L$5:$L$605,"Não Pago")</f>
        <v>0</v>
      </c>
      <c r="G279" s="49" t="e">
        <f>SUMIFS(#REF!,#REF!,"Despesa",#REF!,CPagar!$D279,#REF!,"Não Pago")</f>
        <v>#REF!</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t="e">
        <f>SUMIFS(#REF!,#REF!,"Despesa",#REF!,CPagar!$D279,#REF!,"Não Pago")</f>
        <v>#REF!</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t="e">
        <f t="shared" si="9"/>
        <v>#REF!</v>
      </c>
    </row>
    <row r="280" spans="1:17" ht="28.5" customHeight="1" thickTop="1" thickBot="1" x14ac:dyDescent="0.3">
      <c r="A280" s="214"/>
      <c r="C280" s="34">
        <f>'PC Despesas'!I76</f>
        <v>0</v>
      </c>
      <c r="D280" s="35" t="e">
        <f>VLOOKUP(C280,'PC Despesas'!$I$4:$J$103,2,FALSE)</f>
        <v>#N/A</v>
      </c>
      <c r="E280" s="49">
        <f>SUMIFS(Jan!$J$5:$J$586,Jan!$V$5:$V$586,"Despesa",Jan!$G$5:$G$586,CPagar!$D280,Jan!$L$5:$L$586,"Não Pago")</f>
        <v>0</v>
      </c>
      <c r="F280" s="49">
        <f>SUMIFS(Fev!$J$5:$J$605,Fev!$V$5:$V$605,"Despesa",Fev!$G$5:$G$605,CPagar!$D280,Fev!$L$5:$L$605,"Não Pago")</f>
        <v>0</v>
      </c>
      <c r="G280" s="49" t="e">
        <f>SUMIFS(#REF!,#REF!,"Despesa",#REF!,CPagar!$D280,#REF!,"Não Pago")</f>
        <v>#REF!</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t="e">
        <f>SUMIFS(#REF!,#REF!,"Despesa",#REF!,CPagar!$D280,#REF!,"Não Pago")</f>
        <v>#REF!</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t="e">
        <f t="shared" si="9"/>
        <v>#REF!</v>
      </c>
    </row>
    <row r="281" spans="1:17" ht="28.5" customHeight="1" thickTop="1" thickBot="1" x14ac:dyDescent="0.3">
      <c r="A281" s="214"/>
      <c r="C281" s="34">
        <f>'PC Despesas'!I77</f>
        <v>0</v>
      </c>
      <c r="D281" s="35" t="e">
        <f>VLOOKUP(C281,'PC Despesas'!$I$4:$J$103,2,FALSE)</f>
        <v>#N/A</v>
      </c>
      <c r="E281" s="49">
        <f>SUMIFS(Jan!$J$5:$J$586,Jan!$V$5:$V$586,"Despesa",Jan!$G$5:$G$586,CPagar!$D281,Jan!$L$5:$L$586,"Não Pago")</f>
        <v>0</v>
      </c>
      <c r="F281" s="49">
        <f>SUMIFS(Fev!$J$5:$J$605,Fev!$V$5:$V$605,"Despesa",Fev!$G$5:$G$605,CPagar!$D281,Fev!$L$5:$L$605,"Não Pago")</f>
        <v>0</v>
      </c>
      <c r="G281" s="49" t="e">
        <f>SUMIFS(#REF!,#REF!,"Despesa",#REF!,CPagar!$D281,#REF!,"Não Pago")</f>
        <v>#REF!</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t="e">
        <f>SUMIFS(#REF!,#REF!,"Despesa",#REF!,CPagar!$D281,#REF!,"Não Pago")</f>
        <v>#REF!</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t="e">
        <f t="shared" si="9"/>
        <v>#REF!</v>
      </c>
    </row>
    <row r="282" spans="1:17" ht="28.5" customHeight="1" thickTop="1" thickBot="1" x14ac:dyDescent="0.3">
      <c r="A282" s="214"/>
      <c r="C282" s="34">
        <f>'PC Despesas'!I78</f>
        <v>0</v>
      </c>
      <c r="D282" s="35" t="e">
        <f>VLOOKUP(C282,'PC Despesas'!$I$4:$J$103,2,FALSE)</f>
        <v>#N/A</v>
      </c>
      <c r="E282" s="49">
        <f>SUMIFS(Jan!$J$5:$J$586,Jan!$V$5:$V$586,"Despesa",Jan!$G$5:$G$586,CPagar!$D282,Jan!$L$5:$L$586,"Não Pago")</f>
        <v>0</v>
      </c>
      <c r="F282" s="49">
        <f>SUMIFS(Fev!$J$5:$J$605,Fev!$V$5:$V$605,"Despesa",Fev!$G$5:$G$605,CPagar!$D282,Fev!$L$5:$L$605,"Não Pago")</f>
        <v>0</v>
      </c>
      <c r="G282" s="49" t="e">
        <f>SUMIFS(#REF!,#REF!,"Despesa",#REF!,CPagar!$D282,#REF!,"Não Pago")</f>
        <v>#REF!</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t="e">
        <f>SUMIFS(#REF!,#REF!,"Despesa",#REF!,CPagar!$D282,#REF!,"Não Pago")</f>
        <v>#REF!</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t="e">
        <f t="shared" si="9"/>
        <v>#REF!</v>
      </c>
    </row>
    <row r="283" spans="1:17" ht="28.5" customHeight="1" thickTop="1" thickBot="1" x14ac:dyDescent="0.3">
      <c r="A283" s="214"/>
      <c r="C283" s="34">
        <f>'PC Despesas'!I79</f>
        <v>0</v>
      </c>
      <c r="D283" s="35" t="e">
        <f>VLOOKUP(C283,'PC Despesas'!$I$4:$J$103,2,FALSE)</f>
        <v>#N/A</v>
      </c>
      <c r="E283" s="49">
        <f>SUMIFS(Jan!$J$5:$J$586,Jan!$V$5:$V$586,"Despesa",Jan!$G$5:$G$586,CPagar!$D283,Jan!$L$5:$L$586,"Não Pago")</f>
        <v>0</v>
      </c>
      <c r="F283" s="49">
        <f>SUMIFS(Fev!$J$5:$J$605,Fev!$V$5:$V$605,"Despesa",Fev!$G$5:$G$605,CPagar!$D283,Fev!$L$5:$L$605,"Não Pago")</f>
        <v>0</v>
      </c>
      <c r="G283" s="49" t="e">
        <f>SUMIFS(#REF!,#REF!,"Despesa",#REF!,CPagar!$D283,#REF!,"Não Pago")</f>
        <v>#REF!</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t="e">
        <f>SUMIFS(#REF!,#REF!,"Despesa",#REF!,CPagar!$D283,#REF!,"Não Pago")</f>
        <v>#REF!</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t="e">
        <f t="shared" si="9"/>
        <v>#REF!</v>
      </c>
    </row>
    <row r="284" spans="1:17" ht="28.5" customHeight="1" thickTop="1" thickBot="1" x14ac:dyDescent="0.3">
      <c r="A284" s="214"/>
      <c r="C284" s="34">
        <f>'PC Despesas'!I80</f>
        <v>0</v>
      </c>
      <c r="D284" s="35" t="e">
        <f>VLOOKUP(C284,'PC Despesas'!$I$4:$J$103,2,FALSE)</f>
        <v>#N/A</v>
      </c>
      <c r="E284" s="49">
        <f>SUMIFS(Jan!$J$5:$J$586,Jan!$V$5:$V$586,"Despesa",Jan!$G$5:$G$586,CPagar!$D284,Jan!$L$5:$L$586,"Não Pago")</f>
        <v>0</v>
      </c>
      <c r="F284" s="49">
        <f>SUMIFS(Fev!$J$5:$J$605,Fev!$V$5:$V$605,"Despesa",Fev!$G$5:$G$605,CPagar!$D284,Fev!$L$5:$L$605,"Não Pago")</f>
        <v>0</v>
      </c>
      <c r="G284" s="49" t="e">
        <f>SUMIFS(#REF!,#REF!,"Despesa",#REF!,CPagar!$D284,#REF!,"Não Pago")</f>
        <v>#REF!</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t="e">
        <f>SUMIFS(#REF!,#REF!,"Despesa",#REF!,CPagar!$D284,#REF!,"Não Pago")</f>
        <v>#REF!</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t="e">
        <f t="shared" si="9"/>
        <v>#REF!</v>
      </c>
    </row>
    <row r="285" spans="1:17" ht="28.5" customHeight="1" thickTop="1" thickBot="1" x14ac:dyDescent="0.3">
      <c r="A285" s="214"/>
      <c r="C285" s="34">
        <f>'PC Despesas'!I81</f>
        <v>0</v>
      </c>
      <c r="D285" s="35" t="e">
        <f>VLOOKUP(C285,'PC Despesas'!$I$4:$J$103,2,FALSE)</f>
        <v>#N/A</v>
      </c>
      <c r="E285" s="49">
        <f>SUMIFS(Jan!$J$5:$J$586,Jan!$V$5:$V$586,"Despesa",Jan!$G$5:$G$586,CPagar!$D285,Jan!$L$5:$L$586,"Não Pago")</f>
        <v>0</v>
      </c>
      <c r="F285" s="49">
        <f>SUMIFS(Fev!$J$5:$J$605,Fev!$V$5:$V$605,"Despesa",Fev!$G$5:$G$605,CPagar!$D285,Fev!$L$5:$L$605,"Não Pago")</f>
        <v>0</v>
      </c>
      <c r="G285" s="49" t="e">
        <f>SUMIFS(#REF!,#REF!,"Despesa",#REF!,CPagar!$D285,#REF!,"Não Pago")</f>
        <v>#REF!</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t="e">
        <f>SUMIFS(#REF!,#REF!,"Despesa",#REF!,CPagar!$D285,#REF!,"Não Pago")</f>
        <v>#REF!</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t="e">
        <f t="shared" si="9"/>
        <v>#REF!</v>
      </c>
    </row>
    <row r="286" spans="1:17" ht="28.5" customHeight="1" thickTop="1" thickBot="1" x14ac:dyDescent="0.3">
      <c r="A286" s="214"/>
      <c r="C286" s="34">
        <f>'PC Despesas'!I82</f>
        <v>0</v>
      </c>
      <c r="D286" s="35" t="e">
        <f>VLOOKUP(C286,'PC Despesas'!$I$4:$J$103,2,FALSE)</f>
        <v>#N/A</v>
      </c>
      <c r="E286" s="49">
        <f>SUMIFS(Jan!$J$5:$J$586,Jan!$V$5:$V$586,"Despesa",Jan!$G$5:$G$586,CPagar!$D286,Jan!$L$5:$L$586,"Não Pago")</f>
        <v>0</v>
      </c>
      <c r="F286" s="49">
        <f>SUMIFS(Fev!$J$5:$J$605,Fev!$V$5:$V$605,"Despesa",Fev!$G$5:$G$605,CPagar!$D286,Fev!$L$5:$L$605,"Não Pago")</f>
        <v>0</v>
      </c>
      <c r="G286" s="49" t="e">
        <f>SUMIFS(#REF!,#REF!,"Despesa",#REF!,CPagar!$D286,#REF!,"Não Pago")</f>
        <v>#REF!</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t="e">
        <f>SUMIFS(#REF!,#REF!,"Despesa",#REF!,CPagar!$D286,#REF!,"Não Pago")</f>
        <v>#REF!</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t="e">
        <f t="shared" si="9"/>
        <v>#REF!</v>
      </c>
    </row>
    <row r="287" spans="1:17" ht="28.5" customHeight="1" thickTop="1" thickBot="1" x14ac:dyDescent="0.3">
      <c r="A287" s="214"/>
      <c r="C287" s="34">
        <f>'PC Despesas'!I83</f>
        <v>0</v>
      </c>
      <c r="D287" s="35" t="e">
        <f>VLOOKUP(C287,'PC Despesas'!$I$4:$J$103,2,FALSE)</f>
        <v>#N/A</v>
      </c>
      <c r="E287" s="49">
        <f>SUMIFS(Jan!$J$5:$J$586,Jan!$V$5:$V$586,"Despesa",Jan!$G$5:$G$586,CPagar!$D287,Jan!$L$5:$L$586,"Não Pago")</f>
        <v>0</v>
      </c>
      <c r="F287" s="49">
        <f>SUMIFS(Fev!$J$5:$J$605,Fev!$V$5:$V$605,"Despesa",Fev!$G$5:$G$605,CPagar!$D287,Fev!$L$5:$L$605,"Não Pago")</f>
        <v>0</v>
      </c>
      <c r="G287" s="49" t="e">
        <f>SUMIFS(#REF!,#REF!,"Despesa",#REF!,CPagar!$D287,#REF!,"Não Pago")</f>
        <v>#REF!</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t="e">
        <f>SUMIFS(#REF!,#REF!,"Despesa",#REF!,CPagar!$D287,#REF!,"Não Pago")</f>
        <v>#REF!</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t="e">
        <f t="shared" si="9"/>
        <v>#REF!</v>
      </c>
    </row>
    <row r="288" spans="1:17" ht="28.5" customHeight="1" thickTop="1" thickBot="1" x14ac:dyDescent="0.3">
      <c r="A288" s="214"/>
      <c r="C288" s="34">
        <f>'PC Despesas'!I84</f>
        <v>0</v>
      </c>
      <c r="D288" s="35" t="e">
        <f>VLOOKUP(C288,'PC Despesas'!$I$4:$J$103,2,FALSE)</f>
        <v>#N/A</v>
      </c>
      <c r="E288" s="49">
        <f>SUMIFS(Jan!$J$5:$J$586,Jan!$V$5:$V$586,"Despesa",Jan!$G$5:$G$586,CPagar!$D288,Jan!$L$5:$L$586,"Não Pago")</f>
        <v>0</v>
      </c>
      <c r="F288" s="49">
        <f>SUMIFS(Fev!$J$5:$J$605,Fev!$V$5:$V$605,"Despesa",Fev!$G$5:$G$605,CPagar!$D288,Fev!$L$5:$L$605,"Não Pago")</f>
        <v>0</v>
      </c>
      <c r="G288" s="49" t="e">
        <f>SUMIFS(#REF!,#REF!,"Despesa",#REF!,CPagar!$D288,#REF!,"Não Pago")</f>
        <v>#REF!</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t="e">
        <f>SUMIFS(#REF!,#REF!,"Despesa",#REF!,CPagar!$D288,#REF!,"Não Pago")</f>
        <v>#REF!</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t="e">
        <f t="shared" si="9"/>
        <v>#REF!</v>
      </c>
    </row>
    <row r="289" spans="1:17" ht="28.5" customHeight="1" thickTop="1" thickBot="1" x14ac:dyDescent="0.3">
      <c r="A289" s="214"/>
      <c r="C289" s="34">
        <f>'PC Despesas'!I85</f>
        <v>0</v>
      </c>
      <c r="D289" s="35" t="e">
        <f>VLOOKUP(C289,'PC Despesas'!$I$4:$J$103,2,FALSE)</f>
        <v>#N/A</v>
      </c>
      <c r="E289" s="49">
        <f>SUMIFS(Jan!$J$5:$J$586,Jan!$V$5:$V$586,"Despesa",Jan!$G$5:$G$586,CPagar!$D289,Jan!$L$5:$L$586,"Não Pago")</f>
        <v>0</v>
      </c>
      <c r="F289" s="49">
        <f>SUMIFS(Fev!$J$5:$J$605,Fev!$V$5:$V$605,"Despesa",Fev!$G$5:$G$605,CPagar!$D289,Fev!$L$5:$L$605,"Não Pago")</f>
        <v>0</v>
      </c>
      <c r="G289" s="49" t="e">
        <f>SUMIFS(#REF!,#REF!,"Despesa",#REF!,CPagar!$D289,#REF!,"Não Pago")</f>
        <v>#REF!</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t="e">
        <f>SUMIFS(#REF!,#REF!,"Despesa",#REF!,CPagar!$D289,#REF!,"Não Pago")</f>
        <v>#REF!</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t="e">
        <f t="shared" si="9"/>
        <v>#REF!</v>
      </c>
    </row>
    <row r="290" spans="1:17" ht="28.5" customHeight="1" thickTop="1" thickBot="1" x14ac:dyDescent="0.3">
      <c r="A290" s="214"/>
      <c r="C290" s="34">
        <f>'PC Despesas'!I86</f>
        <v>0</v>
      </c>
      <c r="D290" s="35" t="e">
        <f>VLOOKUP(C290,'PC Despesas'!$I$4:$J$103,2,FALSE)</f>
        <v>#N/A</v>
      </c>
      <c r="E290" s="49">
        <f>SUMIFS(Jan!$J$5:$J$586,Jan!$V$5:$V$586,"Despesa",Jan!$G$5:$G$586,CPagar!$D290,Jan!$L$5:$L$586,"Não Pago")</f>
        <v>0</v>
      </c>
      <c r="F290" s="49">
        <f>SUMIFS(Fev!$J$5:$J$605,Fev!$V$5:$V$605,"Despesa",Fev!$G$5:$G$605,CPagar!$D290,Fev!$L$5:$L$605,"Não Pago")</f>
        <v>0</v>
      </c>
      <c r="G290" s="49" t="e">
        <f>SUMIFS(#REF!,#REF!,"Despesa",#REF!,CPagar!$D290,#REF!,"Não Pago")</f>
        <v>#REF!</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t="e">
        <f>SUMIFS(#REF!,#REF!,"Despesa",#REF!,CPagar!$D290,#REF!,"Não Pago")</f>
        <v>#REF!</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t="e">
        <f t="shared" si="9"/>
        <v>#REF!</v>
      </c>
    </row>
    <row r="291" spans="1:17" ht="28.5" customHeight="1" thickTop="1" thickBot="1" x14ac:dyDescent="0.3">
      <c r="A291" s="214"/>
      <c r="C291" s="34">
        <f>'PC Despesas'!I87</f>
        <v>0</v>
      </c>
      <c r="D291" s="35" t="e">
        <f>VLOOKUP(C291,'PC Despesas'!$I$4:$J$103,2,FALSE)</f>
        <v>#N/A</v>
      </c>
      <c r="E291" s="49">
        <f>SUMIFS(Jan!$J$5:$J$586,Jan!$V$5:$V$586,"Despesa",Jan!$G$5:$G$586,CPagar!$D291,Jan!$L$5:$L$586,"Não Pago")</f>
        <v>0</v>
      </c>
      <c r="F291" s="49">
        <f>SUMIFS(Fev!$J$5:$J$605,Fev!$V$5:$V$605,"Despesa",Fev!$G$5:$G$605,CPagar!$D291,Fev!$L$5:$L$605,"Não Pago")</f>
        <v>0</v>
      </c>
      <c r="G291" s="49" t="e">
        <f>SUMIFS(#REF!,#REF!,"Despesa",#REF!,CPagar!$D291,#REF!,"Não Pago")</f>
        <v>#REF!</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t="e">
        <f>SUMIFS(#REF!,#REF!,"Despesa",#REF!,CPagar!$D291,#REF!,"Não Pago")</f>
        <v>#REF!</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t="e">
        <f t="shared" si="9"/>
        <v>#REF!</v>
      </c>
    </row>
    <row r="292" spans="1:17" ht="28.5" customHeight="1" thickTop="1" thickBot="1" x14ac:dyDescent="0.3">
      <c r="A292" s="214"/>
      <c r="C292" s="34">
        <f>'PC Despesas'!I88</f>
        <v>0</v>
      </c>
      <c r="D292" s="35" t="e">
        <f>VLOOKUP(C292,'PC Despesas'!$I$4:$J$103,2,FALSE)</f>
        <v>#N/A</v>
      </c>
      <c r="E292" s="49">
        <f>SUMIFS(Jan!$J$5:$J$586,Jan!$V$5:$V$586,"Despesa",Jan!$G$5:$G$586,CPagar!$D292,Jan!$L$5:$L$586,"Não Pago")</f>
        <v>0</v>
      </c>
      <c r="F292" s="49">
        <f>SUMIFS(Fev!$J$5:$J$605,Fev!$V$5:$V$605,"Despesa",Fev!$G$5:$G$605,CPagar!$D292,Fev!$L$5:$L$605,"Não Pago")</f>
        <v>0</v>
      </c>
      <c r="G292" s="49" t="e">
        <f>SUMIFS(#REF!,#REF!,"Despesa",#REF!,CPagar!$D292,#REF!,"Não Pago")</f>
        <v>#REF!</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t="e">
        <f>SUMIFS(#REF!,#REF!,"Despesa",#REF!,CPagar!$D292,#REF!,"Não Pago")</f>
        <v>#REF!</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t="e">
        <f t="shared" si="9"/>
        <v>#REF!</v>
      </c>
    </row>
    <row r="293" spans="1:17" ht="28.5" customHeight="1" thickTop="1" thickBot="1" x14ac:dyDescent="0.3">
      <c r="A293" s="214"/>
      <c r="C293" s="34">
        <f>'PC Despesas'!I89</f>
        <v>0</v>
      </c>
      <c r="D293" s="35" t="e">
        <f>VLOOKUP(C293,'PC Despesas'!$I$4:$J$103,2,FALSE)</f>
        <v>#N/A</v>
      </c>
      <c r="E293" s="49">
        <f>SUMIFS(Jan!$J$5:$J$586,Jan!$V$5:$V$586,"Despesa",Jan!$G$5:$G$586,CPagar!$D293,Jan!$L$5:$L$586,"Não Pago")</f>
        <v>0</v>
      </c>
      <c r="F293" s="49">
        <f>SUMIFS(Fev!$J$5:$J$605,Fev!$V$5:$V$605,"Despesa",Fev!$G$5:$G$605,CPagar!$D293,Fev!$L$5:$L$605,"Não Pago")</f>
        <v>0</v>
      </c>
      <c r="G293" s="49" t="e">
        <f>SUMIFS(#REF!,#REF!,"Despesa",#REF!,CPagar!$D293,#REF!,"Não Pago")</f>
        <v>#REF!</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t="e">
        <f>SUMIFS(#REF!,#REF!,"Despesa",#REF!,CPagar!$D293,#REF!,"Não Pago")</f>
        <v>#REF!</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t="e">
        <f t="shared" si="9"/>
        <v>#REF!</v>
      </c>
    </row>
    <row r="294" spans="1:17" ht="28.5" customHeight="1" thickTop="1" thickBot="1" x14ac:dyDescent="0.3">
      <c r="A294" s="214"/>
      <c r="C294" s="34">
        <f>'PC Despesas'!I90</f>
        <v>0</v>
      </c>
      <c r="D294" s="35" t="e">
        <f>VLOOKUP(C294,'PC Despesas'!$I$4:$J$103,2,FALSE)</f>
        <v>#N/A</v>
      </c>
      <c r="E294" s="49">
        <f>SUMIFS(Jan!$J$5:$J$586,Jan!$V$5:$V$586,"Despesa",Jan!$G$5:$G$586,CPagar!$D294,Jan!$L$5:$L$586,"Não Pago")</f>
        <v>0</v>
      </c>
      <c r="F294" s="49">
        <f>SUMIFS(Fev!$J$5:$J$605,Fev!$V$5:$V$605,"Despesa",Fev!$G$5:$G$605,CPagar!$D294,Fev!$L$5:$L$605,"Não Pago")</f>
        <v>0</v>
      </c>
      <c r="G294" s="49" t="e">
        <f>SUMIFS(#REF!,#REF!,"Despesa",#REF!,CPagar!$D294,#REF!,"Não Pago")</f>
        <v>#REF!</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t="e">
        <f>SUMIFS(#REF!,#REF!,"Despesa",#REF!,CPagar!$D294,#REF!,"Não Pago")</f>
        <v>#REF!</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t="e">
        <f t="shared" si="9"/>
        <v>#REF!</v>
      </c>
    </row>
    <row r="295" spans="1:17" ht="28.5" customHeight="1" thickTop="1" thickBot="1" x14ac:dyDescent="0.3">
      <c r="A295" s="214"/>
      <c r="C295" s="34">
        <f>'PC Despesas'!I91</f>
        <v>0</v>
      </c>
      <c r="D295" s="35" t="e">
        <f>VLOOKUP(C295,'PC Despesas'!$I$4:$J$103,2,FALSE)</f>
        <v>#N/A</v>
      </c>
      <c r="E295" s="49">
        <f>SUMIFS(Jan!$J$5:$J$586,Jan!$V$5:$V$586,"Despesa",Jan!$G$5:$G$586,CPagar!$D295,Jan!$L$5:$L$586,"Não Pago")</f>
        <v>0</v>
      </c>
      <c r="F295" s="49">
        <f>SUMIFS(Fev!$J$5:$J$605,Fev!$V$5:$V$605,"Despesa",Fev!$G$5:$G$605,CPagar!$D295,Fev!$L$5:$L$605,"Não Pago")</f>
        <v>0</v>
      </c>
      <c r="G295" s="49" t="e">
        <f>SUMIFS(#REF!,#REF!,"Despesa",#REF!,CPagar!$D295,#REF!,"Não Pago")</f>
        <v>#REF!</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t="e">
        <f>SUMIFS(#REF!,#REF!,"Despesa",#REF!,CPagar!$D295,#REF!,"Não Pago")</f>
        <v>#REF!</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t="e">
        <f t="shared" si="9"/>
        <v>#REF!</v>
      </c>
    </row>
    <row r="296" spans="1:17" ht="28.5" customHeight="1" thickTop="1" thickBot="1" x14ac:dyDescent="0.3">
      <c r="A296" s="214"/>
      <c r="C296" s="34">
        <f>'PC Despesas'!I92</f>
        <v>0</v>
      </c>
      <c r="D296" s="35" t="e">
        <f>VLOOKUP(C296,'PC Despesas'!$I$4:$J$103,2,FALSE)</f>
        <v>#N/A</v>
      </c>
      <c r="E296" s="49">
        <f>SUMIFS(Jan!$J$5:$J$586,Jan!$V$5:$V$586,"Despesa",Jan!$G$5:$G$586,CPagar!$D296,Jan!$L$5:$L$586,"Não Pago")</f>
        <v>0</v>
      </c>
      <c r="F296" s="49">
        <f>SUMIFS(Fev!$J$5:$J$605,Fev!$V$5:$V$605,"Despesa",Fev!$G$5:$G$605,CPagar!$D296,Fev!$L$5:$L$605,"Não Pago")</f>
        <v>0</v>
      </c>
      <c r="G296" s="49" t="e">
        <f>SUMIFS(#REF!,#REF!,"Despesa",#REF!,CPagar!$D296,#REF!,"Não Pago")</f>
        <v>#REF!</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t="e">
        <f>SUMIFS(#REF!,#REF!,"Despesa",#REF!,CPagar!$D296,#REF!,"Não Pago")</f>
        <v>#REF!</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t="e">
        <f t="shared" si="9"/>
        <v>#REF!</v>
      </c>
    </row>
    <row r="297" spans="1:17" ht="28.5" customHeight="1" thickTop="1" thickBot="1" x14ac:dyDescent="0.3">
      <c r="A297" s="214"/>
      <c r="C297" s="34">
        <f>'PC Despesas'!I93</f>
        <v>0</v>
      </c>
      <c r="D297" s="35" t="e">
        <f>VLOOKUP(C297,'PC Despesas'!$I$4:$J$103,2,FALSE)</f>
        <v>#N/A</v>
      </c>
      <c r="E297" s="49">
        <f>SUMIFS(Jan!$J$5:$J$586,Jan!$V$5:$V$586,"Despesa",Jan!$G$5:$G$586,CPagar!$D297,Jan!$L$5:$L$586,"Não Pago")</f>
        <v>0</v>
      </c>
      <c r="F297" s="49">
        <f>SUMIFS(Fev!$J$5:$J$605,Fev!$V$5:$V$605,"Despesa",Fev!$G$5:$G$605,CPagar!$D297,Fev!$L$5:$L$605,"Não Pago")</f>
        <v>0</v>
      </c>
      <c r="G297" s="49" t="e">
        <f>SUMIFS(#REF!,#REF!,"Despesa",#REF!,CPagar!$D297,#REF!,"Não Pago")</f>
        <v>#REF!</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t="e">
        <f>SUMIFS(#REF!,#REF!,"Despesa",#REF!,CPagar!$D297,#REF!,"Não Pago")</f>
        <v>#REF!</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t="e">
        <f t="shared" si="9"/>
        <v>#REF!</v>
      </c>
    </row>
    <row r="298" spans="1:17" ht="28.5" customHeight="1" thickTop="1" thickBot="1" x14ac:dyDescent="0.3">
      <c r="A298" s="214"/>
      <c r="C298" s="34">
        <f>'PC Despesas'!I94</f>
        <v>0</v>
      </c>
      <c r="D298" s="35" t="e">
        <f>VLOOKUP(C298,'PC Despesas'!$I$4:$J$103,2,FALSE)</f>
        <v>#N/A</v>
      </c>
      <c r="E298" s="49">
        <f>SUMIFS(Jan!$J$5:$J$586,Jan!$V$5:$V$586,"Despesa",Jan!$G$5:$G$586,CPagar!$D298,Jan!$L$5:$L$586,"Não Pago")</f>
        <v>0</v>
      </c>
      <c r="F298" s="49">
        <f>SUMIFS(Fev!$J$5:$J$605,Fev!$V$5:$V$605,"Despesa",Fev!$G$5:$G$605,CPagar!$D298,Fev!$L$5:$L$605,"Não Pago")</f>
        <v>0</v>
      </c>
      <c r="G298" s="49" t="e">
        <f>SUMIFS(#REF!,#REF!,"Despesa",#REF!,CPagar!$D298,#REF!,"Não Pago")</f>
        <v>#REF!</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t="e">
        <f>SUMIFS(#REF!,#REF!,"Despesa",#REF!,CPagar!$D298,#REF!,"Não Pago")</f>
        <v>#REF!</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t="e">
        <f t="shared" si="9"/>
        <v>#REF!</v>
      </c>
    </row>
    <row r="299" spans="1:17" ht="28.5" customHeight="1" thickTop="1" thickBot="1" x14ac:dyDescent="0.3">
      <c r="A299" s="214"/>
      <c r="C299" s="34">
        <f>'PC Despesas'!I95</f>
        <v>0</v>
      </c>
      <c r="D299" s="35" t="e">
        <f>VLOOKUP(C299,'PC Despesas'!$I$4:$J$103,2,FALSE)</f>
        <v>#N/A</v>
      </c>
      <c r="E299" s="49">
        <f>SUMIFS(Jan!$J$5:$J$586,Jan!$V$5:$V$586,"Despesa",Jan!$G$5:$G$586,CPagar!$D299,Jan!$L$5:$L$586,"Não Pago")</f>
        <v>0</v>
      </c>
      <c r="F299" s="49">
        <f>SUMIFS(Fev!$J$5:$J$605,Fev!$V$5:$V$605,"Despesa",Fev!$G$5:$G$605,CPagar!$D299,Fev!$L$5:$L$605,"Não Pago")</f>
        <v>0</v>
      </c>
      <c r="G299" s="49" t="e">
        <f>SUMIFS(#REF!,#REF!,"Despesa",#REF!,CPagar!$D299,#REF!,"Não Pago")</f>
        <v>#REF!</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t="e">
        <f>SUMIFS(#REF!,#REF!,"Despesa",#REF!,CPagar!$D299,#REF!,"Não Pago")</f>
        <v>#REF!</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t="e">
        <f t="shared" si="9"/>
        <v>#REF!</v>
      </c>
    </row>
    <row r="300" spans="1:17" ht="28.5" customHeight="1" thickTop="1" thickBot="1" x14ac:dyDescent="0.3">
      <c r="A300" s="214"/>
      <c r="C300" s="34">
        <f>'PC Despesas'!I96</f>
        <v>0</v>
      </c>
      <c r="D300" s="35" t="e">
        <f>VLOOKUP(C300,'PC Despesas'!$I$4:$J$103,2,FALSE)</f>
        <v>#N/A</v>
      </c>
      <c r="E300" s="49">
        <f>SUMIFS(Jan!$J$5:$J$586,Jan!$V$5:$V$586,"Despesa",Jan!$G$5:$G$586,CPagar!$D300,Jan!$L$5:$L$586,"Não Pago")</f>
        <v>0</v>
      </c>
      <c r="F300" s="49">
        <f>SUMIFS(Fev!$J$5:$J$605,Fev!$V$5:$V$605,"Despesa",Fev!$G$5:$G$605,CPagar!$D300,Fev!$L$5:$L$605,"Não Pago")</f>
        <v>0</v>
      </c>
      <c r="G300" s="49" t="e">
        <f>SUMIFS(#REF!,#REF!,"Despesa",#REF!,CPagar!$D300,#REF!,"Não Pago")</f>
        <v>#REF!</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t="e">
        <f>SUMIFS(#REF!,#REF!,"Despesa",#REF!,CPagar!$D300,#REF!,"Não Pago")</f>
        <v>#REF!</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t="e">
        <f t="shared" si="9"/>
        <v>#REF!</v>
      </c>
    </row>
    <row r="301" spans="1:17" ht="28.5" customHeight="1" thickTop="1" thickBot="1" x14ac:dyDescent="0.3">
      <c r="A301" s="214"/>
      <c r="C301" s="34">
        <f>'PC Despesas'!I97</f>
        <v>0</v>
      </c>
      <c r="D301" s="35" t="e">
        <f>VLOOKUP(C301,'PC Despesas'!$I$4:$J$103,2,FALSE)</f>
        <v>#N/A</v>
      </c>
      <c r="E301" s="49">
        <f>SUMIFS(Jan!$J$5:$J$586,Jan!$V$5:$V$586,"Despesa",Jan!$G$5:$G$586,CPagar!$D301,Jan!$L$5:$L$586,"Não Pago")</f>
        <v>0</v>
      </c>
      <c r="F301" s="49">
        <f>SUMIFS(Fev!$J$5:$J$605,Fev!$V$5:$V$605,"Despesa",Fev!$G$5:$G$605,CPagar!$D301,Fev!$L$5:$L$605,"Não Pago")</f>
        <v>0</v>
      </c>
      <c r="G301" s="49" t="e">
        <f>SUMIFS(#REF!,#REF!,"Despesa",#REF!,CPagar!$D301,#REF!,"Não Pago")</f>
        <v>#REF!</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t="e">
        <f>SUMIFS(#REF!,#REF!,"Despesa",#REF!,CPagar!$D301,#REF!,"Não Pago")</f>
        <v>#REF!</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t="e">
        <f t="shared" si="9"/>
        <v>#REF!</v>
      </c>
    </row>
    <row r="302" spans="1:17" ht="28.5" customHeight="1" thickTop="1" thickBot="1" x14ac:dyDescent="0.3">
      <c r="A302" s="214"/>
      <c r="C302" s="34">
        <f>'PC Despesas'!I98</f>
        <v>0</v>
      </c>
      <c r="D302" s="35" t="e">
        <f>VLOOKUP(C302,'PC Despesas'!$I$4:$J$103,2,FALSE)</f>
        <v>#N/A</v>
      </c>
      <c r="E302" s="49">
        <f>SUMIFS(Jan!$J$5:$J$586,Jan!$V$5:$V$586,"Despesa",Jan!$G$5:$G$586,CPagar!$D302,Jan!$L$5:$L$586,"Não Pago")</f>
        <v>0</v>
      </c>
      <c r="F302" s="49">
        <f>SUMIFS(Fev!$J$5:$J$605,Fev!$V$5:$V$605,"Despesa",Fev!$G$5:$G$605,CPagar!$D302,Fev!$L$5:$L$605,"Não Pago")</f>
        <v>0</v>
      </c>
      <c r="G302" s="49" t="e">
        <f>SUMIFS(#REF!,#REF!,"Despesa",#REF!,CPagar!$D302,#REF!,"Não Pago")</f>
        <v>#REF!</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t="e">
        <f>SUMIFS(#REF!,#REF!,"Despesa",#REF!,CPagar!$D302,#REF!,"Não Pago")</f>
        <v>#REF!</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t="e">
        <f t="shared" si="9"/>
        <v>#REF!</v>
      </c>
    </row>
    <row r="303" spans="1:17" ht="28.5" customHeight="1" thickTop="1" thickBot="1" x14ac:dyDescent="0.3">
      <c r="A303" s="214"/>
      <c r="C303" s="34">
        <f>'PC Despesas'!I99</f>
        <v>0</v>
      </c>
      <c r="D303" s="35" t="e">
        <f>VLOOKUP(C303,'PC Despesas'!$I$4:$J$103,2,FALSE)</f>
        <v>#N/A</v>
      </c>
      <c r="E303" s="49">
        <f>SUMIFS(Jan!$J$5:$J$586,Jan!$V$5:$V$586,"Despesa",Jan!$G$5:$G$586,CPagar!$D303,Jan!$L$5:$L$586,"Não Pago")</f>
        <v>0</v>
      </c>
      <c r="F303" s="49">
        <f>SUMIFS(Fev!$J$5:$J$605,Fev!$V$5:$V$605,"Despesa",Fev!$G$5:$G$605,CPagar!$D303,Fev!$L$5:$L$605,"Não Pago")</f>
        <v>0</v>
      </c>
      <c r="G303" s="49" t="e">
        <f>SUMIFS(#REF!,#REF!,"Despesa",#REF!,CPagar!$D303,#REF!,"Não Pago")</f>
        <v>#REF!</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t="e">
        <f>SUMIFS(#REF!,#REF!,"Despesa",#REF!,CPagar!$D303,#REF!,"Não Pago")</f>
        <v>#REF!</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t="e">
        <f t="shared" si="9"/>
        <v>#REF!</v>
      </c>
    </row>
    <row r="304" spans="1:17" ht="28.5" customHeight="1" thickTop="1" thickBot="1" x14ac:dyDescent="0.3">
      <c r="A304" s="214"/>
      <c r="C304" s="34">
        <f>'PC Despesas'!I100</f>
        <v>0</v>
      </c>
      <c r="D304" s="35" t="e">
        <f>VLOOKUP(C304,'PC Despesas'!$I$4:$J$103,2,FALSE)</f>
        <v>#N/A</v>
      </c>
      <c r="E304" s="49">
        <f>SUMIFS(Jan!$J$5:$J$586,Jan!$V$5:$V$586,"Despesa",Jan!$G$5:$G$586,CPagar!$D304,Jan!$L$5:$L$586,"Não Pago")</f>
        <v>0</v>
      </c>
      <c r="F304" s="49">
        <f>SUMIFS(Fev!$J$5:$J$605,Fev!$V$5:$V$605,"Despesa",Fev!$G$5:$G$605,CPagar!$D304,Fev!$L$5:$L$605,"Não Pago")</f>
        <v>0</v>
      </c>
      <c r="G304" s="49" t="e">
        <f>SUMIFS(#REF!,#REF!,"Despesa",#REF!,CPagar!$D304,#REF!,"Não Pago")</f>
        <v>#REF!</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t="e">
        <f>SUMIFS(#REF!,#REF!,"Despesa",#REF!,CPagar!$D304,#REF!,"Não Pago")</f>
        <v>#REF!</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t="e">
        <f t="shared" si="9"/>
        <v>#REF!</v>
      </c>
    </row>
    <row r="305" spans="1:17" ht="28.5" customHeight="1" thickTop="1" thickBot="1" x14ac:dyDescent="0.3">
      <c r="A305" s="214"/>
      <c r="C305" s="34">
        <f>'PC Despesas'!I101</f>
        <v>0</v>
      </c>
      <c r="D305" s="35" t="e">
        <f>VLOOKUP(C305,'PC Despesas'!$I$4:$J$103,2,FALSE)</f>
        <v>#N/A</v>
      </c>
      <c r="E305" s="49">
        <f>SUMIFS(Jan!$J$5:$J$586,Jan!$V$5:$V$586,"Despesa",Jan!$G$5:$G$586,CPagar!$D305,Jan!$L$5:$L$586,"Não Pago")</f>
        <v>0</v>
      </c>
      <c r="F305" s="49">
        <f>SUMIFS(Fev!$J$5:$J$605,Fev!$V$5:$V$605,"Despesa",Fev!$G$5:$G$605,CPagar!$D305,Fev!$L$5:$L$605,"Não Pago")</f>
        <v>0</v>
      </c>
      <c r="G305" s="49" t="e">
        <f>SUMIFS(#REF!,#REF!,"Despesa",#REF!,CPagar!$D305,#REF!,"Não Pago")</f>
        <v>#REF!</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t="e">
        <f>SUMIFS(#REF!,#REF!,"Despesa",#REF!,CPagar!$D305,#REF!,"Não Pago")</f>
        <v>#REF!</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t="e">
        <f t="shared" si="9"/>
        <v>#REF!</v>
      </c>
    </row>
    <row r="306" spans="1:17" ht="28.5" customHeight="1" thickTop="1" thickBot="1" x14ac:dyDescent="0.3">
      <c r="A306" s="214"/>
      <c r="C306" s="34">
        <f>'PC Despesas'!I102</f>
        <v>0</v>
      </c>
      <c r="D306" s="35" t="e">
        <f>VLOOKUP(C306,'PC Despesas'!$I$4:$J$103,2,FALSE)</f>
        <v>#N/A</v>
      </c>
      <c r="E306" s="49">
        <f>SUMIFS(Jan!$J$5:$J$586,Jan!$V$5:$V$586,"Despesa",Jan!$G$5:$G$586,CPagar!$D306,Jan!$L$5:$L$586,"Não Pago")</f>
        <v>0</v>
      </c>
      <c r="F306" s="49">
        <f>SUMIFS(Fev!$J$5:$J$605,Fev!$V$5:$V$605,"Despesa",Fev!$G$5:$G$605,CPagar!$D306,Fev!$L$5:$L$605,"Não Pago")</f>
        <v>0</v>
      </c>
      <c r="G306" s="49" t="e">
        <f>SUMIFS(#REF!,#REF!,"Despesa",#REF!,CPagar!$D306,#REF!,"Não Pago")</f>
        <v>#REF!</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t="e">
        <f>SUMIFS(#REF!,#REF!,"Despesa",#REF!,CPagar!$D306,#REF!,"Não Pago")</f>
        <v>#REF!</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t="e">
        <f t="shared" si="9"/>
        <v>#REF!</v>
      </c>
    </row>
    <row r="307" spans="1:17" ht="28.5" customHeight="1" thickTop="1" thickBot="1" x14ac:dyDescent="0.3">
      <c r="A307" s="214"/>
      <c r="C307" s="34">
        <f>'PC Despesas'!I103</f>
        <v>0</v>
      </c>
      <c r="D307" s="35" t="e">
        <f>VLOOKUP(C307,'PC Despesas'!$I$4:$J$103,2,FALSE)</f>
        <v>#N/A</v>
      </c>
      <c r="E307" s="49">
        <f>SUMIFS(Jan!$J$5:$J$586,Jan!$V$5:$V$586,"Despesa",Jan!$G$5:$G$586,CPagar!$D307,Jan!$L$5:$L$586,"Não Pago")</f>
        <v>0</v>
      </c>
      <c r="F307" s="49">
        <f>SUMIFS(Fev!$J$5:$J$605,Fev!$V$5:$V$605,"Despesa",Fev!$G$5:$G$605,CPagar!$D307,Fev!$L$5:$L$605,"Não Pago")</f>
        <v>0</v>
      </c>
      <c r="G307" s="49" t="e">
        <f>SUMIFS(#REF!,#REF!,"Despesa",#REF!,CPagar!$D307,#REF!,"Não Pago")</f>
        <v>#REF!</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t="e">
        <f>SUMIFS(#REF!,#REF!,"Despesa",#REF!,CPagar!$D307,#REF!,"Não Pago")</f>
        <v>#REF!</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t="e">
        <f t="shared" si="9"/>
        <v>#REF!</v>
      </c>
    </row>
    <row r="308" spans="1:17" ht="30.75" customHeight="1" thickTop="1" thickBot="1" x14ac:dyDescent="0.3">
      <c r="A308" s="214"/>
      <c r="C308" s="176" t="str">
        <f>'PC Despesas'!L4</f>
        <v>5.4</v>
      </c>
      <c r="D308" s="177" t="str">
        <f>VLOOKUP(C308,'PC Despesas'!$L$4:$M$103,2,FALSE)</f>
        <v>DESPESAS COM RH</v>
      </c>
      <c r="E308" s="187">
        <f t="shared" ref="E308:Q308" si="10">SUM(E309:E407)</f>
        <v>0</v>
      </c>
      <c r="F308" s="187">
        <f t="shared" si="10"/>
        <v>0</v>
      </c>
      <c r="G308" s="187" t="e">
        <f t="shared" si="10"/>
        <v>#REF!</v>
      </c>
      <c r="H308" s="187">
        <f t="shared" si="10"/>
        <v>0</v>
      </c>
      <c r="I308" s="187">
        <f t="shared" si="10"/>
        <v>0</v>
      </c>
      <c r="J308" s="187">
        <f t="shared" si="10"/>
        <v>0</v>
      </c>
      <c r="K308" s="187" t="e">
        <f t="shared" si="10"/>
        <v>#REF!</v>
      </c>
      <c r="L308" s="187">
        <f t="shared" si="10"/>
        <v>0</v>
      </c>
      <c r="M308" s="187">
        <f t="shared" si="10"/>
        <v>0</v>
      </c>
      <c r="N308" s="187">
        <f t="shared" si="10"/>
        <v>0</v>
      </c>
      <c r="O308" s="187">
        <f t="shared" si="10"/>
        <v>0</v>
      </c>
      <c r="P308" s="187">
        <f t="shared" si="10"/>
        <v>0</v>
      </c>
      <c r="Q308" s="187" t="e">
        <f t="shared" si="10"/>
        <v>#REF!</v>
      </c>
    </row>
    <row r="309" spans="1:17" ht="28.5" customHeight="1" thickTop="1" thickBot="1" x14ac:dyDescent="0.3">
      <c r="A309" s="214"/>
      <c r="C309" s="34" t="str">
        <f>'PC Despesas'!L5</f>
        <v>5.4.15</v>
      </c>
      <c r="D309" s="35" t="str">
        <f>VLOOKUP(C309,'PC Despesas'!$L$5:$M$103,2,FALSE)</f>
        <v>CESTA BASICA</v>
      </c>
      <c r="E309" s="49">
        <f>SUMIFS(Jan!$J$5:$J$586,Jan!$V$5:$V$586,"Despesa",Jan!$G$5:$G$586,CPagar!$D309,Jan!$L$5:$L$586,"Não Pago")</f>
        <v>0</v>
      </c>
      <c r="F309" s="49">
        <f>SUMIFS(Fev!$J$5:$J$605,Fev!$V$5:$V$605,"Despesa",Fev!$G$5:$G$605,CPagar!$D309,Fev!$L$5:$L$605,"Não Pago")</f>
        <v>0</v>
      </c>
      <c r="G309" s="49" t="e">
        <f>SUMIFS(#REF!,#REF!,"Despesa",#REF!,CPagar!$D309,#REF!,"Não Pago")</f>
        <v>#REF!</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t="e">
        <f>SUMIFS(#REF!,#REF!,"Despesa",#REF!,CPagar!$D309,#REF!,"Não Pago")</f>
        <v>#REF!</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t="e">
        <f>SUM(E309:P309)</f>
        <v>#REF!</v>
      </c>
    </row>
    <row r="310" spans="1:17" ht="28.5" customHeight="1" thickTop="1" thickBot="1" x14ac:dyDescent="0.3">
      <c r="A310" s="214"/>
      <c r="C310" s="34" t="str">
        <f>'PC Despesas'!L6</f>
        <v>5.4.16</v>
      </c>
      <c r="D310" s="35" t="str">
        <f>VLOOKUP(C310,'PC Despesas'!$L$5:$M$103,2,FALSE)</f>
        <v>ASSISTENCIA MÉDICA</v>
      </c>
      <c r="E310" s="49">
        <f>SUMIFS(Jan!$J$5:$J$586,Jan!$V$5:$V$586,"Despesa",Jan!$G$5:$G$586,CPagar!$D310,Jan!$L$5:$L$586,"Não Pago")</f>
        <v>0</v>
      </c>
      <c r="F310" s="49">
        <f>SUMIFS(Fev!$J$5:$J$605,Fev!$V$5:$V$605,"Despesa",Fev!$G$5:$G$605,CPagar!$D310,Fev!$L$5:$L$605,"Não Pago")</f>
        <v>0</v>
      </c>
      <c r="G310" s="49" t="e">
        <f>SUMIFS(#REF!,#REF!,"Despesa",#REF!,CPagar!$D310,#REF!,"Não Pago")</f>
        <v>#REF!</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t="e">
        <f>SUMIFS(#REF!,#REF!,"Despesa",#REF!,CPagar!$D310,#REF!,"Não Pago")</f>
        <v>#REF!</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t="e">
        <f t="shared" ref="Q310:Q373" si="11">SUM(E310:P310)</f>
        <v>#REF!</v>
      </c>
    </row>
    <row r="311" spans="1:17" ht="28.5" customHeight="1" thickTop="1" thickBot="1" x14ac:dyDescent="0.3">
      <c r="A311" s="214"/>
      <c r="C311" s="34" t="str">
        <f>'PC Despesas'!L7</f>
        <v>5.4.17</v>
      </c>
      <c r="D311" s="35" t="str">
        <f>VLOOKUP(C311,'PC Despesas'!$L$5:$M$103,2,FALSE)</f>
        <v>AVISO PREVIO</v>
      </c>
      <c r="E311" s="49">
        <f>SUMIFS(Jan!$J$5:$J$586,Jan!$V$5:$V$586,"Despesa",Jan!$G$5:$G$586,CPagar!$D311,Jan!$L$5:$L$586,"Não Pago")</f>
        <v>0</v>
      </c>
      <c r="F311" s="49">
        <f>SUMIFS(Fev!$J$5:$J$605,Fev!$V$5:$V$605,"Despesa",Fev!$G$5:$G$605,CPagar!$D311,Fev!$L$5:$L$605,"Não Pago")</f>
        <v>0</v>
      </c>
      <c r="G311" s="49" t="e">
        <f>SUMIFS(#REF!,#REF!,"Despesa",#REF!,CPagar!$D311,#REF!,"Não Pago")</f>
        <v>#REF!</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t="e">
        <f>SUMIFS(#REF!,#REF!,"Despesa",#REF!,CPagar!$D311,#REF!,"Não Pago")</f>
        <v>#REF!</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t="e">
        <f t="shared" si="11"/>
        <v>#REF!</v>
      </c>
    </row>
    <row r="312" spans="1:17" ht="28.5" customHeight="1" thickTop="1" thickBot="1" x14ac:dyDescent="0.3">
      <c r="A312" s="214"/>
      <c r="C312" s="34" t="str">
        <f>'PC Despesas'!L8</f>
        <v>5.4.18</v>
      </c>
      <c r="D312" s="35" t="str">
        <f>VLOOKUP(C312,'PC Despesas'!$L$5:$M$103,2,FALSE)</f>
        <v>DSR</v>
      </c>
      <c r="E312" s="49">
        <f>SUMIFS(Jan!$J$5:$J$586,Jan!$V$5:$V$586,"Despesa",Jan!$G$5:$G$586,CPagar!$D312,Jan!$L$5:$L$586,"Não Pago")</f>
        <v>0</v>
      </c>
      <c r="F312" s="49">
        <f>SUMIFS(Fev!$J$5:$J$605,Fev!$V$5:$V$605,"Despesa",Fev!$G$5:$G$605,CPagar!$D312,Fev!$L$5:$L$605,"Não Pago")</f>
        <v>0</v>
      </c>
      <c r="G312" s="49" t="e">
        <f>SUMIFS(#REF!,#REF!,"Despesa",#REF!,CPagar!$D312,#REF!,"Não Pago")</f>
        <v>#REF!</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t="e">
        <f>SUMIFS(#REF!,#REF!,"Despesa",#REF!,CPagar!$D312,#REF!,"Não Pago")</f>
        <v>#REF!</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t="e">
        <f t="shared" si="11"/>
        <v>#REF!</v>
      </c>
    </row>
    <row r="313" spans="1:17" ht="28.5" customHeight="1" thickTop="1" thickBot="1" x14ac:dyDescent="0.3">
      <c r="A313" s="214"/>
      <c r="C313" s="34" t="str">
        <f>'PC Despesas'!L9</f>
        <v>5.4.19</v>
      </c>
      <c r="D313" s="35" t="str">
        <f>VLOOKUP(C313,'PC Despesas'!$L$5:$M$103,2,FALSE)</f>
        <v>HORAS EXTRAS</v>
      </c>
      <c r="E313" s="49">
        <f>SUMIFS(Jan!$J$5:$J$586,Jan!$V$5:$V$586,"Despesa",Jan!$G$5:$G$586,CPagar!$D313,Jan!$L$5:$L$586,"Não Pago")</f>
        <v>0</v>
      </c>
      <c r="F313" s="49">
        <f>SUMIFS(Fev!$J$5:$J$605,Fev!$V$5:$V$605,"Despesa",Fev!$G$5:$G$605,CPagar!$D313,Fev!$L$5:$L$605,"Não Pago")</f>
        <v>0</v>
      </c>
      <c r="G313" s="49" t="e">
        <f>SUMIFS(#REF!,#REF!,"Despesa",#REF!,CPagar!$D313,#REF!,"Não Pago")</f>
        <v>#REF!</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t="e">
        <f>SUMIFS(#REF!,#REF!,"Despesa",#REF!,CPagar!$D313,#REF!,"Não Pago")</f>
        <v>#REF!</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t="e">
        <f t="shared" si="11"/>
        <v>#REF!</v>
      </c>
    </row>
    <row r="314" spans="1:17" ht="28.5" customHeight="1" thickTop="1" thickBot="1" x14ac:dyDescent="0.3">
      <c r="A314" s="214"/>
      <c r="C314" s="34" t="str">
        <f>'PC Despesas'!L10</f>
        <v>5.4.20</v>
      </c>
      <c r="D314" s="35" t="str">
        <f>VLOOKUP(C314,'PC Despesas'!$L$5:$M$103,2,FALSE)</f>
        <v>ADIC INSALUBRIDADE</v>
      </c>
      <c r="E314" s="49">
        <f>SUMIFS(Jan!$J$5:$J$586,Jan!$V$5:$V$586,"Despesa",Jan!$G$5:$G$586,CPagar!$D314,Jan!$L$5:$L$586,"Não Pago")</f>
        <v>0</v>
      </c>
      <c r="F314" s="49">
        <f>SUMIFS(Fev!$J$5:$J$605,Fev!$V$5:$V$605,"Despesa",Fev!$G$5:$G$605,CPagar!$D314,Fev!$L$5:$L$605,"Não Pago")</f>
        <v>0</v>
      </c>
      <c r="G314" s="49" t="e">
        <f>SUMIFS(#REF!,#REF!,"Despesa",#REF!,CPagar!$D314,#REF!,"Não Pago")</f>
        <v>#REF!</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t="e">
        <f>SUMIFS(#REF!,#REF!,"Despesa",#REF!,CPagar!$D314,#REF!,"Não Pago")</f>
        <v>#REF!</v>
      </c>
      <c r="L314" s="49">
        <f>SUMIFS(Ago!$J$5:$J$596,Ago!$V$5:$V$596,"Despesa",Ago!$G$5:$G$596,CPagar!$D314,Ago!$L$5:$L$596,"Não Pago")</f>
        <v>0</v>
      </c>
      <c r="M314" s="49">
        <f>SUMIFS(Set!$J$5:$J$605,Set!$V$5:$V$605,"Despesa",Set!$G$5:$G$605,CPagar!$D314,Set!$L$5:$L$605,"Não Pago")</f>
        <v>0</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t="e">
        <f t="shared" si="11"/>
        <v>#REF!</v>
      </c>
    </row>
    <row r="315" spans="1:17" ht="28.5" customHeight="1" thickTop="1" thickBot="1" x14ac:dyDescent="0.3">
      <c r="A315" s="214"/>
      <c r="C315" s="34" t="str">
        <f>'PC Despesas'!L11</f>
        <v>5.4.21</v>
      </c>
      <c r="D315" s="35" t="str">
        <f>VLOOKUP(C315,'PC Despesas'!$L$5:$M$103,2,FALSE)</f>
        <v>ADIC PERICULOSIDADE</v>
      </c>
      <c r="E315" s="49">
        <f>SUMIFS(Jan!$J$5:$J$586,Jan!$V$5:$V$586,"Despesa",Jan!$G$5:$G$586,CPagar!$D315,Jan!$L$5:$L$586,"Não Pago")</f>
        <v>0</v>
      </c>
      <c r="F315" s="49">
        <f>SUMIFS(Fev!$J$5:$J$605,Fev!$V$5:$V$605,"Despesa",Fev!$G$5:$G$605,CPagar!$D315,Fev!$L$5:$L$605,"Não Pago")</f>
        <v>0</v>
      </c>
      <c r="G315" s="49" t="e">
        <f>SUMIFS(#REF!,#REF!,"Despesa",#REF!,CPagar!$D315,#REF!,"Não Pago")</f>
        <v>#REF!</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t="e">
        <f>SUMIFS(#REF!,#REF!,"Despesa",#REF!,CPagar!$D315,#REF!,"Não Pago")</f>
        <v>#REF!</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t="e">
        <f t="shared" si="11"/>
        <v>#REF!</v>
      </c>
    </row>
    <row r="316" spans="1:17" ht="28.5" customHeight="1" thickTop="1" thickBot="1" x14ac:dyDescent="0.3">
      <c r="A316" s="214"/>
      <c r="C316" s="34" t="str">
        <f>'PC Despesas'!L12</f>
        <v>5.4.22</v>
      </c>
      <c r="D316" s="35" t="str">
        <f>VLOOKUP(C316,'PC Despesas'!$L$5:$M$103,2,FALSE)</f>
        <v>PCMSO/PPRA/LTCAT</v>
      </c>
      <c r="E316" s="49">
        <f>SUMIFS(Jan!$J$5:$J$586,Jan!$V$5:$V$586,"Despesa",Jan!$G$5:$G$586,CPagar!$D316,Jan!$L$5:$L$586,"Não Pago")</f>
        <v>0</v>
      </c>
      <c r="F316" s="49">
        <f>SUMIFS(Fev!$J$5:$J$605,Fev!$V$5:$V$605,"Despesa",Fev!$G$5:$G$605,CPagar!$D316,Fev!$L$5:$L$605,"Não Pago")</f>
        <v>0</v>
      </c>
      <c r="G316" s="49" t="e">
        <f>SUMIFS(#REF!,#REF!,"Despesa",#REF!,CPagar!$D316,#REF!,"Não Pago")</f>
        <v>#REF!</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t="e">
        <f>SUMIFS(#REF!,#REF!,"Despesa",#REF!,CPagar!$D316,#REF!,"Não Pago")</f>
        <v>#REF!</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t="e">
        <f t="shared" si="11"/>
        <v>#REF!</v>
      </c>
    </row>
    <row r="317" spans="1:17" ht="28.5" customHeight="1" thickTop="1" thickBot="1" x14ac:dyDescent="0.3">
      <c r="A317" s="214"/>
      <c r="C317" s="34" t="str">
        <f>'PC Despesas'!L13</f>
        <v>5.4.23</v>
      </c>
      <c r="D317" s="35" t="str">
        <f>VLOOKUP(C317,'PC Despesas'!$L$5:$M$103,2,FALSE)</f>
        <v>RESCISÃO DE CONTRATO</v>
      </c>
      <c r="E317" s="49">
        <f>SUMIFS(Jan!$J$5:$J$586,Jan!$V$5:$V$586,"Despesa",Jan!$G$5:$G$586,CPagar!$D317,Jan!$L$5:$L$586,"Não Pago")</f>
        <v>0</v>
      </c>
      <c r="F317" s="49">
        <f>SUMIFS(Fev!$J$5:$J$605,Fev!$V$5:$V$605,"Despesa",Fev!$G$5:$G$605,CPagar!$D317,Fev!$L$5:$L$605,"Não Pago")</f>
        <v>0</v>
      </c>
      <c r="G317" s="49" t="e">
        <f>SUMIFS(#REF!,#REF!,"Despesa",#REF!,CPagar!$D317,#REF!,"Não Pago")</f>
        <v>#REF!</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t="e">
        <f>SUMIFS(#REF!,#REF!,"Despesa",#REF!,CPagar!$D317,#REF!,"Não Pago")</f>
        <v>#REF!</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t="e">
        <f t="shared" si="11"/>
        <v>#REF!</v>
      </c>
    </row>
    <row r="318" spans="1:17" ht="28.5" customHeight="1" thickTop="1" thickBot="1" x14ac:dyDescent="0.3">
      <c r="A318" s="214"/>
      <c r="C318" s="34" t="str">
        <f>'PC Despesas'!L14</f>
        <v>5.4.24</v>
      </c>
      <c r="D318" s="35" t="str">
        <f>VLOOKUP(C318,'PC Despesas'!$L$5:$M$103,2,FALSE)</f>
        <v>UNIFORMES E EQU.DE SEGURANÇA</v>
      </c>
      <c r="E318" s="49">
        <f>SUMIFS(Jan!$J$5:$J$586,Jan!$V$5:$V$586,"Despesa",Jan!$G$5:$G$586,CPagar!$D318,Jan!$L$5:$L$586,"Não Pago")</f>
        <v>0</v>
      </c>
      <c r="F318" s="49">
        <f>SUMIFS(Fev!$J$5:$J$605,Fev!$V$5:$V$605,"Despesa",Fev!$G$5:$G$605,CPagar!$D318,Fev!$L$5:$L$605,"Não Pago")</f>
        <v>0</v>
      </c>
      <c r="G318" s="49" t="e">
        <f>SUMIFS(#REF!,#REF!,"Despesa",#REF!,CPagar!$D318,#REF!,"Não Pago")</f>
        <v>#REF!</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t="e">
        <f>SUMIFS(#REF!,#REF!,"Despesa",#REF!,CPagar!$D318,#REF!,"Não Pago")</f>
        <v>#REF!</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t="e">
        <f t="shared" si="11"/>
        <v>#REF!</v>
      </c>
    </row>
    <row r="319" spans="1:17" ht="28.5" customHeight="1" thickTop="1" thickBot="1" x14ac:dyDescent="0.3">
      <c r="A319" s="214"/>
      <c r="C319" s="34" t="str">
        <f>'PC Despesas'!L15</f>
        <v>5.4.25</v>
      </c>
      <c r="D319" s="35" t="str">
        <f>VLOOKUP(C319,'PC Despesas'!$L$5:$M$103,2,FALSE)</f>
        <v>FÉRIAS</v>
      </c>
      <c r="E319" s="49">
        <f>SUMIFS(Jan!$J$5:$J$586,Jan!$V$5:$V$586,"Despesa",Jan!$G$5:$G$586,CPagar!$D319,Jan!$L$5:$L$586,"Não Pago")</f>
        <v>0</v>
      </c>
      <c r="F319" s="49">
        <f>SUMIFS(Fev!$J$5:$J$605,Fev!$V$5:$V$605,"Despesa",Fev!$G$5:$G$605,CPagar!$D319,Fev!$L$5:$L$605,"Não Pago")</f>
        <v>0</v>
      </c>
      <c r="G319" s="49" t="e">
        <f>SUMIFS(#REF!,#REF!,"Despesa",#REF!,CPagar!$D319,#REF!,"Não Pago")</f>
        <v>#REF!</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t="e">
        <f>SUMIFS(#REF!,#REF!,"Despesa",#REF!,CPagar!$D319,#REF!,"Não Pago")</f>
        <v>#REF!</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t="e">
        <f t="shared" si="11"/>
        <v>#REF!</v>
      </c>
    </row>
    <row r="320" spans="1:17" ht="28.5" customHeight="1" thickTop="1" thickBot="1" x14ac:dyDescent="0.3">
      <c r="A320" s="214"/>
      <c r="C320" s="34" t="str">
        <f>'PC Despesas'!L16</f>
        <v>5.4.26</v>
      </c>
      <c r="D320" s="35" t="str">
        <f>VLOOKUP(C320,'PC Despesas'!$L$5:$M$103,2,FALSE)</f>
        <v>CONTRIB SINDICAL</v>
      </c>
      <c r="E320" s="49">
        <f>SUMIFS(Jan!$J$5:$J$586,Jan!$V$5:$V$586,"Despesa",Jan!$G$5:$G$586,CPagar!$D320,Jan!$L$5:$L$586,"Não Pago")</f>
        <v>0</v>
      </c>
      <c r="F320" s="49">
        <f>SUMIFS(Fev!$J$5:$J$605,Fev!$V$5:$V$605,"Despesa",Fev!$G$5:$G$605,CPagar!$D320,Fev!$L$5:$L$605,"Não Pago")</f>
        <v>0</v>
      </c>
      <c r="G320" s="49" t="e">
        <f>SUMIFS(#REF!,#REF!,"Despesa",#REF!,CPagar!$D320,#REF!,"Não Pago")</f>
        <v>#REF!</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t="e">
        <f>SUMIFS(#REF!,#REF!,"Despesa",#REF!,CPagar!$D320,#REF!,"Não Pago")</f>
        <v>#REF!</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t="e">
        <f t="shared" si="11"/>
        <v>#REF!</v>
      </c>
    </row>
    <row r="321" spans="1:17" ht="28.5" customHeight="1" thickTop="1" thickBot="1" x14ac:dyDescent="0.3">
      <c r="A321" s="214"/>
      <c r="C321" s="34" t="str">
        <f>'PC Despesas'!L17</f>
        <v>5.4.27</v>
      </c>
      <c r="D321" s="35" t="str">
        <f>VLOOKUP(C321,'PC Despesas'!$L$5:$M$103,2,FALSE)</f>
        <v>CONTRIB CONFEDERATIVA</v>
      </c>
      <c r="E321" s="49">
        <f>SUMIFS(Jan!$J$5:$J$586,Jan!$V$5:$V$586,"Despesa",Jan!$G$5:$G$586,CPagar!$D321,Jan!$L$5:$L$586,"Não Pago")</f>
        <v>0</v>
      </c>
      <c r="F321" s="49">
        <f>SUMIFS(Fev!$J$5:$J$605,Fev!$V$5:$V$605,"Despesa",Fev!$G$5:$G$605,CPagar!$D321,Fev!$L$5:$L$605,"Não Pago")</f>
        <v>0</v>
      </c>
      <c r="G321" s="49" t="e">
        <f>SUMIFS(#REF!,#REF!,"Despesa",#REF!,CPagar!$D321,#REF!,"Não Pago")</f>
        <v>#REF!</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t="e">
        <f>SUMIFS(#REF!,#REF!,"Despesa",#REF!,CPagar!$D321,#REF!,"Não Pago")</f>
        <v>#REF!</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t="e">
        <f t="shared" si="11"/>
        <v>#REF!</v>
      </c>
    </row>
    <row r="322" spans="1:17" ht="28.5" customHeight="1" thickTop="1" thickBot="1" x14ac:dyDescent="0.3">
      <c r="A322" s="214"/>
      <c r="C322" s="34" t="str">
        <f>'PC Despesas'!L18</f>
        <v>5.4.28</v>
      </c>
      <c r="D322" s="35" t="str">
        <f>VLOOKUP(C322,'PC Despesas'!$L$5:$M$103,2,FALSE)</f>
        <v>PARTIC. NOS LUCROS</v>
      </c>
      <c r="E322" s="49">
        <f>SUMIFS(Jan!$J$5:$J$586,Jan!$V$5:$V$586,"Despesa",Jan!$G$5:$G$586,CPagar!$D322,Jan!$L$5:$L$586,"Não Pago")</f>
        <v>0</v>
      </c>
      <c r="F322" s="49">
        <f>SUMIFS(Fev!$J$5:$J$605,Fev!$V$5:$V$605,"Despesa",Fev!$G$5:$G$605,CPagar!$D322,Fev!$L$5:$L$605,"Não Pago")</f>
        <v>0</v>
      </c>
      <c r="G322" s="49" t="e">
        <f>SUMIFS(#REF!,#REF!,"Despesa",#REF!,CPagar!$D322,#REF!,"Não Pago")</f>
        <v>#REF!</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t="e">
        <f>SUMIFS(#REF!,#REF!,"Despesa",#REF!,CPagar!$D322,#REF!,"Não Pago")</f>
        <v>#REF!</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t="e">
        <f t="shared" si="11"/>
        <v>#REF!</v>
      </c>
    </row>
    <row r="323" spans="1:17" ht="28.5" customHeight="1" thickTop="1" thickBot="1" x14ac:dyDescent="0.3">
      <c r="A323" s="214"/>
      <c r="C323" s="34" t="str">
        <f>'PC Despesas'!L19</f>
        <v>5.4.29</v>
      </c>
      <c r="D323" s="35" t="str">
        <f>VLOOKUP(C323,'PC Despesas'!$L$5:$M$103,2,FALSE)</f>
        <v>PRODUTIVIDADE</v>
      </c>
      <c r="E323" s="49">
        <f>SUMIFS(Jan!$J$5:$J$586,Jan!$V$5:$V$586,"Despesa",Jan!$G$5:$G$586,CPagar!$D323,Jan!$L$5:$L$586,"Não Pago")</f>
        <v>0</v>
      </c>
      <c r="F323" s="49">
        <f>SUMIFS(Fev!$J$5:$J$605,Fev!$V$5:$V$605,"Despesa",Fev!$G$5:$G$605,CPagar!$D323,Fev!$L$5:$L$605,"Não Pago")</f>
        <v>0</v>
      </c>
      <c r="G323" s="49" t="e">
        <f>SUMIFS(#REF!,#REF!,"Despesa",#REF!,CPagar!$D323,#REF!,"Não Pago")</f>
        <v>#REF!</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t="e">
        <f>SUMIFS(#REF!,#REF!,"Despesa",#REF!,CPagar!$D323,#REF!,"Não Pago")</f>
        <v>#REF!</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t="e">
        <f t="shared" si="11"/>
        <v>#REF!</v>
      </c>
    </row>
    <row r="324" spans="1:17" ht="28.5" customHeight="1" thickTop="1" thickBot="1" x14ac:dyDescent="0.3">
      <c r="A324" s="214"/>
      <c r="C324" s="34">
        <f>'PC Despesas'!L20</f>
        <v>0</v>
      </c>
      <c r="D324" s="35" t="e">
        <f>VLOOKUP(C324,'PC Despesas'!$L$5:$M$103,2,FALSE)</f>
        <v>#N/A</v>
      </c>
      <c r="E324" s="49">
        <f>SUMIFS(Jan!$J$5:$J$586,Jan!$V$5:$V$586,"Despesa",Jan!$G$5:$G$586,CPagar!$D324,Jan!$L$5:$L$586,"Não Pago")</f>
        <v>0</v>
      </c>
      <c r="F324" s="49">
        <f>SUMIFS(Fev!$J$5:$J$605,Fev!$V$5:$V$605,"Despesa",Fev!$G$5:$G$605,CPagar!$D324,Fev!$L$5:$L$605,"Não Pago")</f>
        <v>0</v>
      </c>
      <c r="G324" s="49" t="e">
        <f>SUMIFS(#REF!,#REF!,"Despesa",#REF!,CPagar!$D324,#REF!,"Não Pago")</f>
        <v>#REF!</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t="e">
        <f>SUMIFS(#REF!,#REF!,"Despesa",#REF!,CPagar!$D324,#REF!,"Não Pago")</f>
        <v>#REF!</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t="e">
        <f t="shared" si="11"/>
        <v>#REF!</v>
      </c>
    </row>
    <row r="325" spans="1:17" ht="28.5" customHeight="1" thickTop="1" thickBot="1" x14ac:dyDescent="0.3">
      <c r="A325" s="214"/>
      <c r="C325" s="34">
        <f>'PC Despesas'!L21</f>
        <v>0</v>
      </c>
      <c r="D325" s="35" t="e">
        <f>VLOOKUP(C325,'PC Despesas'!$L$5:$M$103,2,FALSE)</f>
        <v>#N/A</v>
      </c>
      <c r="E325" s="49">
        <f>SUMIFS(Jan!$J$5:$J$586,Jan!$V$5:$V$586,"Despesa",Jan!$G$5:$G$586,CPagar!$D325,Jan!$L$5:$L$586,"Não Pago")</f>
        <v>0</v>
      </c>
      <c r="F325" s="49">
        <f>SUMIFS(Fev!$J$5:$J$605,Fev!$V$5:$V$605,"Despesa",Fev!$G$5:$G$605,CPagar!$D325,Fev!$L$5:$L$605,"Não Pago")</f>
        <v>0</v>
      </c>
      <c r="G325" s="49" t="e">
        <f>SUMIFS(#REF!,#REF!,"Despesa",#REF!,CPagar!$D325,#REF!,"Não Pago")</f>
        <v>#REF!</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t="e">
        <f>SUMIFS(#REF!,#REF!,"Despesa",#REF!,CPagar!$D325,#REF!,"Não Pago")</f>
        <v>#REF!</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t="e">
        <f t="shared" si="11"/>
        <v>#REF!</v>
      </c>
    </row>
    <row r="326" spans="1:17" ht="28.5" customHeight="1" thickTop="1" thickBot="1" x14ac:dyDescent="0.3">
      <c r="A326" s="214"/>
      <c r="C326" s="34">
        <f>'PC Despesas'!L22</f>
        <v>0</v>
      </c>
      <c r="D326" s="35" t="e">
        <f>VLOOKUP(C326,'PC Despesas'!$L$5:$M$103,2,FALSE)</f>
        <v>#N/A</v>
      </c>
      <c r="E326" s="49">
        <f>SUMIFS(Jan!$J$5:$J$586,Jan!$V$5:$V$586,"Despesa",Jan!$G$5:$G$586,CPagar!$D326,Jan!$L$5:$L$586,"Não Pago")</f>
        <v>0</v>
      </c>
      <c r="F326" s="49">
        <f>SUMIFS(Fev!$J$5:$J$605,Fev!$V$5:$V$605,"Despesa",Fev!$G$5:$G$605,CPagar!$D326,Fev!$L$5:$L$605,"Não Pago")</f>
        <v>0</v>
      </c>
      <c r="G326" s="49" t="e">
        <f>SUMIFS(#REF!,#REF!,"Despesa",#REF!,CPagar!$D326,#REF!,"Não Pago")</f>
        <v>#REF!</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t="e">
        <f>SUMIFS(#REF!,#REF!,"Despesa",#REF!,CPagar!$D326,#REF!,"Não Pago")</f>
        <v>#REF!</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t="e">
        <f t="shared" si="11"/>
        <v>#REF!</v>
      </c>
    </row>
    <row r="327" spans="1:17" ht="28.5" customHeight="1" thickTop="1" thickBot="1" x14ac:dyDescent="0.3">
      <c r="A327" s="214"/>
      <c r="C327" s="34">
        <f>'PC Despesas'!L23</f>
        <v>0</v>
      </c>
      <c r="D327" s="35" t="e">
        <f>VLOOKUP(C327,'PC Despesas'!$L$5:$M$103,2,FALSE)</f>
        <v>#N/A</v>
      </c>
      <c r="E327" s="49">
        <f>SUMIFS(Jan!$J$5:$J$586,Jan!$V$5:$V$586,"Despesa",Jan!$G$5:$G$586,CPagar!$D327,Jan!$L$5:$L$586,"Não Pago")</f>
        <v>0</v>
      </c>
      <c r="F327" s="49">
        <f>SUMIFS(Fev!$J$5:$J$605,Fev!$V$5:$V$605,"Despesa",Fev!$G$5:$G$605,CPagar!$D327,Fev!$L$5:$L$605,"Não Pago")</f>
        <v>0</v>
      </c>
      <c r="G327" s="49" t="e">
        <f>SUMIFS(#REF!,#REF!,"Despesa",#REF!,CPagar!$D327,#REF!,"Não Pago")</f>
        <v>#REF!</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t="e">
        <f>SUMIFS(#REF!,#REF!,"Despesa",#REF!,CPagar!$D327,#REF!,"Não Pago")</f>
        <v>#REF!</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t="e">
        <f t="shared" si="11"/>
        <v>#REF!</v>
      </c>
    </row>
    <row r="328" spans="1:17" ht="28.5" customHeight="1" thickTop="1" thickBot="1" x14ac:dyDescent="0.3">
      <c r="A328" s="214"/>
      <c r="C328" s="34">
        <f>'PC Despesas'!L24</f>
        <v>0</v>
      </c>
      <c r="D328" s="35" t="e">
        <f>VLOOKUP(C328,'PC Despesas'!$L$5:$M$103,2,FALSE)</f>
        <v>#N/A</v>
      </c>
      <c r="E328" s="49">
        <f>SUMIFS(Jan!$J$5:$J$586,Jan!$V$5:$V$586,"Despesa",Jan!$G$5:$G$586,CPagar!$D328,Jan!$L$5:$L$586,"Não Pago")</f>
        <v>0</v>
      </c>
      <c r="F328" s="49">
        <f>SUMIFS(Fev!$J$5:$J$605,Fev!$V$5:$V$605,"Despesa",Fev!$G$5:$G$605,CPagar!$D328,Fev!$L$5:$L$605,"Não Pago")</f>
        <v>0</v>
      </c>
      <c r="G328" s="49" t="e">
        <f>SUMIFS(#REF!,#REF!,"Despesa",#REF!,CPagar!$D328,#REF!,"Não Pago")</f>
        <v>#REF!</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t="e">
        <f>SUMIFS(#REF!,#REF!,"Despesa",#REF!,CPagar!$D328,#REF!,"Não Pago")</f>
        <v>#REF!</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t="e">
        <f t="shared" si="11"/>
        <v>#REF!</v>
      </c>
    </row>
    <row r="329" spans="1:17" ht="28.5" customHeight="1" thickTop="1" thickBot="1" x14ac:dyDescent="0.3">
      <c r="A329" s="214"/>
      <c r="C329" s="34">
        <f>'PC Despesas'!L25</f>
        <v>0</v>
      </c>
      <c r="D329" s="35" t="e">
        <f>VLOOKUP(C329,'PC Despesas'!$L$5:$M$103,2,FALSE)</f>
        <v>#N/A</v>
      </c>
      <c r="E329" s="49">
        <f>SUMIFS(Jan!$J$5:$J$586,Jan!$V$5:$V$586,"Despesa",Jan!$G$5:$G$586,CPagar!$D329,Jan!$L$5:$L$586,"Não Pago")</f>
        <v>0</v>
      </c>
      <c r="F329" s="49">
        <f>SUMIFS(Fev!$J$5:$J$605,Fev!$V$5:$V$605,"Despesa",Fev!$G$5:$G$605,CPagar!$D329,Fev!$L$5:$L$605,"Não Pago")</f>
        <v>0</v>
      </c>
      <c r="G329" s="49" t="e">
        <f>SUMIFS(#REF!,#REF!,"Despesa",#REF!,CPagar!$D329,#REF!,"Não Pago")</f>
        <v>#REF!</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t="e">
        <f>SUMIFS(#REF!,#REF!,"Despesa",#REF!,CPagar!$D329,#REF!,"Não Pago")</f>
        <v>#REF!</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t="e">
        <f t="shared" si="11"/>
        <v>#REF!</v>
      </c>
    </row>
    <row r="330" spans="1:17" ht="28.5" customHeight="1" thickTop="1" thickBot="1" x14ac:dyDescent="0.3">
      <c r="A330" s="214"/>
      <c r="C330" s="34">
        <f>'PC Despesas'!L26</f>
        <v>0</v>
      </c>
      <c r="D330" s="35" t="e">
        <f>VLOOKUP(C330,'PC Despesas'!$L$5:$M$103,2,FALSE)</f>
        <v>#N/A</v>
      </c>
      <c r="E330" s="49">
        <f>SUMIFS(Jan!$J$5:$J$586,Jan!$V$5:$V$586,"Despesa",Jan!$G$5:$G$586,CPagar!$D330,Jan!$L$5:$L$586,"Não Pago")</f>
        <v>0</v>
      </c>
      <c r="F330" s="49">
        <f>SUMIFS(Fev!$J$5:$J$605,Fev!$V$5:$V$605,"Despesa",Fev!$G$5:$G$605,CPagar!$D330,Fev!$L$5:$L$605,"Não Pago")</f>
        <v>0</v>
      </c>
      <c r="G330" s="49" t="e">
        <f>SUMIFS(#REF!,#REF!,"Despesa",#REF!,CPagar!$D330,#REF!,"Não Pago")</f>
        <v>#REF!</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t="e">
        <f>SUMIFS(#REF!,#REF!,"Despesa",#REF!,CPagar!$D330,#REF!,"Não Pago")</f>
        <v>#REF!</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t="e">
        <f t="shared" si="11"/>
        <v>#REF!</v>
      </c>
    </row>
    <row r="331" spans="1:17" ht="28.5" customHeight="1" thickTop="1" thickBot="1" x14ac:dyDescent="0.3">
      <c r="A331" s="214"/>
      <c r="C331" s="34">
        <f>'PC Despesas'!L27</f>
        <v>0</v>
      </c>
      <c r="D331" s="35" t="e">
        <f>VLOOKUP(C331,'PC Despesas'!$L$5:$M$103,2,FALSE)</f>
        <v>#N/A</v>
      </c>
      <c r="E331" s="49">
        <f>SUMIFS(Jan!$J$5:$J$586,Jan!$V$5:$V$586,"Despesa",Jan!$G$5:$G$586,CPagar!$D331,Jan!$L$5:$L$586,"Não Pago")</f>
        <v>0</v>
      </c>
      <c r="F331" s="49">
        <f>SUMIFS(Fev!$J$5:$J$605,Fev!$V$5:$V$605,"Despesa",Fev!$G$5:$G$605,CPagar!$D331,Fev!$L$5:$L$605,"Não Pago")</f>
        <v>0</v>
      </c>
      <c r="G331" s="49" t="e">
        <f>SUMIFS(#REF!,#REF!,"Despesa",#REF!,CPagar!$D331,#REF!,"Não Pago")</f>
        <v>#REF!</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t="e">
        <f>SUMIFS(#REF!,#REF!,"Despesa",#REF!,CPagar!$D331,#REF!,"Não Pago")</f>
        <v>#REF!</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t="e">
        <f t="shared" si="11"/>
        <v>#REF!</v>
      </c>
    </row>
    <row r="332" spans="1:17" ht="28.5" customHeight="1" thickTop="1" thickBot="1" x14ac:dyDescent="0.3">
      <c r="A332" s="214"/>
      <c r="C332" s="34">
        <f>'PC Despesas'!L28</f>
        <v>0</v>
      </c>
      <c r="D332" s="35" t="e">
        <f>VLOOKUP(C332,'PC Despesas'!$L$5:$M$103,2,FALSE)</f>
        <v>#N/A</v>
      </c>
      <c r="E332" s="49">
        <f>SUMIFS(Jan!$J$5:$J$586,Jan!$V$5:$V$586,"Despesa",Jan!$G$5:$G$586,CPagar!$D332,Jan!$L$5:$L$586,"Não Pago")</f>
        <v>0</v>
      </c>
      <c r="F332" s="49">
        <f>SUMIFS(Fev!$J$5:$J$605,Fev!$V$5:$V$605,"Despesa",Fev!$G$5:$G$605,CPagar!$D332,Fev!$L$5:$L$605,"Não Pago")</f>
        <v>0</v>
      </c>
      <c r="G332" s="49" t="e">
        <f>SUMIFS(#REF!,#REF!,"Despesa",#REF!,CPagar!$D332,#REF!,"Não Pago")</f>
        <v>#REF!</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t="e">
        <f>SUMIFS(#REF!,#REF!,"Despesa",#REF!,CPagar!$D332,#REF!,"Não Pago")</f>
        <v>#REF!</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t="e">
        <f t="shared" si="11"/>
        <v>#REF!</v>
      </c>
    </row>
    <row r="333" spans="1:17" ht="28.5" customHeight="1" thickTop="1" thickBot="1" x14ac:dyDescent="0.3">
      <c r="A333" s="214"/>
      <c r="C333" s="34">
        <f>'PC Despesas'!L29</f>
        <v>0</v>
      </c>
      <c r="D333" s="35" t="e">
        <f>VLOOKUP(C333,'PC Despesas'!$L$5:$M$103,2,FALSE)</f>
        <v>#N/A</v>
      </c>
      <c r="E333" s="49">
        <f>SUMIFS(Jan!$J$5:$J$586,Jan!$V$5:$V$586,"Despesa",Jan!$G$5:$G$586,CPagar!$D333,Jan!$L$5:$L$586,"Não Pago")</f>
        <v>0</v>
      </c>
      <c r="F333" s="49">
        <f>SUMIFS(Fev!$J$5:$J$605,Fev!$V$5:$V$605,"Despesa",Fev!$G$5:$G$605,CPagar!$D333,Fev!$L$5:$L$605,"Não Pago")</f>
        <v>0</v>
      </c>
      <c r="G333" s="49" t="e">
        <f>SUMIFS(#REF!,#REF!,"Despesa",#REF!,CPagar!$D333,#REF!,"Não Pago")</f>
        <v>#REF!</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t="e">
        <f>SUMIFS(#REF!,#REF!,"Despesa",#REF!,CPagar!$D333,#REF!,"Não Pago")</f>
        <v>#REF!</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t="e">
        <f t="shared" si="11"/>
        <v>#REF!</v>
      </c>
    </row>
    <row r="334" spans="1:17" ht="28.5" customHeight="1" thickTop="1" thickBot="1" x14ac:dyDescent="0.3">
      <c r="A334" s="214"/>
      <c r="C334" s="34">
        <f>'PC Despesas'!L30</f>
        <v>0</v>
      </c>
      <c r="D334" s="35" t="e">
        <f>VLOOKUP(C334,'PC Despesas'!$L$5:$M$103,2,FALSE)</f>
        <v>#N/A</v>
      </c>
      <c r="E334" s="49">
        <f>SUMIFS(Jan!$J$5:$J$586,Jan!$V$5:$V$586,"Despesa",Jan!$G$5:$G$586,CPagar!$D334,Jan!$L$5:$L$586,"Não Pago")</f>
        <v>0</v>
      </c>
      <c r="F334" s="49">
        <f>SUMIFS(Fev!$J$5:$J$605,Fev!$V$5:$V$605,"Despesa",Fev!$G$5:$G$605,CPagar!$D334,Fev!$L$5:$L$605,"Não Pago")</f>
        <v>0</v>
      </c>
      <c r="G334" s="49" t="e">
        <f>SUMIFS(#REF!,#REF!,"Despesa",#REF!,CPagar!$D334,#REF!,"Não Pago")</f>
        <v>#REF!</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t="e">
        <f>SUMIFS(#REF!,#REF!,"Despesa",#REF!,CPagar!$D334,#REF!,"Não Pago")</f>
        <v>#REF!</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t="e">
        <f t="shared" si="11"/>
        <v>#REF!</v>
      </c>
    </row>
    <row r="335" spans="1:17" ht="28.5" customHeight="1" thickTop="1" thickBot="1" x14ac:dyDescent="0.3">
      <c r="A335" s="214"/>
      <c r="C335" s="34">
        <f>'PC Despesas'!L31</f>
        <v>0</v>
      </c>
      <c r="D335" s="35" t="e">
        <f>VLOOKUP(C335,'PC Despesas'!$L$5:$M$103,2,FALSE)</f>
        <v>#N/A</v>
      </c>
      <c r="E335" s="49">
        <f>SUMIFS(Jan!$J$5:$J$586,Jan!$V$5:$V$586,"Despesa",Jan!$G$5:$G$586,CPagar!$D335,Jan!$L$5:$L$586,"Não Pago")</f>
        <v>0</v>
      </c>
      <c r="F335" s="49">
        <f>SUMIFS(Fev!$J$5:$J$605,Fev!$V$5:$V$605,"Despesa",Fev!$G$5:$G$605,CPagar!$D335,Fev!$L$5:$L$605,"Não Pago")</f>
        <v>0</v>
      </c>
      <c r="G335" s="49" t="e">
        <f>SUMIFS(#REF!,#REF!,"Despesa",#REF!,CPagar!$D335,#REF!,"Não Pago")</f>
        <v>#REF!</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t="e">
        <f>SUMIFS(#REF!,#REF!,"Despesa",#REF!,CPagar!$D335,#REF!,"Não Pago")</f>
        <v>#REF!</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t="e">
        <f t="shared" si="11"/>
        <v>#REF!</v>
      </c>
    </row>
    <row r="336" spans="1:17" ht="28.5" customHeight="1" thickTop="1" thickBot="1" x14ac:dyDescent="0.3">
      <c r="A336" s="214"/>
      <c r="C336" s="34">
        <f>'PC Despesas'!L32</f>
        <v>0</v>
      </c>
      <c r="D336" s="35" t="e">
        <f>VLOOKUP(C336,'PC Despesas'!$L$5:$M$103,2,FALSE)</f>
        <v>#N/A</v>
      </c>
      <c r="E336" s="49">
        <f>SUMIFS(Jan!$J$5:$J$586,Jan!$V$5:$V$586,"Despesa",Jan!$G$5:$G$586,CPagar!$D336,Jan!$L$5:$L$586,"Não Pago")</f>
        <v>0</v>
      </c>
      <c r="F336" s="49">
        <f>SUMIFS(Fev!$J$5:$J$605,Fev!$V$5:$V$605,"Despesa",Fev!$G$5:$G$605,CPagar!$D336,Fev!$L$5:$L$605,"Não Pago")</f>
        <v>0</v>
      </c>
      <c r="G336" s="49" t="e">
        <f>SUMIFS(#REF!,#REF!,"Despesa",#REF!,CPagar!$D336,#REF!,"Não Pago")</f>
        <v>#REF!</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t="e">
        <f>SUMIFS(#REF!,#REF!,"Despesa",#REF!,CPagar!$D336,#REF!,"Não Pago")</f>
        <v>#REF!</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t="e">
        <f t="shared" si="11"/>
        <v>#REF!</v>
      </c>
    </row>
    <row r="337" spans="1:17" ht="28.5" customHeight="1" thickTop="1" thickBot="1" x14ac:dyDescent="0.3">
      <c r="A337" s="214"/>
      <c r="C337" s="34">
        <f>'PC Despesas'!L33</f>
        <v>0</v>
      </c>
      <c r="D337" s="35" t="e">
        <f>VLOOKUP(C337,'PC Despesas'!$L$5:$M$103,2,FALSE)</f>
        <v>#N/A</v>
      </c>
      <c r="E337" s="49">
        <f>SUMIFS(Jan!$J$5:$J$586,Jan!$V$5:$V$586,"Despesa",Jan!$G$5:$G$586,CPagar!$D337,Jan!$L$5:$L$586,"Não Pago")</f>
        <v>0</v>
      </c>
      <c r="F337" s="49">
        <f>SUMIFS(Fev!$J$5:$J$605,Fev!$V$5:$V$605,"Despesa",Fev!$G$5:$G$605,CPagar!$D337,Fev!$L$5:$L$605,"Não Pago")</f>
        <v>0</v>
      </c>
      <c r="G337" s="49" t="e">
        <f>SUMIFS(#REF!,#REF!,"Despesa",#REF!,CPagar!$D337,#REF!,"Não Pago")</f>
        <v>#REF!</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t="e">
        <f>SUMIFS(#REF!,#REF!,"Despesa",#REF!,CPagar!$D337,#REF!,"Não Pago")</f>
        <v>#REF!</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t="e">
        <f t="shared" si="11"/>
        <v>#REF!</v>
      </c>
    </row>
    <row r="338" spans="1:17" ht="28.5" customHeight="1" thickTop="1" thickBot="1" x14ac:dyDescent="0.3">
      <c r="A338" s="214"/>
      <c r="C338" s="34">
        <f>'PC Despesas'!L34</f>
        <v>0</v>
      </c>
      <c r="D338" s="35" t="e">
        <f>VLOOKUP(C338,'PC Despesas'!$L$5:$M$103,2,FALSE)</f>
        <v>#N/A</v>
      </c>
      <c r="E338" s="49">
        <f>SUMIFS(Jan!$J$5:$J$586,Jan!$V$5:$V$586,"Despesa",Jan!$G$5:$G$586,CPagar!$D338,Jan!$L$5:$L$586,"Não Pago")</f>
        <v>0</v>
      </c>
      <c r="F338" s="49">
        <f>SUMIFS(Fev!$J$5:$J$605,Fev!$V$5:$V$605,"Despesa",Fev!$G$5:$G$605,CPagar!$D338,Fev!$L$5:$L$605,"Não Pago")</f>
        <v>0</v>
      </c>
      <c r="G338" s="49" t="e">
        <f>SUMIFS(#REF!,#REF!,"Despesa",#REF!,CPagar!$D338,#REF!,"Não Pago")</f>
        <v>#REF!</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t="e">
        <f>SUMIFS(#REF!,#REF!,"Despesa",#REF!,CPagar!$D338,#REF!,"Não Pago")</f>
        <v>#REF!</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t="e">
        <f t="shared" si="11"/>
        <v>#REF!</v>
      </c>
    </row>
    <row r="339" spans="1:17" ht="28.5" customHeight="1" thickTop="1" thickBot="1" x14ac:dyDescent="0.3">
      <c r="A339" s="214"/>
      <c r="C339" s="34">
        <f>'PC Despesas'!L35</f>
        <v>0</v>
      </c>
      <c r="D339" s="35" t="e">
        <f>VLOOKUP(C339,'PC Despesas'!$L$5:$M$103,2,FALSE)</f>
        <v>#N/A</v>
      </c>
      <c r="E339" s="49">
        <f>SUMIFS(Jan!$J$5:$J$586,Jan!$V$5:$V$586,"Despesa",Jan!$G$5:$G$586,CPagar!$D339,Jan!$L$5:$L$586,"Não Pago")</f>
        <v>0</v>
      </c>
      <c r="F339" s="49">
        <f>SUMIFS(Fev!$J$5:$J$605,Fev!$V$5:$V$605,"Despesa",Fev!$G$5:$G$605,CPagar!$D339,Fev!$L$5:$L$605,"Não Pago")</f>
        <v>0</v>
      </c>
      <c r="G339" s="49" t="e">
        <f>SUMIFS(#REF!,#REF!,"Despesa",#REF!,CPagar!$D339,#REF!,"Não Pago")</f>
        <v>#REF!</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t="e">
        <f>SUMIFS(#REF!,#REF!,"Despesa",#REF!,CPagar!$D339,#REF!,"Não Pago")</f>
        <v>#REF!</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t="e">
        <f t="shared" si="11"/>
        <v>#REF!</v>
      </c>
    </row>
    <row r="340" spans="1:17" ht="28.5" customHeight="1" thickTop="1" thickBot="1" x14ac:dyDescent="0.3">
      <c r="A340" s="214"/>
      <c r="C340" s="34">
        <f>'PC Despesas'!L36</f>
        <v>0</v>
      </c>
      <c r="D340" s="35" t="e">
        <f>VLOOKUP(C340,'PC Despesas'!$L$5:$M$103,2,FALSE)</f>
        <v>#N/A</v>
      </c>
      <c r="E340" s="49">
        <f>SUMIFS(Jan!$J$5:$J$586,Jan!$V$5:$V$586,"Despesa",Jan!$G$5:$G$586,CPagar!$D340,Jan!$L$5:$L$586,"Não Pago")</f>
        <v>0</v>
      </c>
      <c r="F340" s="49">
        <f>SUMIFS(Fev!$J$5:$J$605,Fev!$V$5:$V$605,"Despesa",Fev!$G$5:$G$605,CPagar!$D340,Fev!$L$5:$L$605,"Não Pago")</f>
        <v>0</v>
      </c>
      <c r="G340" s="49" t="e">
        <f>SUMIFS(#REF!,#REF!,"Despesa",#REF!,CPagar!$D340,#REF!,"Não Pago")</f>
        <v>#REF!</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t="e">
        <f>SUMIFS(#REF!,#REF!,"Despesa",#REF!,CPagar!$D340,#REF!,"Não Pago")</f>
        <v>#REF!</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t="e">
        <f t="shared" si="11"/>
        <v>#REF!</v>
      </c>
    </row>
    <row r="341" spans="1:17" ht="28.5" customHeight="1" thickTop="1" thickBot="1" x14ac:dyDescent="0.3">
      <c r="A341" s="214"/>
      <c r="C341" s="34">
        <f>'PC Despesas'!L37</f>
        <v>0</v>
      </c>
      <c r="D341" s="35" t="e">
        <f>VLOOKUP(C341,'PC Despesas'!$L$5:$M$103,2,FALSE)</f>
        <v>#N/A</v>
      </c>
      <c r="E341" s="49">
        <f>SUMIFS(Jan!$J$5:$J$586,Jan!$V$5:$V$586,"Despesa",Jan!$G$5:$G$586,CPagar!$D341,Jan!$L$5:$L$586,"Não Pago")</f>
        <v>0</v>
      </c>
      <c r="F341" s="49">
        <f>SUMIFS(Fev!$J$5:$J$605,Fev!$V$5:$V$605,"Despesa",Fev!$G$5:$G$605,CPagar!$D341,Fev!$L$5:$L$605,"Não Pago")</f>
        <v>0</v>
      </c>
      <c r="G341" s="49" t="e">
        <f>SUMIFS(#REF!,#REF!,"Despesa",#REF!,CPagar!$D341,#REF!,"Não Pago")</f>
        <v>#REF!</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t="e">
        <f>SUMIFS(#REF!,#REF!,"Despesa",#REF!,CPagar!$D341,#REF!,"Não Pago")</f>
        <v>#REF!</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t="e">
        <f t="shared" si="11"/>
        <v>#REF!</v>
      </c>
    </row>
    <row r="342" spans="1:17" ht="28.5" customHeight="1" thickTop="1" thickBot="1" x14ac:dyDescent="0.3">
      <c r="A342" s="214"/>
      <c r="C342" s="34">
        <f>'PC Despesas'!L38</f>
        <v>0</v>
      </c>
      <c r="D342" s="35" t="e">
        <f>VLOOKUP(C342,'PC Despesas'!$L$5:$M$103,2,FALSE)</f>
        <v>#N/A</v>
      </c>
      <c r="E342" s="49">
        <f>SUMIFS(Jan!$J$5:$J$586,Jan!$V$5:$V$586,"Despesa",Jan!$G$5:$G$586,CPagar!$D342,Jan!$L$5:$L$586,"Não Pago")</f>
        <v>0</v>
      </c>
      <c r="F342" s="49">
        <f>SUMIFS(Fev!$J$5:$J$605,Fev!$V$5:$V$605,"Despesa",Fev!$G$5:$G$605,CPagar!$D342,Fev!$L$5:$L$605,"Não Pago")</f>
        <v>0</v>
      </c>
      <c r="G342" s="49" t="e">
        <f>SUMIFS(#REF!,#REF!,"Despesa",#REF!,CPagar!$D342,#REF!,"Não Pago")</f>
        <v>#REF!</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t="e">
        <f>SUMIFS(#REF!,#REF!,"Despesa",#REF!,CPagar!$D342,#REF!,"Não Pago")</f>
        <v>#REF!</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t="e">
        <f t="shared" si="11"/>
        <v>#REF!</v>
      </c>
    </row>
    <row r="343" spans="1:17" ht="28.5" customHeight="1" thickTop="1" thickBot="1" x14ac:dyDescent="0.3">
      <c r="A343" s="214"/>
      <c r="C343" s="34">
        <f>'PC Despesas'!L39</f>
        <v>0</v>
      </c>
      <c r="D343" s="35" t="e">
        <f>VLOOKUP(C343,'PC Despesas'!$L$5:$M$103,2,FALSE)</f>
        <v>#N/A</v>
      </c>
      <c r="E343" s="49">
        <f>SUMIFS(Jan!$J$5:$J$586,Jan!$V$5:$V$586,"Despesa",Jan!$G$5:$G$586,CPagar!$D343,Jan!$L$5:$L$586,"Não Pago")</f>
        <v>0</v>
      </c>
      <c r="F343" s="49">
        <f>SUMIFS(Fev!$J$5:$J$605,Fev!$V$5:$V$605,"Despesa",Fev!$G$5:$G$605,CPagar!$D343,Fev!$L$5:$L$605,"Não Pago")</f>
        <v>0</v>
      </c>
      <c r="G343" s="49" t="e">
        <f>SUMIFS(#REF!,#REF!,"Despesa",#REF!,CPagar!$D343,#REF!,"Não Pago")</f>
        <v>#REF!</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t="e">
        <f>SUMIFS(#REF!,#REF!,"Despesa",#REF!,CPagar!$D343,#REF!,"Não Pago")</f>
        <v>#REF!</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t="e">
        <f t="shared" si="11"/>
        <v>#REF!</v>
      </c>
    </row>
    <row r="344" spans="1:17" ht="28.5" customHeight="1" thickTop="1" thickBot="1" x14ac:dyDescent="0.3">
      <c r="A344" s="214"/>
      <c r="C344" s="34">
        <f>'PC Despesas'!L40</f>
        <v>0</v>
      </c>
      <c r="D344" s="35" t="e">
        <f>VLOOKUP(C344,'PC Despesas'!$L$5:$M$103,2,FALSE)</f>
        <v>#N/A</v>
      </c>
      <c r="E344" s="49">
        <f>SUMIFS(Jan!$J$5:$J$586,Jan!$V$5:$V$586,"Despesa",Jan!$G$5:$G$586,CPagar!$D344,Jan!$L$5:$L$586,"Não Pago")</f>
        <v>0</v>
      </c>
      <c r="F344" s="49">
        <f>SUMIFS(Fev!$J$5:$J$605,Fev!$V$5:$V$605,"Despesa",Fev!$G$5:$G$605,CPagar!$D344,Fev!$L$5:$L$605,"Não Pago")</f>
        <v>0</v>
      </c>
      <c r="G344" s="49" t="e">
        <f>SUMIFS(#REF!,#REF!,"Despesa",#REF!,CPagar!$D344,#REF!,"Não Pago")</f>
        <v>#REF!</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t="e">
        <f>SUMIFS(#REF!,#REF!,"Despesa",#REF!,CPagar!$D344,#REF!,"Não Pago")</f>
        <v>#REF!</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t="e">
        <f t="shared" si="11"/>
        <v>#REF!</v>
      </c>
    </row>
    <row r="345" spans="1:17" ht="28.5" customHeight="1" thickTop="1" thickBot="1" x14ac:dyDescent="0.3">
      <c r="A345" s="214"/>
      <c r="C345" s="34">
        <f>'PC Despesas'!L41</f>
        <v>0</v>
      </c>
      <c r="D345" s="35" t="e">
        <f>VLOOKUP(C345,'PC Despesas'!$L$5:$M$103,2,FALSE)</f>
        <v>#N/A</v>
      </c>
      <c r="E345" s="49">
        <f>SUMIFS(Jan!$J$5:$J$586,Jan!$V$5:$V$586,"Despesa",Jan!$G$5:$G$586,CPagar!$D345,Jan!$L$5:$L$586,"Não Pago")</f>
        <v>0</v>
      </c>
      <c r="F345" s="49">
        <f>SUMIFS(Fev!$J$5:$J$605,Fev!$V$5:$V$605,"Despesa",Fev!$G$5:$G$605,CPagar!$D345,Fev!$L$5:$L$605,"Não Pago")</f>
        <v>0</v>
      </c>
      <c r="G345" s="49" t="e">
        <f>SUMIFS(#REF!,#REF!,"Despesa",#REF!,CPagar!$D345,#REF!,"Não Pago")</f>
        <v>#REF!</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t="e">
        <f>SUMIFS(#REF!,#REF!,"Despesa",#REF!,CPagar!$D345,#REF!,"Não Pago")</f>
        <v>#REF!</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t="e">
        <f t="shared" si="11"/>
        <v>#REF!</v>
      </c>
    </row>
    <row r="346" spans="1:17" ht="28.5" customHeight="1" thickTop="1" thickBot="1" x14ac:dyDescent="0.3">
      <c r="A346" s="214"/>
      <c r="C346" s="34">
        <f>'PC Despesas'!L42</f>
        <v>0</v>
      </c>
      <c r="D346" s="35" t="e">
        <f>VLOOKUP(C346,'PC Despesas'!$L$5:$M$103,2,FALSE)</f>
        <v>#N/A</v>
      </c>
      <c r="E346" s="49">
        <f>SUMIFS(Jan!$J$5:$J$586,Jan!$V$5:$V$586,"Despesa",Jan!$G$5:$G$586,CPagar!$D346,Jan!$L$5:$L$586,"Não Pago")</f>
        <v>0</v>
      </c>
      <c r="F346" s="49">
        <f>SUMIFS(Fev!$J$5:$J$605,Fev!$V$5:$V$605,"Despesa",Fev!$G$5:$G$605,CPagar!$D346,Fev!$L$5:$L$605,"Não Pago")</f>
        <v>0</v>
      </c>
      <c r="G346" s="49" t="e">
        <f>SUMIFS(#REF!,#REF!,"Despesa",#REF!,CPagar!$D346,#REF!,"Não Pago")</f>
        <v>#REF!</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t="e">
        <f>SUMIFS(#REF!,#REF!,"Despesa",#REF!,CPagar!$D346,#REF!,"Não Pago")</f>
        <v>#REF!</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t="e">
        <f t="shared" si="11"/>
        <v>#REF!</v>
      </c>
    </row>
    <row r="347" spans="1:17" ht="28.5" customHeight="1" thickTop="1" thickBot="1" x14ac:dyDescent="0.3">
      <c r="A347" s="214"/>
      <c r="C347" s="34">
        <f>'PC Despesas'!L43</f>
        <v>0</v>
      </c>
      <c r="D347" s="35" t="e">
        <f>VLOOKUP(C347,'PC Despesas'!$L$5:$M$103,2,FALSE)</f>
        <v>#N/A</v>
      </c>
      <c r="E347" s="49">
        <f>SUMIFS(Jan!$J$5:$J$586,Jan!$V$5:$V$586,"Despesa",Jan!$G$5:$G$586,CPagar!$D347,Jan!$L$5:$L$586,"Não Pago")</f>
        <v>0</v>
      </c>
      <c r="F347" s="49">
        <f>SUMIFS(Fev!$J$5:$J$605,Fev!$V$5:$V$605,"Despesa",Fev!$G$5:$G$605,CPagar!$D347,Fev!$L$5:$L$605,"Não Pago")</f>
        <v>0</v>
      </c>
      <c r="G347" s="49" t="e">
        <f>SUMIFS(#REF!,#REF!,"Despesa",#REF!,CPagar!$D347,#REF!,"Não Pago")</f>
        <v>#REF!</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t="e">
        <f>SUMIFS(#REF!,#REF!,"Despesa",#REF!,CPagar!$D347,#REF!,"Não Pago")</f>
        <v>#REF!</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t="e">
        <f t="shared" si="11"/>
        <v>#REF!</v>
      </c>
    </row>
    <row r="348" spans="1:17" ht="28.5" customHeight="1" thickTop="1" thickBot="1" x14ac:dyDescent="0.3">
      <c r="A348" s="214"/>
      <c r="C348" s="34">
        <f>'PC Despesas'!L44</f>
        <v>0</v>
      </c>
      <c r="D348" s="35" t="e">
        <f>VLOOKUP(C348,'PC Despesas'!$L$5:$M$103,2,FALSE)</f>
        <v>#N/A</v>
      </c>
      <c r="E348" s="49">
        <f>SUMIFS(Jan!$J$5:$J$586,Jan!$V$5:$V$586,"Despesa",Jan!$G$5:$G$586,CPagar!$D348,Jan!$L$5:$L$586,"Não Pago")</f>
        <v>0</v>
      </c>
      <c r="F348" s="49">
        <f>SUMIFS(Fev!$J$5:$J$605,Fev!$V$5:$V$605,"Despesa",Fev!$G$5:$G$605,CPagar!$D348,Fev!$L$5:$L$605,"Não Pago")</f>
        <v>0</v>
      </c>
      <c r="G348" s="49" t="e">
        <f>SUMIFS(#REF!,#REF!,"Despesa",#REF!,CPagar!$D348,#REF!,"Não Pago")</f>
        <v>#REF!</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t="e">
        <f>SUMIFS(#REF!,#REF!,"Despesa",#REF!,CPagar!$D348,#REF!,"Não Pago")</f>
        <v>#REF!</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t="e">
        <f t="shared" si="11"/>
        <v>#REF!</v>
      </c>
    </row>
    <row r="349" spans="1:17" ht="28.5" customHeight="1" thickTop="1" thickBot="1" x14ac:dyDescent="0.3">
      <c r="A349" s="214"/>
      <c r="C349" s="34">
        <f>'PC Despesas'!L45</f>
        <v>0</v>
      </c>
      <c r="D349" s="35" t="e">
        <f>VLOOKUP(C349,'PC Despesas'!$L$5:$M$103,2,FALSE)</f>
        <v>#N/A</v>
      </c>
      <c r="E349" s="49">
        <f>SUMIFS(Jan!$J$5:$J$586,Jan!$V$5:$V$586,"Despesa",Jan!$G$5:$G$586,CPagar!$D349,Jan!$L$5:$L$586,"Não Pago")</f>
        <v>0</v>
      </c>
      <c r="F349" s="49">
        <f>SUMIFS(Fev!$J$5:$J$605,Fev!$V$5:$V$605,"Despesa",Fev!$G$5:$G$605,CPagar!$D349,Fev!$L$5:$L$605,"Não Pago")</f>
        <v>0</v>
      </c>
      <c r="G349" s="49" t="e">
        <f>SUMIFS(#REF!,#REF!,"Despesa",#REF!,CPagar!$D349,#REF!,"Não Pago")</f>
        <v>#REF!</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t="e">
        <f>SUMIFS(#REF!,#REF!,"Despesa",#REF!,CPagar!$D349,#REF!,"Não Pago")</f>
        <v>#REF!</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t="e">
        <f t="shared" si="11"/>
        <v>#REF!</v>
      </c>
    </row>
    <row r="350" spans="1:17" ht="28.5" customHeight="1" thickTop="1" thickBot="1" x14ac:dyDescent="0.3">
      <c r="A350" s="214"/>
      <c r="C350" s="34">
        <f>'PC Despesas'!L46</f>
        <v>0</v>
      </c>
      <c r="D350" s="35" t="e">
        <f>VLOOKUP(C350,'PC Despesas'!$L$5:$M$103,2,FALSE)</f>
        <v>#N/A</v>
      </c>
      <c r="E350" s="49">
        <f>SUMIFS(Jan!$J$5:$J$586,Jan!$V$5:$V$586,"Despesa",Jan!$G$5:$G$586,CPagar!$D350,Jan!$L$5:$L$586,"Não Pago")</f>
        <v>0</v>
      </c>
      <c r="F350" s="49">
        <f>SUMIFS(Fev!$J$5:$J$605,Fev!$V$5:$V$605,"Despesa",Fev!$G$5:$G$605,CPagar!$D350,Fev!$L$5:$L$605,"Não Pago")</f>
        <v>0</v>
      </c>
      <c r="G350" s="49" t="e">
        <f>SUMIFS(#REF!,#REF!,"Despesa",#REF!,CPagar!$D350,#REF!,"Não Pago")</f>
        <v>#REF!</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t="e">
        <f>SUMIFS(#REF!,#REF!,"Despesa",#REF!,CPagar!$D350,#REF!,"Não Pago")</f>
        <v>#REF!</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t="e">
        <f t="shared" si="11"/>
        <v>#REF!</v>
      </c>
    </row>
    <row r="351" spans="1:17" ht="28.5" customHeight="1" thickTop="1" thickBot="1" x14ac:dyDescent="0.3">
      <c r="A351" s="214"/>
      <c r="C351" s="34">
        <f>'PC Despesas'!L47</f>
        <v>0</v>
      </c>
      <c r="D351" s="35" t="e">
        <f>VLOOKUP(C351,'PC Despesas'!$L$5:$M$103,2,FALSE)</f>
        <v>#N/A</v>
      </c>
      <c r="E351" s="49">
        <f>SUMIFS(Jan!$J$5:$J$586,Jan!$V$5:$V$586,"Despesa",Jan!$G$5:$G$586,CPagar!$D351,Jan!$L$5:$L$586,"Não Pago")</f>
        <v>0</v>
      </c>
      <c r="F351" s="49">
        <f>SUMIFS(Fev!$J$5:$J$605,Fev!$V$5:$V$605,"Despesa",Fev!$G$5:$G$605,CPagar!$D351,Fev!$L$5:$L$605,"Não Pago")</f>
        <v>0</v>
      </c>
      <c r="G351" s="49" t="e">
        <f>SUMIFS(#REF!,#REF!,"Despesa",#REF!,CPagar!$D351,#REF!,"Não Pago")</f>
        <v>#REF!</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t="e">
        <f>SUMIFS(#REF!,#REF!,"Despesa",#REF!,CPagar!$D351,#REF!,"Não Pago")</f>
        <v>#REF!</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t="e">
        <f t="shared" si="11"/>
        <v>#REF!</v>
      </c>
    </row>
    <row r="352" spans="1:17" ht="28.5" customHeight="1" thickTop="1" thickBot="1" x14ac:dyDescent="0.3">
      <c r="A352" s="214"/>
      <c r="C352" s="34">
        <f>'PC Despesas'!L48</f>
        <v>0</v>
      </c>
      <c r="D352" s="35" t="e">
        <f>VLOOKUP(C352,'PC Despesas'!$L$5:$M$103,2,FALSE)</f>
        <v>#N/A</v>
      </c>
      <c r="E352" s="49">
        <f>SUMIFS(Jan!$J$5:$J$586,Jan!$V$5:$V$586,"Despesa",Jan!$G$5:$G$586,CPagar!$D352,Jan!$L$5:$L$586,"Não Pago")</f>
        <v>0</v>
      </c>
      <c r="F352" s="49">
        <f>SUMIFS(Fev!$J$5:$J$605,Fev!$V$5:$V$605,"Despesa",Fev!$G$5:$G$605,CPagar!$D352,Fev!$L$5:$L$605,"Não Pago")</f>
        <v>0</v>
      </c>
      <c r="G352" s="49" t="e">
        <f>SUMIFS(#REF!,#REF!,"Despesa",#REF!,CPagar!$D352,#REF!,"Não Pago")</f>
        <v>#REF!</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t="e">
        <f>SUMIFS(#REF!,#REF!,"Despesa",#REF!,CPagar!$D352,#REF!,"Não Pago")</f>
        <v>#REF!</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t="e">
        <f t="shared" si="11"/>
        <v>#REF!</v>
      </c>
    </row>
    <row r="353" spans="1:17" ht="28.5" customHeight="1" thickTop="1" thickBot="1" x14ac:dyDescent="0.3">
      <c r="A353" s="214"/>
      <c r="C353" s="34">
        <f>'PC Despesas'!L49</f>
        <v>0</v>
      </c>
      <c r="D353" s="35" t="e">
        <f>VLOOKUP(C353,'PC Despesas'!$L$5:$M$103,2,FALSE)</f>
        <v>#N/A</v>
      </c>
      <c r="E353" s="49">
        <f>SUMIFS(Jan!$J$5:$J$586,Jan!$V$5:$V$586,"Despesa",Jan!$G$5:$G$586,CPagar!$D353,Jan!$L$5:$L$586,"Não Pago")</f>
        <v>0</v>
      </c>
      <c r="F353" s="49">
        <f>SUMIFS(Fev!$J$5:$J$605,Fev!$V$5:$V$605,"Despesa",Fev!$G$5:$G$605,CPagar!$D353,Fev!$L$5:$L$605,"Não Pago")</f>
        <v>0</v>
      </c>
      <c r="G353" s="49" t="e">
        <f>SUMIFS(#REF!,#REF!,"Despesa",#REF!,CPagar!$D353,#REF!,"Não Pago")</f>
        <v>#REF!</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t="e">
        <f>SUMIFS(#REF!,#REF!,"Despesa",#REF!,CPagar!$D353,#REF!,"Não Pago")</f>
        <v>#REF!</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t="e">
        <f t="shared" si="11"/>
        <v>#REF!</v>
      </c>
    </row>
    <row r="354" spans="1:17" ht="28.5" customHeight="1" thickTop="1" thickBot="1" x14ac:dyDescent="0.3">
      <c r="A354" s="214"/>
      <c r="C354" s="34">
        <f>'PC Despesas'!L50</f>
        <v>0</v>
      </c>
      <c r="D354" s="35" t="e">
        <f>VLOOKUP(C354,'PC Despesas'!$L$5:$M$103,2,FALSE)</f>
        <v>#N/A</v>
      </c>
      <c r="E354" s="49">
        <f>SUMIFS(Jan!$J$5:$J$586,Jan!$V$5:$V$586,"Despesa",Jan!$G$5:$G$586,CPagar!$D354,Jan!$L$5:$L$586,"Não Pago")</f>
        <v>0</v>
      </c>
      <c r="F354" s="49">
        <f>SUMIFS(Fev!$J$5:$J$605,Fev!$V$5:$V$605,"Despesa",Fev!$G$5:$G$605,CPagar!$D354,Fev!$L$5:$L$605,"Não Pago")</f>
        <v>0</v>
      </c>
      <c r="G354" s="49" t="e">
        <f>SUMIFS(#REF!,#REF!,"Despesa",#REF!,CPagar!$D354,#REF!,"Não Pago")</f>
        <v>#REF!</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t="e">
        <f>SUMIFS(#REF!,#REF!,"Despesa",#REF!,CPagar!$D354,#REF!,"Não Pago")</f>
        <v>#REF!</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t="e">
        <f t="shared" si="11"/>
        <v>#REF!</v>
      </c>
    </row>
    <row r="355" spans="1:17" ht="28.5" customHeight="1" thickTop="1" thickBot="1" x14ac:dyDescent="0.3">
      <c r="A355" s="214"/>
      <c r="C355" s="34">
        <f>'PC Despesas'!L51</f>
        <v>0</v>
      </c>
      <c r="D355" s="35" t="e">
        <f>VLOOKUP(C355,'PC Despesas'!$L$5:$M$103,2,FALSE)</f>
        <v>#N/A</v>
      </c>
      <c r="E355" s="49">
        <f>SUMIFS(Jan!$J$5:$J$586,Jan!$V$5:$V$586,"Despesa",Jan!$G$5:$G$586,CPagar!$D355,Jan!$L$5:$L$586,"Não Pago")</f>
        <v>0</v>
      </c>
      <c r="F355" s="49">
        <f>SUMIFS(Fev!$J$5:$J$605,Fev!$V$5:$V$605,"Despesa",Fev!$G$5:$G$605,CPagar!$D355,Fev!$L$5:$L$605,"Não Pago")</f>
        <v>0</v>
      </c>
      <c r="G355" s="49" t="e">
        <f>SUMIFS(#REF!,#REF!,"Despesa",#REF!,CPagar!$D355,#REF!,"Não Pago")</f>
        <v>#REF!</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t="e">
        <f>SUMIFS(#REF!,#REF!,"Despesa",#REF!,CPagar!$D355,#REF!,"Não Pago")</f>
        <v>#REF!</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t="e">
        <f t="shared" si="11"/>
        <v>#REF!</v>
      </c>
    </row>
    <row r="356" spans="1:17" ht="28.5" customHeight="1" thickTop="1" thickBot="1" x14ac:dyDescent="0.3">
      <c r="A356" s="214"/>
      <c r="C356" s="34">
        <f>'PC Despesas'!L52</f>
        <v>0</v>
      </c>
      <c r="D356" s="35" t="e">
        <f>VLOOKUP(C356,'PC Despesas'!$L$5:$M$103,2,FALSE)</f>
        <v>#N/A</v>
      </c>
      <c r="E356" s="49">
        <f>SUMIFS(Jan!$J$5:$J$586,Jan!$V$5:$V$586,"Despesa",Jan!$G$5:$G$586,CPagar!$D356,Jan!$L$5:$L$586,"Não Pago")</f>
        <v>0</v>
      </c>
      <c r="F356" s="49">
        <f>SUMIFS(Fev!$J$5:$J$605,Fev!$V$5:$V$605,"Despesa",Fev!$G$5:$G$605,CPagar!$D356,Fev!$L$5:$L$605,"Não Pago")</f>
        <v>0</v>
      </c>
      <c r="G356" s="49" t="e">
        <f>SUMIFS(#REF!,#REF!,"Despesa",#REF!,CPagar!$D356,#REF!,"Não Pago")</f>
        <v>#REF!</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t="e">
        <f>SUMIFS(#REF!,#REF!,"Despesa",#REF!,CPagar!$D356,#REF!,"Não Pago")</f>
        <v>#REF!</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t="e">
        <f t="shared" si="11"/>
        <v>#REF!</v>
      </c>
    </row>
    <row r="357" spans="1:17" ht="28.5" customHeight="1" thickTop="1" thickBot="1" x14ac:dyDescent="0.3">
      <c r="A357" s="214"/>
      <c r="C357" s="34">
        <f>'PC Despesas'!L53</f>
        <v>0</v>
      </c>
      <c r="D357" s="35" t="e">
        <f>VLOOKUP(C357,'PC Despesas'!$L$5:$M$103,2,FALSE)</f>
        <v>#N/A</v>
      </c>
      <c r="E357" s="49">
        <f>SUMIFS(Jan!$J$5:$J$586,Jan!$V$5:$V$586,"Despesa",Jan!$G$5:$G$586,CPagar!$D357,Jan!$L$5:$L$586,"Não Pago")</f>
        <v>0</v>
      </c>
      <c r="F357" s="49">
        <f>SUMIFS(Fev!$J$5:$J$605,Fev!$V$5:$V$605,"Despesa",Fev!$G$5:$G$605,CPagar!$D357,Fev!$L$5:$L$605,"Não Pago")</f>
        <v>0</v>
      </c>
      <c r="G357" s="49" t="e">
        <f>SUMIFS(#REF!,#REF!,"Despesa",#REF!,CPagar!$D357,#REF!,"Não Pago")</f>
        <v>#REF!</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t="e">
        <f>SUMIFS(#REF!,#REF!,"Despesa",#REF!,CPagar!$D357,#REF!,"Não Pago")</f>
        <v>#REF!</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t="e">
        <f t="shared" si="11"/>
        <v>#REF!</v>
      </c>
    </row>
    <row r="358" spans="1:17" ht="28.5" customHeight="1" thickTop="1" thickBot="1" x14ac:dyDescent="0.3">
      <c r="A358" s="214"/>
      <c r="C358" s="34">
        <f>'PC Despesas'!L54</f>
        <v>0</v>
      </c>
      <c r="D358" s="35" t="e">
        <f>VLOOKUP(C358,'PC Despesas'!$L$5:$M$103,2,FALSE)</f>
        <v>#N/A</v>
      </c>
      <c r="E358" s="49">
        <f>SUMIFS(Jan!$J$5:$J$586,Jan!$V$5:$V$586,"Despesa",Jan!$G$5:$G$586,CPagar!$D358,Jan!$L$5:$L$586,"Não Pago")</f>
        <v>0</v>
      </c>
      <c r="F358" s="49">
        <f>SUMIFS(Fev!$J$5:$J$605,Fev!$V$5:$V$605,"Despesa",Fev!$G$5:$G$605,CPagar!$D358,Fev!$L$5:$L$605,"Não Pago")</f>
        <v>0</v>
      </c>
      <c r="G358" s="49" t="e">
        <f>SUMIFS(#REF!,#REF!,"Despesa",#REF!,CPagar!$D358,#REF!,"Não Pago")</f>
        <v>#REF!</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t="e">
        <f>SUMIFS(#REF!,#REF!,"Despesa",#REF!,CPagar!$D358,#REF!,"Não Pago")</f>
        <v>#REF!</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t="e">
        <f t="shared" si="11"/>
        <v>#REF!</v>
      </c>
    </row>
    <row r="359" spans="1:17" ht="28.5" customHeight="1" thickTop="1" thickBot="1" x14ac:dyDescent="0.3">
      <c r="A359" s="214"/>
      <c r="C359" s="34">
        <f>'PC Despesas'!L55</f>
        <v>0</v>
      </c>
      <c r="D359" s="35" t="e">
        <f>VLOOKUP(C359,'PC Despesas'!$L$5:$M$103,2,FALSE)</f>
        <v>#N/A</v>
      </c>
      <c r="E359" s="49">
        <f>SUMIFS(Jan!$J$5:$J$586,Jan!$V$5:$V$586,"Despesa",Jan!$G$5:$G$586,CPagar!$D359,Jan!$L$5:$L$586,"Não Pago")</f>
        <v>0</v>
      </c>
      <c r="F359" s="49">
        <f>SUMIFS(Fev!$J$5:$J$605,Fev!$V$5:$V$605,"Despesa",Fev!$G$5:$G$605,CPagar!$D359,Fev!$L$5:$L$605,"Não Pago")</f>
        <v>0</v>
      </c>
      <c r="G359" s="49" t="e">
        <f>SUMIFS(#REF!,#REF!,"Despesa",#REF!,CPagar!$D359,#REF!,"Não Pago")</f>
        <v>#REF!</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t="e">
        <f>SUMIFS(#REF!,#REF!,"Despesa",#REF!,CPagar!$D359,#REF!,"Não Pago")</f>
        <v>#REF!</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t="e">
        <f t="shared" si="11"/>
        <v>#REF!</v>
      </c>
    </row>
    <row r="360" spans="1:17" ht="28.5" customHeight="1" thickTop="1" thickBot="1" x14ac:dyDescent="0.3">
      <c r="A360" s="214"/>
      <c r="C360" s="34">
        <f>'PC Despesas'!L56</f>
        <v>0</v>
      </c>
      <c r="D360" s="35" t="e">
        <f>VLOOKUP(C360,'PC Despesas'!$L$5:$M$103,2,FALSE)</f>
        <v>#N/A</v>
      </c>
      <c r="E360" s="49">
        <f>SUMIFS(Jan!$J$5:$J$586,Jan!$V$5:$V$586,"Despesa",Jan!$G$5:$G$586,CPagar!$D360,Jan!$L$5:$L$586,"Não Pago")</f>
        <v>0</v>
      </c>
      <c r="F360" s="49">
        <f>SUMIFS(Fev!$J$5:$J$605,Fev!$V$5:$V$605,"Despesa",Fev!$G$5:$G$605,CPagar!$D360,Fev!$L$5:$L$605,"Não Pago")</f>
        <v>0</v>
      </c>
      <c r="G360" s="49" t="e">
        <f>SUMIFS(#REF!,#REF!,"Despesa",#REF!,CPagar!$D360,#REF!,"Não Pago")</f>
        <v>#REF!</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t="e">
        <f>SUMIFS(#REF!,#REF!,"Despesa",#REF!,CPagar!$D360,#REF!,"Não Pago")</f>
        <v>#REF!</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t="e">
        <f t="shared" si="11"/>
        <v>#REF!</v>
      </c>
    </row>
    <row r="361" spans="1:17" ht="28.5" customHeight="1" thickTop="1" thickBot="1" x14ac:dyDescent="0.3">
      <c r="A361" s="214"/>
      <c r="C361" s="34">
        <f>'PC Despesas'!L57</f>
        <v>0</v>
      </c>
      <c r="D361" s="35" t="e">
        <f>VLOOKUP(C361,'PC Despesas'!$L$5:$M$103,2,FALSE)</f>
        <v>#N/A</v>
      </c>
      <c r="E361" s="49">
        <f>SUMIFS(Jan!$J$5:$J$586,Jan!$V$5:$V$586,"Despesa",Jan!$G$5:$G$586,CPagar!$D361,Jan!$L$5:$L$586,"Não Pago")</f>
        <v>0</v>
      </c>
      <c r="F361" s="49">
        <f>SUMIFS(Fev!$J$5:$J$605,Fev!$V$5:$V$605,"Despesa",Fev!$G$5:$G$605,CPagar!$D361,Fev!$L$5:$L$605,"Não Pago")</f>
        <v>0</v>
      </c>
      <c r="G361" s="49" t="e">
        <f>SUMIFS(#REF!,#REF!,"Despesa",#REF!,CPagar!$D361,#REF!,"Não Pago")</f>
        <v>#REF!</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t="e">
        <f>SUMIFS(#REF!,#REF!,"Despesa",#REF!,CPagar!$D361,#REF!,"Não Pago")</f>
        <v>#REF!</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t="e">
        <f t="shared" si="11"/>
        <v>#REF!</v>
      </c>
    </row>
    <row r="362" spans="1:17" ht="28.5" customHeight="1" thickTop="1" thickBot="1" x14ac:dyDescent="0.3">
      <c r="A362" s="214"/>
      <c r="C362" s="34">
        <f>'PC Despesas'!L58</f>
        <v>0</v>
      </c>
      <c r="D362" s="35" t="e">
        <f>VLOOKUP(C362,'PC Despesas'!$L$5:$M$103,2,FALSE)</f>
        <v>#N/A</v>
      </c>
      <c r="E362" s="49">
        <f>SUMIFS(Jan!$J$5:$J$586,Jan!$V$5:$V$586,"Despesa",Jan!$G$5:$G$586,CPagar!$D362,Jan!$L$5:$L$586,"Não Pago")</f>
        <v>0</v>
      </c>
      <c r="F362" s="49">
        <f>SUMIFS(Fev!$J$5:$J$605,Fev!$V$5:$V$605,"Despesa",Fev!$G$5:$G$605,CPagar!$D362,Fev!$L$5:$L$605,"Não Pago")</f>
        <v>0</v>
      </c>
      <c r="G362" s="49" t="e">
        <f>SUMIFS(#REF!,#REF!,"Despesa",#REF!,CPagar!$D362,#REF!,"Não Pago")</f>
        <v>#REF!</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t="e">
        <f>SUMIFS(#REF!,#REF!,"Despesa",#REF!,CPagar!$D362,#REF!,"Não Pago")</f>
        <v>#REF!</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t="e">
        <f t="shared" si="11"/>
        <v>#REF!</v>
      </c>
    </row>
    <row r="363" spans="1:17" ht="28.5" customHeight="1" thickTop="1" thickBot="1" x14ac:dyDescent="0.3">
      <c r="A363" s="214"/>
      <c r="C363" s="34">
        <f>'PC Despesas'!L59</f>
        <v>0</v>
      </c>
      <c r="D363" s="35" t="e">
        <f>VLOOKUP(C363,'PC Despesas'!$L$5:$M$103,2,FALSE)</f>
        <v>#N/A</v>
      </c>
      <c r="E363" s="49">
        <f>SUMIFS(Jan!$J$5:$J$586,Jan!$V$5:$V$586,"Despesa",Jan!$G$5:$G$586,CPagar!$D363,Jan!$L$5:$L$586,"Não Pago")</f>
        <v>0</v>
      </c>
      <c r="F363" s="49">
        <f>SUMIFS(Fev!$J$5:$J$605,Fev!$V$5:$V$605,"Despesa",Fev!$G$5:$G$605,CPagar!$D363,Fev!$L$5:$L$605,"Não Pago")</f>
        <v>0</v>
      </c>
      <c r="G363" s="49" t="e">
        <f>SUMIFS(#REF!,#REF!,"Despesa",#REF!,CPagar!$D363,#REF!,"Não Pago")</f>
        <v>#REF!</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t="e">
        <f>SUMIFS(#REF!,#REF!,"Despesa",#REF!,CPagar!$D363,#REF!,"Não Pago")</f>
        <v>#REF!</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t="e">
        <f t="shared" si="11"/>
        <v>#REF!</v>
      </c>
    </row>
    <row r="364" spans="1:17" ht="28.5" customHeight="1" thickTop="1" thickBot="1" x14ac:dyDescent="0.3">
      <c r="A364" s="214"/>
      <c r="C364" s="34">
        <f>'PC Despesas'!L60</f>
        <v>0</v>
      </c>
      <c r="D364" s="35" t="e">
        <f>VLOOKUP(C364,'PC Despesas'!$L$5:$M$103,2,FALSE)</f>
        <v>#N/A</v>
      </c>
      <c r="E364" s="49">
        <f>SUMIFS(Jan!$J$5:$J$586,Jan!$V$5:$V$586,"Despesa",Jan!$G$5:$G$586,CPagar!$D364,Jan!$L$5:$L$586,"Não Pago")</f>
        <v>0</v>
      </c>
      <c r="F364" s="49">
        <f>SUMIFS(Fev!$J$5:$J$605,Fev!$V$5:$V$605,"Despesa",Fev!$G$5:$G$605,CPagar!$D364,Fev!$L$5:$L$605,"Não Pago")</f>
        <v>0</v>
      </c>
      <c r="G364" s="49" t="e">
        <f>SUMIFS(#REF!,#REF!,"Despesa",#REF!,CPagar!$D364,#REF!,"Não Pago")</f>
        <v>#REF!</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t="e">
        <f>SUMIFS(#REF!,#REF!,"Despesa",#REF!,CPagar!$D364,#REF!,"Não Pago")</f>
        <v>#REF!</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t="e">
        <f t="shared" si="11"/>
        <v>#REF!</v>
      </c>
    </row>
    <row r="365" spans="1:17" ht="28.5" customHeight="1" thickTop="1" thickBot="1" x14ac:dyDescent="0.3">
      <c r="A365" s="214"/>
      <c r="C365" s="34">
        <f>'PC Despesas'!L61</f>
        <v>0</v>
      </c>
      <c r="D365" s="35" t="e">
        <f>VLOOKUP(C365,'PC Despesas'!$L$5:$M$103,2,FALSE)</f>
        <v>#N/A</v>
      </c>
      <c r="E365" s="49">
        <f>SUMIFS(Jan!$J$5:$J$586,Jan!$V$5:$V$586,"Despesa",Jan!$G$5:$G$586,CPagar!$D365,Jan!$L$5:$L$586,"Não Pago")</f>
        <v>0</v>
      </c>
      <c r="F365" s="49">
        <f>SUMIFS(Fev!$J$5:$J$605,Fev!$V$5:$V$605,"Despesa",Fev!$G$5:$G$605,CPagar!$D365,Fev!$L$5:$L$605,"Não Pago")</f>
        <v>0</v>
      </c>
      <c r="G365" s="49" t="e">
        <f>SUMIFS(#REF!,#REF!,"Despesa",#REF!,CPagar!$D365,#REF!,"Não Pago")</f>
        <v>#REF!</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t="e">
        <f>SUMIFS(#REF!,#REF!,"Despesa",#REF!,CPagar!$D365,#REF!,"Não Pago")</f>
        <v>#REF!</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t="e">
        <f t="shared" si="11"/>
        <v>#REF!</v>
      </c>
    </row>
    <row r="366" spans="1:17" ht="28.5" customHeight="1" thickTop="1" thickBot="1" x14ac:dyDescent="0.3">
      <c r="A366" s="214"/>
      <c r="C366" s="34">
        <f>'PC Despesas'!L62</f>
        <v>0</v>
      </c>
      <c r="D366" s="35" t="e">
        <f>VLOOKUP(C366,'PC Despesas'!$L$5:$M$103,2,FALSE)</f>
        <v>#N/A</v>
      </c>
      <c r="E366" s="49">
        <f>SUMIFS(Jan!$J$5:$J$586,Jan!$V$5:$V$586,"Despesa",Jan!$G$5:$G$586,CPagar!$D366,Jan!$L$5:$L$586,"Não Pago")</f>
        <v>0</v>
      </c>
      <c r="F366" s="49">
        <f>SUMIFS(Fev!$J$5:$J$605,Fev!$V$5:$V$605,"Despesa",Fev!$G$5:$G$605,CPagar!$D366,Fev!$L$5:$L$605,"Não Pago")</f>
        <v>0</v>
      </c>
      <c r="G366" s="49" t="e">
        <f>SUMIFS(#REF!,#REF!,"Despesa",#REF!,CPagar!$D366,#REF!,"Não Pago")</f>
        <v>#REF!</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t="e">
        <f>SUMIFS(#REF!,#REF!,"Despesa",#REF!,CPagar!$D366,#REF!,"Não Pago")</f>
        <v>#REF!</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t="e">
        <f t="shared" si="11"/>
        <v>#REF!</v>
      </c>
    </row>
    <row r="367" spans="1:17" ht="28.5" customHeight="1" thickTop="1" thickBot="1" x14ac:dyDescent="0.3">
      <c r="A367" s="214"/>
      <c r="C367" s="34">
        <f>'PC Despesas'!L63</f>
        <v>0</v>
      </c>
      <c r="D367" s="35" t="e">
        <f>VLOOKUP(C367,'PC Despesas'!$L$5:$M$103,2,FALSE)</f>
        <v>#N/A</v>
      </c>
      <c r="E367" s="49">
        <f>SUMIFS(Jan!$J$5:$J$586,Jan!$V$5:$V$586,"Despesa",Jan!$G$5:$G$586,CPagar!$D367,Jan!$L$5:$L$586,"Não Pago")</f>
        <v>0</v>
      </c>
      <c r="F367" s="49">
        <f>SUMIFS(Fev!$J$5:$J$605,Fev!$V$5:$V$605,"Despesa",Fev!$G$5:$G$605,CPagar!$D367,Fev!$L$5:$L$605,"Não Pago")</f>
        <v>0</v>
      </c>
      <c r="G367" s="49" t="e">
        <f>SUMIFS(#REF!,#REF!,"Despesa",#REF!,CPagar!$D367,#REF!,"Não Pago")</f>
        <v>#REF!</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t="e">
        <f>SUMIFS(#REF!,#REF!,"Despesa",#REF!,CPagar!$D367,#REF!,"Não Pago")</f>
        <v>#REF!</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t="e">
        <f t="shared" si="11"/>
        <v>#REF!</v>
      </c>
    </row>
    <row r="368" spans="1:17" ht="28.5" customHeight="1" thickTop="1" thickBot="1" x14ac:dyDescent="0.3">
      <c r="A368" s="214"/>
      <c r="C368" s="34">
        <f>'PC Despesas'!L64</f>
        <v>0</v>
      </c>
      <c r="D368" s="35" t="e">
        <f>VLOOKUP(C368,'PC Despesas'!$L$5:$M$103,2,FALSE)</f>
        <v>#N/A</v>
      </c>
      <c r="E368" s="49">
        <f>SUMIFS(Jan!$J$5:$J$586,Jan!$V$5:$V$586,"Despesa",Jan!$G$5:$G$586,CPagar!$D368,Jan!$L$5:$L$586,"Não Pago")</f>
        <v>0</v>
      </c>
      <c r="F368" s="49">
        <f>SUMIFS(Fev!$J$5:$J$605,Fev!$V$5:$V$605,"Despesa",Fev!$G$5:$G$605,CPagar!$D368,Fev!$L$5:$L$605,"Não Pago")</f>
        <v>0</v>
      </c>
      <c r="G368" s="49" t="e">
        <f>SUMIFS(#REF!,#REF!,"Despesa",#REF!,CPagar!$D368,#REF!,"Não Pago")</f>
        <v>#REF!</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t="e">
        <f>SUMIFS(#REF!,#REF!,"Despesa",#REF!,CPagar!$D368,#REF!,"Não Pago")</f>
        <v>#REF!</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t="e">
        <f t="shared" si="11"/>
        <v>#REF!</v>
      </c>
    </row>
    <row r="369" spans="1:17" ht="28.5" customHeight="1" thickTop="1" thickBot="1" x14ac:dyDescent="0.3">
      <c r="A369" s="214"/>
      <c r="C369" s="34">
        <f>'PC Despesas'!L65</f>
        <v>0</v>
      </c>
      <c r="D369" s="35" t="e">
        <f>VLOOKUP(C369,'PC Despesas'!$L$5:$M$103,2,FALSE)</f>
        <v>#N/A</v>
      </c>
      <c r="E369" s="49">
        <f>SUMIFS(Jan!$J$5:$J$586,Jan!$V$5:$V$586,"Despesa",Jan!$G$5:$G$586,CPagar!$D369,Jan!$L$5:$L$586,"Não Pago")</f>
        <v>0</v>
      </c>
      <c r="F369" s="49">
        <f>SUMIFS(Fev!$J$5:$J$605,Fev!$V$5:$V$605,"Despesa",Fev!$G$5:$G$605,CPagar!$D369,Fev!$L$5:$L$605,"Não Pago")</f>
        <v>0</v>
      </c>
      <c r="G369" s="49" t="e">
        <f>SUMIFS(#REF!,#REF!,"Despesa",#REF!,CPagar!$D369,#REF!,"Não Pago")</f>
        <v>#REF!</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t="e">
        <f>SUMIFS(#REF!,#REF!,"Despesa",#REF!,CPagar!$D369,#REF!,"Não Pago")</f>
        <v>#REF!</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t="e">
        <f t="shared" si="11"/>
        <v>#REF!</v>
      </c>
    </row>
    <row r="370" spans="1:17" ht="28.5" customHeight="1" thickTop="1" thickBot="1" x14ac:dyDescent="0.3">
      <c r="A370" s="214"/>
      <c r="C370" s="34">
        <f>'PC Despesas'!L66</f>
        <v>0</v>
      </c>
      <c r="D370" s="35" t="e">
        <f>VLOOKUP(C370,'PC Despesas'!$L$5:$M$103,2,FALSE)</f>
        <v>#N/A</v>
      </c>
      <c r="E370" s="49">
        <f>SUMIFS(Jan!$J$5:$J$586,Jan!$V$5:$V$586,"Despesa",Jan!$G$5:$G$586,CPagar!$D370,Jan!$L$5:$L$586,"Não Pago")</f>
        <v>0</v>
      </c>
      <c r="F370" s="49">
        <f>SUMIFS(Fev!$J$5:$J$605,Fev!$V$5:$V$605,"Despesa",Fev!$G$5:$G$605,CPagar!$D370,Fev!$L$5:$L$605,"Não Pago")</f>
        <v>0</v>
      </c>
      <c r="G370" s="49" t="e">
        <f>SUMIFS(#REF!,#REF!,"Despesa",#REF!,CPagar!$D370,#REF!,"Não Pago")</f>
        <v>#REF!</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t="e">
        <f>SUMIFS(#REF!,#REF!,"Despesa",#REF!,CPagar!$D370,#REF!,"Não Pago")</f>
        <v>#REF!</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t="e">
        <f t="shared" si="11"/>
        <v>#REF!</v>
      </c>
    </row>
    <row r="371" spans="1:17" ht="28.5" customHeight="1" thickTop="1" thickBot="1" x14ac:dyDescent="0.3">
      <c r="A371" s="214"/>
      <c r="C371" s="34">
        <f>'PC Despesas'!L67</f>
        <v>0</v>
      </c>
      <c r="D371" s="35" t="e">
        <f>VLOOKUP(C371,'PC Despesas'!$L$5:$M$103,2,FALSE)</f>
        <v>#N/A</v>
      </c>
      <c r="E371" s="49">
        <f>SUMIFS(Jan!$J$5:$J$586,Jan!$V$5:$V$586,"Despesa",Jan!$G$5:$G$586,CPagar!$D371,Jan!$L$5:$L$586,"Não Pago")</f>
        <v>0</v>
      </c>
      <c r="F371" s="49">
        <f>SUMIFS(Fev!$J$5:$J$605,Fev!$V$5:$V$605,"Despesa",Fev!$G$5:$G$605,CPagar!$D371,Fev!$L$5:$L$605,"Não Pago")</f>
        <v>0</v>
      </c>
      <c r="G371" s="49" t="e">
        <f>SUMIFS(#REF!,#REF!,"Despesa",#REF!,CPagar!$D371,#REF!,"Não Pago")</f>
        <v>#REF!</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t="e">
        <f>SUMIFS(#REF!,#REF!,"Despesa",#REF!,CPagar!$D371,#REF!,"Não Pago")</f>
        <v>#REF!</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t="e">
        <f t="shared" si="11"/>
        <v>#REF!</v>
      </c>
    </row>
    <row r="372" spans="1:17" ht="28.5" customHeight="1" thickTop="1" thickBot="1" x14ac:dyDescent="0.3">
      <c r="A372" s="214"/>
      <c r="C372" s="34">
        <f>'PC Despesas'!L68</f>
        <v>0</v>
      </c>
      <c r="D372" s="35" t="e">
        <f>VLOOKUP(C372,'PC Despesas'!$L$5:$M$103,2,FALSE)</f>
        <v>#N/A</v>
      </c>
      <c r="E372" s="49">
        <f>SUMIFS(Jan!$J$5:$J$586,Jan!$V$5:$V$586,"Despesa",Jan!$G$5:$G$586,CPagar!$D372,Jan!$L$5:$L$586,"Não Pago")</f>
        <v>0</v>
      </c>
      <c r="F372" s="49">
        <f>SUMIFS(Fev!$J$5:$J$605,Fev!$V$5:$V$605,"Despesa",Fev!$G$5:$G$605,CPagar!$D372,Fev!$L$5:$L$605,"Não Pago")</f>
        <v>0</v>
      </c>
      <c r="G372" s="49" t="e">
        <f>SUMIFS(#REF!,#REF!,"Despesa",#REF!,CPagar!$D372,#REF!,"Não Pago")</f>
        <v>#REF!</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t="e">
        <f>SUMIFS(#REF!,#REF!,"Despesa",#REF!,CPagar!$D372,#REF!,"Não Pago")</f>
        <v>#REF!</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t="e">
        <f t="shared" si="11"/>
        <v>#REF!</v>
      </c>
    </row>
    <row r="373" spans="1:17" ht="28.5" customHeight="1" thickTop="1" thickBot="1" x14ac:dyDescent="0.3">
      <c r="A373" s="214"/>
      <c r="C373" s="34">
        <f>'PC Despesas'!L69</f>
        <v>0</v>
      </c>
      <c r="D373" s="35" t="e">
        <f>VLOOKUP(C373,'PC Despesas'!$L$5:$M$103,2,FALSE)</f>
        <v>#N/A</v>
      </c>
      <c r="E373" s="49">
        <f>SUMIFS(Jan!$J$5:$J$586,Jan!$V$5:$V$586,"Despesa",Jan!$G$5:$G$586,CPagar!$D373,Jan!$L$5:$L$586,"Não Pago")</f>
        <v>0</v>
      </c>
      <c r="F373" s="49">
        <f>SUMIFS(Fev!$J$5:$J$605,Fev!$V$5:$V$605,"Despesa",Fev!$G$5:$G$605,CPagar!$D373,Fev!$L$5:$L$605,"Não Pago")</f>
        <v>0</v>
      </c>
      <c r="G373" s="49" t="e">
        <f>SUMIFS(#REF!,#REF!,"Despesa",#REF!,CPagar!$D373,#REF!,"Não Pago")</f>
        <v>#REF!</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t="e">
        <f>SUMIFS(#REF!,#REF!,"Despesa",#REF!,CPagar!$D373,#REF!,"Não Pago")</f>
        <v>#REF!</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t="e">
        <f t="shared" si="11"/>
        <v>#REF!</v>
      </c>
    </row>
    <row r="374" spans="1:17" ht="28.5" customHeight="1" thickTop="1" thickBot="1" x14ac:dyDescent="0.3">
      <c r="A374" s="214"/>
      <c r="C374" s="34">
        <f>'PC Despesas'!L70</f>
        <v>0</v>
      </c>
      <c r="D374" s="35" t="e">
        <f>VLOOKUP(C374,'PC Despesas'!$L$5:$M$103,2,FALSE)</f>
        <v>#N/A</v>
      </c>
      <c r="E374" s="49">
        <f>SUMIFS(Jan!$J$5:$J$586,Jan!$V$5:$V$586,"Despesa",Jan!$G$5:$G$586,CPagar!$D374,Jan!$L$5:$L$586,"Não Pago")</f>
        <v>0</v>
      </c>
      <c r="F374" s="49">
        <f>SUMIFS(Fev!$J$5:$J$605,Fev!$V$5:$V$605,"Despesa",Fev!$G$5:$G$605,CPagar!$D374,Fev!$L$5:$L$605,"Não Pago")</f>
        <v>0</v>
      </c>
      <c r="G374" s="49" t="e">
        <f>SUMIFS(#REF!,#REF!,"Despesa",#REF!,CPagar!$D374,#REF!,"Não Pago")</f>
        <v>#REF!</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t="e">
        <f>SUMIFS(#REF!,#REF!,"Despesa",#REF!,CPagar!$D374,#REF!,"Não Pago")</f>
        <v>#REF!</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t="e">
        <f t="shared" ref="Q374:Q407" si="12">SUM(E374:P374)</f>
        <v>#REF!</v>
      </c>
    </row>
    <row r="375" spans="1:17" ht="28.5" customHeight="1" thickTop="1" thickBot="1" x14ac:dyDescent="0.3">
      <c r="A375" s="214"/>
      <c r="C375" s="34">
        <f>'PC Despesas'!L71</f>
        <v>0</v>
      </c>
      <c r="D375" s="35" t="e">
        <f>VLOOKUP(C375,'PC Despesas'!$L$5:$M$103,2,FALSE)</f>
        <v>#N/A</v>
      </c>
      <c r="E375" s="49">
        <f>SUMIFS(Jan!$J$5:$J$586,Jan!$V$5:$V$586,"Despesa",Jan!$G$5:$G$586,CPagar!$D375,Jan!$L$5:$L$586,"Não Pago")</f>
        <v>0</v>
      </c>
      <c r="F375" s="49">
        <f>SUMIFS(Fev!$J$5:$J$605,Fev!$V$5:$V$605,"Despesa",Fev!$G$5:$G$605,CPagar!$D375,Fev!$L$5:$L$605,"Não Pago")</f>
        <v>0</v>
      </c>
      <c r="G375" s="49" t="e">
        <f>SUMIFS(#REF!,#REF!,"Despesa",#REF!,CPagar!$D375,#REF!,"Não Pago")</f>
        <v>#REF!</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t="e">
        <f>SUMIFS(#REF!,#REF!,"Despesa",#REF!,CPagar!$D375,#REF!,"Não Pago")</f>
        <v>#REF!</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t="e">
        <f t="shared" si="12"/>
        <v>#REF!</v>
      </c>
    </row>
    <row r="376" spans="1:17" ht="28.5" customHeight="1" thickTop="1" thickBot="1" x14ac:dyDescent="0.3">
      <c r="A376" s="214"/>
      <c r="C376" s="34">
        <f>'PC Despesas'!L72</f>
        <v>0</v>
      </c>
      <c r="D376" s="35" t="e">
        <f>VLOOKUP(C376,'PC Despesas'!$L$5:$M$103,2,FALSE)</f>
        <v>#N/A</v>
      </c>
      <c r="E376" s="49">
        <f>SUMIFS(Jan!$J$5:$J$586,Jan!$V$5:$V$586,"Despesa",Jan!$G$5:$G$586,CPagar!$D376,Jan!$L$5:$L$586,"Não Pago")</f>
        <v>0</v>
      </c>
      <c r="F376" s="49">
        <f>SUMIFS(Fev!$J$5:$J$605,Fev!$V$5:$V$605,"Despesa",Fev!$G$5:$G$605,CPagar!$D376,Fev!$L$5:$L$605,"Não Pago")</f>
        <v>0</v>
      </c>
      <c r="G376" s="49" t="e">
        <f>SUMIFS(#REF!,#REF!,"Despesa",#REF!,CPagar!$D376,#REF!,"Não Pago")</f>
        <v>#REF!</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t="e">
        <f>SUMIFS(#REF!,#REF!,"Despesa",#REF!,CPagar!$D376,#REF!,"Não Pago")</f>
        <v>#REF!</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t="e">
        <f t="shared" si="12"/>
        <v>#REF!</v>
      </c>
    </row>
    <row r="377" spans="1:17" ht="28.5" customHeight="1" thickTop="1" thickBot="1" x14ac:dyDescent="0.3">
      <c r="A377" s="214"/>
      <c r="C377" s="34">
        <f>'PC Despesas'!L73</f>
        <v>0</v>
      </c>
      <c r="D377" s="35" t="e">
        <f>VLOOKUP(C377,'PC Despesas'!$L$5:$M$103,2,FALSE)</f>
        <v>#N/A</v>
      </c>
      <c r="E377" s="49">
        <f>SUMIFS(Jan!$J$5:$J$586,Jan!$V$5:$V$586,"Despesa",Jan!$G$5:$G$586,CPagar!$D377,Jan!$L$5:$L$586,"Não Pago")</f>
        <v>0</v>
      </c>
      <c r="F377" s="49">
        <f>SUMIFS(Fev!$J$5:$J$605,Fev!$V$5:$V$605,"Despesa",Fev!$G$5:$G$605,CPagar!$D377,Fev!$L$5:$L$605,"Não Pago")</f>
        <v>0</v>
      </c>
      <c r="G377" s="49" t="e">
        <f>SUMIFS(#REF!,#REF!,"Despesa",#REF!,CPagar!$D377,#REF!,"Não Pago")</f>
        <v>#REF!</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t="e">
        <f>SUMIFS(#REF!,#REF!,"Despesa",#REF!,CPagar!$D377,#REF!,"Não Pago")</f>
        <v>#REF!</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t="e">
        <f t="shared" si="12"/>
        <v>#REF!</v>
      </c>
    </row>
    <row r="378" spans="1:17" ht="28.5" customHeight="1" thickTop="1" thickBot="1" x14ac:dyDescent="0.3">
      <c r="A378" s="214"/>
      <c r="C378" s="34">
        <f>'PC Despesas'!L74</f>
        <v>0</v>
      </c>
      <c r="D378" s="35" t="e">
        <f>VLOOKUP(C378,'PC Despesas'!$L$5:$M$103,2,FALSE)</f>
        <v>#N/A</v>
      </c>
      <c r="E378" s="49">
        <f>SUMIFS(Jan!$J$5:$J$586,Jan!$V$5:$V$586,"Despesa",Jan!$G$5:$G$586,CPagar!$D378,Jan!$L$5:$L$586,"Não Pago")</f>
        <v>0</v>
      </c>
      <c r="F378" s="49">
        <f>SUMIFS(Fev!$J$5:$J$605,Fev!$V$5:$V$605,"Despesa",Fev!$G$5:$G$605,CPagar!$D378,Fev!$L$5:$L$605,"Não Pago")</f>
        <v>0</v>
      </c>
      <c r="G378" s="49" t="e">
        <f>SUMIFS(#REF!,#REF!,"Despesa",#REF!,CPagar!$D378,#REF!,"Não Pago")</f>
        <v>#REF!</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t="e">
        <f>SUMIFS(#REF!,#REF!,"Despesa",#REF!,CPagar!$D378,#REF!,"Não Pago")</f>
        <v>#REF!</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t="e">
        <f t="shared" si="12"/>
        <v>#REF!</v>
      </c>
    </row>
    <row r="379" spans="1:17" ht="28.5" customHeight="1" thickTop="1" thickBot="1" x14ac:dyDescent="0.3">
      <c r="A379" s="214"/>
      <c r="C379" s="34">
        <f>'PC Despesas'!L75</f>
        <v>0</v>
      </c>
      <c r="D379" s="35" t="e">
        <f>VLOOKUP(C379,'PC Despesas'!$L$5:$M$103,2,FALSE)</f>
        <v>#N/A</v>
      </c>
      <c r="E379" s="49">
        <f>SUMIFS(Jan!$J$5:$J$586,Jan!$V$5:$V$586,"Despesa",Jan!$G$5:$G$586,CPagar!$D379,Jan!$L$5:$L$586,"Não Pago")</f>
        <v>0</v>
      </c>
      <c r="F379" s="49">
        <f>SUMIFS(Fev!$J$5:$J$605,Fev!$V$5:$V$605,"Despesa",Fev!$G$5:$G$605,CPagar!$D379,Fev!$L$5:$L$605,"Não Pago")</f>
        <v>0</v>
      </c>
      <c r="G379" s="49" t="e">
        <f>SUMIFS(#REF!,#REF!,"Despesa",#REF!,CPagar!$D379,#REF!,"Não Pago")</f>
        <v>#REF!</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t="e">
        <f>SUMIFS(#REF!,#REF!,"Despesa",#REF!,CPagar!$D379,#REF!,"Não Pago")</f>
        <v>#REF!</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t="e">
        <f t="shared" si="12"/>
        <v>#REF!</v>
      </c>
    </row>
    <row r="380" spans="1:17" ht="28.5" customHeight="1" thickTop="1" thickBot="1" x14ac:dyDescent="0.3">
      <c r="A380" s="214"/>
      <c r="C380" s="34">
        <f>'PC Despesas'!L76</f>
        <v>0</v>
      </c>
      <c r="D380" s="35" t="e">
        <f>VLOOKUP(C380,'PC Despesas'!$L$5:$M$103,2,FALSE)</f>
        <v>#N/A</v>
      </c>
      <c r="E380" s="49">
        <f>SUMIFS(Jan!$J$5:$J$586,Jan!$V$5:$V$586,"Despesa",Jan!$G$5:$G$586,CPagar!$D380,Jan!$L$5:$L$586,"Não Pago")</f>
        <v>0</v>
      </c>
      <c r="F380" s="49">
        <f>SUMIFS(Fev!$J$5:$J$605,Fev!$V$5:$V$605,"Despesa",Fev!$G$5:$G$605,CPagar!$D380,Fev!$L$5:$L$605,"Não Pago")</f>
        <v>0</v>
      </c>
      <c r="G380" s="49" t="e">
        <f>SUMIFS(#REF!,#REF!,"Despesa",#REF!,CPagar!$D380,#REF!,"Não Pago")</f>
        <v>#REF!</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t="e">
        <f>SUMIFS(#REF!,#REF!,"Despesa",#REF!,CPagar!$D380,#REF!,"Não Pago")</f>
        <v>#REF!</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t="e">
        <f t="shared" si="12"/>
        <v>#REF!</v>
      </c>
    </row>
    <row r="381" spans="1:17" ht="28.5" customHeight="1" thickTop="1" thickBot="1" x14ac:dyDescent="0.3">
      <c r="A381" s="214"/>
      <c r="C381" s="34">
        <f>'PC Despesas'!L77</f>
        <v>0</v>
      </c>
      <c r="D381" s="35" t="e">
        <f>VLOOKUP(C381,'PC Despesas'!$L$5:$M$103,2,FALSE)</f>
        <v>#N/A</v>
      </c>
      <c r="E381" s="49">
        <f>SUMIFS(Jan!$J$5:$J$586,Jan!$V$5:$V$586,"Despesa",Jan!$G$5:$G$586,CPagar!$D381,Jan!$L$5:$L$586,"Não Pago")</f>
        <v>0</v>
      </c>
      <c r="F381" s="49">
        <f>SUMIFS(Fev!$J$5:$J$605,Fev!$V$5:$V$605,"Despesa",Fev!$G$5:$G$605,CPagar!$D381,Fev!$L$5:$L$605,"Não Pago")</f>
        <v>0</v>
      </c>
      <c r="G381" s="49" t="e">
        <f>SUMIFS(#REF!,#REF!,"Despesa",#REF!,CPagar!$D381,#REF!,"Não Pago")</f>
        <v>#REF!</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t="e">
        <f>SUMIFS(#REF!,#REF!,"Despesa",#REF!,CPagar!$D381,#REF!,"Não Pago")</f>
        <v>#REF!</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t="e">
        <f t="shared" si="12"/>
        <v>#REF!</v>
      </c>
    </row>
    <row r="382" spans="1:17" ht="28.5" customHeight="1" thickTop="1" thickBot="1" x14ac:dyDescent="0.3">
      <c r="A382" s="214"/>
      <c r="C382" s="34">
        <f>'PC Despesas'!L78</f>
        <v>0</v>
      </c>
      <c r="D382" s="35" t="e">
        <f>VLOOKUP(C382,'PC Despesas'!$L$5:$M$103,2,FALSE)</f>
        <v>#N/A</v>
      </c>
      <c r="E382" s="49">
        <f>SUMIFS(Jan!$J$5:$J$586,Jan!$V$5:$V$586,"Despesa",Jan!$G$5:$G$586,CPagar!$D382,Jan!$L$5:$L$586,"Não Pago")</f>
        <v>0</v>
      </c>
      <c r="F382" s="49">
        <f>SUMIFS(Fev!$J$5:$J$605,Fev!$V$5:$V$605,"Despesa",Fev!$G$5:$G$605,CPagar!$D382,Fev!$L$5:$L$605,"Não Pago")</f>
        <v>0</v>
      </c>
      <c r="G382" s="49" t="e">
        <f>SUMIFS(#REF!,#REF!,"Despesa",#REF!,CPagar!$D382,#REF!,"Não Pago")</f>
        <v>#REF!</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t="e">
        <f>SUMIFS(#REF!,#REF!,"Despesa",#REF!,CPagar!$D382,#REF!,"Não Pago")</f>
        <v>#REF!</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t="e">
        <f t="shared" si="12"/>
        <v>#REF!</v>
      </c>
    </row>
    <row r="383" spans="1:17" ht="28.5" customHeight="1" thickTop="1" thickBot="1" x14ac:dyDescent="0.3">
      <c r="A383" s="214"/>
      <c r="C383" s="34">
        <f>'PC Despesas'!L79</f>
        <v>0</v>
      </c>
      <c r="D383" s="35" t="e">
        <f>VLOOKUP(C383,'PC Despesas'!$L$5:$M$103,2,FALSE)</f>
        <v>#N/A</v>
      </c>
      <c r="E383" s="49">
        <f>SUMIFS(Jan!$J$5:$J$586,Jan!$V$5:$V$586,"Despesa",Jan!$G$5:$G$586,CPagar!$D383,Jan!$L$5:$L$586,"Não Pago")</f>
        <v>0</v>
      </c>
      <c r="F383" s="49">
        <f>SUMIFS(Fev!$J$5:$J$605,Fev!$V$5:$V$605,"Despesa",Fev!$G$5:$G$605,CPagar!$D383,Fev!$L$5:$L$605,"Não Pago")</f>
        <v>0</v>
      </c>
      <c r="G383" s="49" t="e">
        <f>SUMIFS(#REF!,#REF!,"Despesa",#REF!,CPagar!$D383,#REF!,"Não Pago")</f>
        <v>#REF!</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t="e">
        <f>SUMIFS(#REF!,#REF!,"Despesa",#REF!,CPagar!$D383,#REF!,"Não Pago")</f>
        <v>#REF!</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t="e">
        <f t="shared" si="12"/>
        <v>#REF!</v>
      </c>
    </row>
    <row r="384" spans="1:17" ht="28.5" customHeight="1" thickTop="1" thickBot="1" x14ac:dyDescent="0.3">
      <c r="A384" s="214"/>
      <c r="C384" s="34">
        <f>'PC Despesas'!L80</f>
        <v>0</v>
      </c>
      <c r="D384" s="35" t="e">
        <f>VLOOKUP(C384,'PC Despesas'!$L$5:$M$103,2,FALSE)</f>
        <v>#N/A</v>
      </c>
      <c r="E384" s="49">
        <f>SUMIFS(Jan!$J$5:$J$586,Jan!$V$5:$V$586,"Despesa",Jan!$G$5:$G$586,CPagar!$D384,Jan!$L$5:$L$586,"Não Pago")</f>
        <v>0</v>
      </c>
      <c r="F384" s="49">
        <f>SUMIFS(Fev!$J$5:$J$605,Fev!$V$5:$V$605,"Despesa",Fev!$G$5:$G$605,CPagar!$D384,Fev!$L$5:$L$605,"Não Pago")</f>
        <v>0</v>
      </c>
      <c r="G384" s="49" t="e">
        <f>SUMIFS(#REF!,#REF!,"Despesa",#REF!,CPagar!$D384,#REF!,"Não Pago")</f>
        <v>#REF!</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t="e">
        <f>SUMIFS(#REF!,#REF!,"Despesa",#REF!,CPagar!$D384,#REF!,"Não Pago")</f>
        <v>#REF!</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t="e">
        <f t="shared" si="12"/>
        <v>#REF!</v>
      </c>
    </row>
    <row r="385" spans="1:17" ht="28.5" customHeight="1" thickTop="1" thickBot="1" x14ac:dyDescent="0.3">
      <c r="A385" s="214"/>
      <c r="C385" s="34">
        <f>'PC Despesas'!L81</f>
        <v>0</v>
      </c>
      <c r="D385" s="35" t="e">
        <f>VLOOKUP(C385,'PC Despesas'!$L$5:$M$103,2,FALSE)</f>
        <v>#N/A</v>
      </c>
      <c r="E385" s="49">
        <f>SUMIFS(Jan!$J$5:$J$586,Jan!$V$5:$V$586,"Despesa",Jan!$G$5:$G$586,CPagar!$D385,Jan!$L$5:$L$586,"Não Pago")</f>
        <v>0</v>
      </c>
      <c r="F385" s="49">
        <f>SUMIFS(Fev!$J$5:$J$605,Fev!$V$5:$V$605,"Despesa",Fev!$G$5:$G$605,CPagar!$D385,Fev!$L$5:$L$605,"Não Pago")</f>
        <v>0</v>
      </c>
      <c r="G385" s="49" t="e">
        <f>SUMIFS(#REF!,#REF!,"Despesa",#REF!,CPagar!$D385,#REF!,"Não Pago")</f>
        <v>#REF!</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t="e">
        <f>SUMIFS(#REF!,#REF!,"Despesa",#REF!,CPagar!$D385,#REF!,"Não Pago")</f>
        <v>#REF!</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t="e">
        <f t="shared" si="12"/>
        <v>#REF!</v>
      </c>
    </row>
    <row r="386" spans="1:17" ht="28.5" customHeight="1" thickTop="1" thickBot="1" x14ac:dyDescent="0.3">
      <c r="A386" s="214"/>
      <c r="C386" s="34">
        <f>'PC Despesas'!L82</f>
        <v>0</v>
      </c>
      <c r="D386" s="35" t="e">
        <f>VLOOKUP(C386,'PC Despesas'!$L$5:$M$103,2,FALSE)</f>
        <v>#N/A</v>
      </c>
      <c r="E386" s="49">
        <f>SUMIFS(Jan!$J$5:$J$586,Jan!$V$5:$V$586,"Despesa",Jan!$G$5:$G$586,CPagar!$D386,Jan!$L$5:$L$586,"Não Pago")</f>
        <v>0</v>
      </c>
      <c r="F386" s="49">
        <f>SUMIFS(Fev!$J$5:$J$605,Fev!$V$5:$V$605,"Despesa",Fev!$G$5:$G$605,CPagar!$D386,Fev!$L$5:$L$605,"Não Pago")</f>
        <v>0</v>
      </c>
      <c r="G386" s="49" t="e">
        <f>SUMIFS(#REF!,#REF!,"Despesa",#REF!,CPagar!$D386,#REF!,"Não Pago")</f>
        <v>#REF!</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t="e">
        <f>SUMIFS(#REF!,#REF!,"Despesa",#REF!,CPagar!$D386,#REF!,"Não Pago")</f>
        <v>#REF!</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t="e">
        <f t="shared" si="12"/>
        <v>#REF!</v>
      </c>
    </row>
    <row r="387" spans="1:17" ht="28.5" customHeight="1" thickTop="1" thickBot="1" x14ac:dyDescent="0.3">
      <c r="A387" s="214"/>
      <c r="C387" s="34">
        <f>'PC Despesas'!L83</f>
        <v>0</v>
      </c>
      <c r="D387" s="35" t="e">
        <f>VLOOKUP(C387,'PC Despesas'!$L$5:$M$103,2,FALSE)</f>
        <v>#N/A</v>
      </c>
      <c r="E387" s="49">
        <f>SUMIFS(Jan!$J$5:$J$586,Jan!$V$5:$V$586,"Despesa",Jan!$G$5:$G$586,CPagar!$D387,Jan!$L$5:$L$586,"Não Pago")</f>
        <v>0</v>
      </c>
      <c r="F387" s="49">
        <f>SUMIFS(Fev!$J$5:$J$605,Fev!$V$5:$V$605,"Despesa",Fev!$G$5:$G$605,CPagar!$D387,Fev!$L$5:$L$605,"Não Pago")</f>
        <v>0</v>
      </c>
      <c r="G387" s="49" t="e">
        <f>SUMIFS(#REF!,#REF!,"Despesa",#REF!,CPagar!$D387,#REF!,"Não Pago")</f>
        <v>#REF!</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t="e">
        <f>SUMIFS(#REF!,#REF!,"Despesa",#REF!,CPagar!$D387,#REF!,"Não Pago")</f>
        <v>#REF!</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t="e">
        <f t="shared" si="12"/>
        <v>#REF!</v>
      </c>
    </row>
    <row r="388" spans="1:17" ht="28.5" customHeight="1" thickTop="1" thickBot="1" x14ac:dyDescent="0.3">
      <c r="A388" s="214"/>
      <c r="C388" s="34">
        <f>'PC Despesas'!L84</f>
        <v>0</v>
      </c>
      <c r="D388" s="35" t="e">
        <f>VLOOKUP(C388,'PC Despesas'!$L$5:$M$103,2,FALSE)</f>
        <v>#N/A</v>
      </c>
      <c r="E388" s="49">
        <f>SUMIFS(Jan!$J$5:$J$586,Jan!$V$5:$V$586,"Despesa",Jan!$G$5:$G$586,CPagar!$D388,Jan!$L$5:$L$586,"Não Pago")</f>
        <v>0</v>
      </c>
      <c r="F388" s="49">
        <f>SUMIFS(Fev!$J$5:$J$605,Fev!$V$5:$V$605,"Despesa",Fev!$G$5:$G$605,CPagar!$D388,Fev!$L$5:$L$605,"Não Pago")</f>
        <v>0</v>
      </c>
      <c r="G388" s="49" t="e">
        <f>SUMIFS(#REF!,#REF!,"Despesa",#REF!,CPagar!$D388,#REF!,"Não Pago")</f>
        <v>#REF!</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t="e">
        <f>SUMIFS(#REF!,#REF!,"Despesa",#REF!,CPagar!$D388,#REF!,"Não Pago")</f>
        <v>#REF!</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t="e">
        <f t="shared" si="12"/>
        <v>#REF!</v>
      </c>
    </row>
    <row r="389" spans="1:17" ht="28.5" customHeight="1" thickTop="1" thickBot="1" x14ac:dyDescent="0.3">
      <c r="A389" s="214"/>
      <c r="C389" s="34">
        <f>'PC Despesas'!L85</f>
        <v>0</v>
      </c>
      <c r="D389" s="35" t="e">
        <f>VLOOKUP(C389,'PC Despesas'!$L$5:$M$103,2,FALSE)</f>
        <v>#N/A</v>
      </c>
      <c r="E389" s="49">
        <f>SUMIFS(Jan!$J$5:$J$586,Jan!$V$5:$V$586,"Despesa",Jan!$G$5:$G$586,CPagar!$D389,Jan!$L$5:$L$586,"Não Pago")</f>
        <v>0</v>
      </c>
      <c r="F389" s="49">
        <f>SUMIFS(Fev!$J$5:$J$605,Fev!$V$5:$V$605,"Despesa",Fev!$G$5:$G$605,CPagar!$D389,Fev!$L$5:$L$605,"Não Pago")</f>
        <v>0</v>
      </c>
      <c r="G389" s="49" t="e">
        <f>SUMIFS(#REF!,#REF!,"Despesa",#REF!,CPagar!$D389,#REF!,"Não Pago")</f>
        <v>#REF!</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t="e">
        <f>SUMIFS(#REF!,#REF!,"Despesa",#REF!,CPagar!$D389,#REF!,"Não Pago")</f>
        <v>#REF!</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t="e">
        <f t="shared" si="12"/>
        <v>#REF!</v>
      </c>
    </row>
    <row r="390" spans="1:17" ht="28.5" customHeight="1" thickTop="1" thickBot="1" x14ac:dyDescent="0.3">
      <c r="A390" s="214"/>
      <c r="C390" s="34">
        <f>'PC Despesas'!L86</f>
        <v>0</v>
      </c>
      <c r="D390" s="35" t="e">
        <f>VLOOKUP(C390,'PC Despesas'!$L$5:$M$103,2,FALSE)</f>
        <v>#N/A</v>
      </c>
      <c r="E390" s="49">
        <f>SUMIFS(Jan!$J$5:$J$586,Jan!$V$5:$V$586,"Despesa",Jan!$G$5:$G$586,CPagar!$D390,Jan!$L$5:$L$586,"Não Pago")</f>
        <v>0</v>
      </c>
      <c r="F390" s="49">
        <f>SUMIFS(Fev!$J$5:$J$605,Fev!$V$5:$V$605,"Despesa",Fev!$G$5:$G$605,CPagar!$D390,Fev!$L$5:$L$605,"Não Pago")</f>
        <v>0</v>
      </c>
      <c r="G390" s="49" t="e">
        <f>SUMIFS(#REF!,#REF!,"Despesa",#REF!,CPagar!$D390,#REF!,"Não Pago")</f>
        <v>#REF!</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t="e">
        <f>SUMIFS(#REF!,#REF!,"Despesa",#REF!,CPagar!$D390,#REF!,"Não Pago")</f>
        <v>#REF!</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t="e">
        <f t="shared" si="12"/>
        <v>#REF!</v>
      </c>
    </row>
    <row r="391" spans="1:17" ht="28.5" customHeight="1" thickTop="1" thickBot="1" x14ac:dyDescent="0.3">
      <c r="A391" s="214"/>
      <c r="C391" s="34">
        <f>'PC Despesas'!L87</f>
        <v>0</v>
      </c>
      <c r="D391" s="35" t="e">
        <f>VLOOKUP(C391,'PC Despesas'!$L$5:$M$103,2,FALSE)</f>
        <v>#N/A</v>
      </c>
      <c r="E391" s="49">
        <f>SUMIFS(Jan!$J$5:$J$586,Jan!$V$5:$V$586,"Despesa",Jan!$G$5:$G$586,CPagar!$D391,Jan!$L$5:$L$586,"Não Pago")</f>
        <v>0</v>
      </c>
      <c r="F391" s="49">
        <f>SUMIFS(Fev!$J$5:$J$605,Fev!$V$5:$V$605,"Despesa",Fev!$G$5:$G$605,CPagar!$D391,Fev!$L$5:$L$605,"Não Pago")</f>
        <v>0</v>
      </c>
      <c r="G391" s="49" t="e">
        <f>SUMIFS(#REF!,#REF!,"Despesa",#REF!,CPagar!$D391,#REF!,"Não Pago")</f>
        <v>#REF!</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t="e">
        <f>SUMIFS(#REF!,#REF!,"Despesa",#REF!,CPagar!$D391,#REF!,"Não Pago")</f>
        <v>#REF!</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t="e">
        <f t="shared" si="12"/>
        <v>#REF!</v>
      </c>
    </row>
    <row r="392" spans="1:17" ht="28.5" customHeight="1" thickTop="1" thickBot="1" x14ac:dyDescent="0.3">
      <c r="A392" s="214"/>
      <c r="C392" s="34">
        <f>'PC Despesas'!L88</f>
        <v>0</v>
      </c>
      <c r="D392" s="35" t="e">
        <f>VLOOKUP(C392,'PC Despesas'!$L$5:$M$103,2,FALSE)</f>
        <v>#N/A</v>
      </c>
      <c r="E392" s="49">
        <f>SUMIFS(Jan!$J$5:$J$586,Jan!$V$5:$V$586,"Despesa",Jan!$G$5:$G$586,CPagar!$D392,Jan!$L$5:$L$586,"Não Pago")</f>
        <v>0</v>
      </c>
      <c r="F392" s="49">
        <f>SUMIFS(Fev!$J$5:$J$605,Fev!$V$5:$V$605,"Despesa",Fev!$G$5:$G$605,CPagar!$D392,Fev!$L$5:$L$605,"Não Pago")</f>
        <v>0</v>
      </c>
      <c r="G392" s="49" t="e">
        <f>SUMIFS(#REF!,#REF!,"Despesa",#REF!,CPagar!$D392,#REF!,"Não Pago")</f>
        <v>#REF!</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t="e">
        <f>SUMIFS(#REF!,#REF!,"Despesa",#REF!,CPagar!$D392,#REF!,"Não Pago")</f>
        <v>#REF!</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t="e">
        <f t="shared" si="12"/>
        <v>#REF!</v>
      </c>
    </row>
    <row r="393" spans="1:17" ht="28.5" customHeight="1" thickTop="1" thickBot="1" x14ac:dyDescent="0.3">
      <c r="A393" s="214"/>
      <c r="C393" s="34">
        <f>'PC Despesas'!L89</f>
        <v>0</v>
      </c>
      <c r="D393" s="35" t="e">
        <f>VLOOKUP(C393,'PC Despesas'!$L$5:$M$103,2,FALSE)</f>
        <v>#N/A</v>
      </c>
      <c r="E393" s="49">
        <f>SUMIFS(Jan!$J$5:$J$586,Jan!$V$5:$V$586,"Despesa",Jan!$G$5:$G$586,CPagar!$D393,Jan!$L$5:$L$586,"Não Pago")</f>
        <v>0</v>
      </c>
      <c r="F393" s="49">
        <f>SUMIFS(Fev!$J$5:$J$605,Fev!$V$5:$V$605,"Despesa",Fev!$G$5:$G$605,CPagar!$D393,Fev!$L$5:$L$605,"Não Pago")</f>
        <v>0</v>
      </c>
      <c r="G393" s="49" t="e">
        <f>SUMIFS(#REF!,#REF!,"Despesa",#REF!,CPagar!$D393,#REF!,"Não Pago")</f>
        <v>#REF!</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t="e">
        <f>SUMIFS(#REF!,#REF!,"Despesa",#REF!,CPagar!$D393,#REF!,"Não Pago")</f>
        <v>#REF!</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t="e">
        <f t="shared" si="12"/>
        <v>#REF!</v>
      </c>
    </row>
    <row r="394" spans="1:17" ht="28.5" customHeight="1" thickTop="1" thickBot="1" x14ac:dyDescent="0.3">
      <c r="A394" s="214"/>
      <c r="C394" s="34">
        <f>'PC Despesas'!L90</f>
        <v>0</v>
      </c>
      <c r="D394" s="35" t="e">
        <f>VLOOKUP(C394,'PC Despesas'!$L$5:$M$103,2,FALSE)</f>
        <v>#N/A</v>
      </c>
      <c r="E394" s="49">
        <f>SUMIFS(Jan!$J$5:$J$586,Jan!$V$5:$V$586,"Despesa",Jan!$G$5:$G$586,CPagar!$D394,Jan!$L$5:$L$586,"Não Pago")</f>
        <v>0</v>
      </c>
      <c r="F394" s="49">
        <f>SUMIFS(Fev!$J$5:$J$605,Fev!$V$5:$V$605,"Despesa",Fev!$G$5:$G$605,CPagar!$D394,Fev!$L$5:$L$605,"Não Pago")</f>
        <v>0</v>
      </c>
      <c r="G394" s="49" t="e">
        <f>SUMIFS(#REF!,#REF!,"Despesa",#REF!,CPagar!$D394,#REF!,"Não Pago")</f>
        <v>#REF!</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t="e">
        <f>SUMIFS(#REF!,#REF!,"Despesa",#REF!,CPagar!$D394,#REF!,"Não Pago")</f>
        <v>#REF!</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t="e">
        <f t="shared" si="12"/>
        <v>#REF!</v>
      </c>
    </row>
    <row r="395" spans="1:17" ht="28.5" customHeight="1" thickTop="1" thickBot="1" x14ac:dyDescent="0.3">
      <c r="A395" s="214"/>
      <c r="C395" s="34">
        <f>'PC Despesas'!L91</f>
        <v>0</v>
      </c>
      <c r="D395" s="35" t="e">
        <f>VLOOKUP(C395,'PC Despesas'!$L$5:$M$103,2,FALSE)</f>
        <v>#N/A</v>
      </c>
      <c r="E395" s="49">
        <f>SUMIFS(Jan!$J$5:$J$586,Jan!$V$5:$V$586,"Despesa",Jan!$G$5:$G$586,CPagar!$D395,Jan!$L$5:$L$586,"Não Pago")</f>
        <v>0</v>
      </c>
      <c r="F395" s="49">
        <f>SUMIFS(Fev!$J$5:$J$605,Fev!$V$5:$V$605,"Despesa",Fev!$G$5:$G$605,CPagar!$D395,Fev!$L$5:$L$605,"Não Pago")</f>
        <v>0</v>
      </c>
      <c r="G395" s="49" t="e">
        <f>SUMIFS(#REF!,#REF!,"Despesa",#REF!,CPagar!$D395,#REF!,"Não Pago")</f>
        <v>#REF!</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t="e">
        <f>SUMIFS(#REF!,#REF!,"Despesa",#REF!,CPagar!$D395,#REF!,"Não Pago")</f>
        <v>#REF!</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t="e">
        <f t="shared" si="12"/>
        <v>#REF!</v>
      </c>
    </row>
    <row r="396" spans="1:17" ht="28.5" customHeight="1" thickTop="1" thickBot="1" x14ac:dyDescent="0.3">
      <c r="A396" s="214"/>
      <c r="C396" s="34">
        <f>'PC Despesas'!L92</f>
        <v>0</v>
      </c>
      <c r="D396" s="35" t="e">
        <f>VLOOKUP(C396,'PC Despesas'!$L$5:$M$103,2,FALSE)</f>
        <v>#N/A</v>
      </c>
      <c r="E396" s="49">
        <f>SUMIFS(Jan!$J$5:$J$586,Jan!$V$5:$V$586,"Despesa",Jan!$G$5:$G$586,CPagar!$D396,Jan!$L$5:$L$586,"Não Pago")</f>
        <v>0</v>
      </c>
      <c r="F396" s="49">
        <f>SUMIFS(Fev!$J$5:$J$605,Fev!$V$5:$V$605,"Despesa",Fev!$G$5:$G$605,CPagar!$D396,Fev!$L$5:$L$605,"Não Pago")</f>
        <v>0</v>
      </c>
      <c r="G396" s="49" t="e">
        <f>SUMIFS(#REF!,#REF!,"Despesa",#REF!,CPagar!$D396,#REF!,"Não Pago")</f>
        <v>#REF!</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t="e">
        <f>SUMIFS(#REF!,#REF!,"Despesa",#REF!,CPagar!$D396,#REF!,"Não Pago")</f>
        <v>#REF!</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t="e">
        <f t="shared" si="12"/>
        <v>#REF!</v>
      </c>
    </row>
    <row r="397" spans="1:17" ht="28.5" customHeight="1" thickTop="1" thickBot="1" x14ac:dyDescent="0.3">
      <c r="A397" s="214"/>
      <c r="C397" s="34">
        <f>'PC Despesas'!L93</f>
        <v>0</v>
      </c>
      <c r="D397" s="35" t="e">
        <f>VLOOKUP(C397,'PC Despesas'!$L$5:$M$103,2,FALSE)</f>
        <v>#N/A</v>
      </c>
      <c r="E397" s="49">
        <f>SUMIFS(Jan!$J$5:$J$586,Jan!$V$5:$V$586,"Despesa",Jan!$G$5:$G$586,CPagar!$D397,Jan!$L$5:$L$586,"Não Pago")</f>
        <v>0</v>
      </c>
      <c r="F397" s="49">
        <f>SUMIFS(Fev!$J$5:$J$605,Fev!$V$5:$V$605,"Despesa",Fev!$G$5:$G$605,CPagar!$D397,Fev!$L$5:$L$605,"Não Pago")</f>
        <v>0</v>
      </c>
      <c r="G397" s="49" t="e">
        <f>SUMIFS(#REF!,#REF!,"Despesa",#REF!,CPagar!$D397,#REF!,"Não Pago")</f>
        <v>#REF!</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t="e">
        <f>SUMIFS(#REF!,#REF!,"Despesa",#REF!,CPagar!$D397,#REF!,"Não Pago")</f>
        <v>#REF!</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t="e">
        <f t="shared" si="12"/>
        <v>#REF!</v>
      </c>
    </row>
    <row r="398" spans="1:17" ht="28.5" customHeight="1" thickTop="1" thickBot="1" x14ac:dyDescent="0.3">
      <c r="A398" s="214"/>
      <c r="C398" s="34">
        <f>'PC Despesas'!L94</f>
        <v>0</v>
      </c>
      <c r="D398" s="35" t="e">
        <f>VLOOKUP(C398,'PC Despesas'!$L$5:$M$103,2,FALSE)</f>
        <v>#N/A</v>
      </c>
      <c r="E398" s="49">
        <f>SUMIFS(Jan!$J$5:$J$586,Jan!$V$5:$V$586,"Despesa",Jan!$G$5:$G$586,CPagar!$D398,Jan!$L$5:$L$586,"Não Pago")</f>
        <v>0</v>
      </c>
      <c r="F398" s="49">
        <f>SUMIFS(Fev!$J$5:$J$605,Fev!$V$5:$V$605,"Despesa",Fev!$G$5:$G$605,CPagar!$D398,Fev!$L$5:$L$605,"Não Pago")</f>
        <v>0</v>
      </c>
      <c r="G398" s="49" t="e">
        <f>SUMIFS(#REF!,#REF!,"Despesa",#REF!,CPagar!$D398,#REF!,"Não Pago")</f>
        <v>#REF!</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t="e">
        <f>SUMIFS(#REF!,#REF!,"Despesa",#REF!,CPagar!$D398,#REF!,"Não Pago")</f>
        <v>#REF!</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t="e">
        <f t="shared" si="12"/>
        <v>#REF!</v>
      </c>
    </row>
    <row r="399" spans="1:17" ht="28.5" customHeight="1" thickTop="1" thickBot="1" x14ac:dyDescent="0.3">
      <c r="A399" s="214"/>
      <c r="C399" s="34">
        <f>'PC Despesas'!L95</f>
        <v>0</v>
      </c>
      <c r="D399" s="35" t="e">
        <f>VLOOKUP(C399,'PC Despesas'!$L$5:$M$103,2,FALSE)</f>
        <v>#N/A</v>
      </c>
      <c r="E399" s="49">
        <f>SUMIFS(Jan!$J$5:$J$586,Jan!$V$5:$V$586,"Despesa",Jan!$G$5:$G$586,CPagar!$D399,Jan!$L$5:$L$586,"Não Pago")</f>
        <v>0</v>
      </c>
      <c r="F399" s="49">
        <f>SUMIFS(Fev!$J$5:$J$605,Fev!$V$5:$V$605,"Despesa",Fev!$G$5:$G$605,CPagar!$D399,Fev!$L$5:$L$605,"Não Pago")</f>
        <v>0</v>
      </c>
      <c r="G399" s="49" t="e">
        <f>SUMIFS(#REF!,#REF!,"Despesa",#REF!,CPagar!$D399,#REF!,"Não Pago")</f>
        <v>#REF!</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t="e">
        <f>SUMIFS(#REF!,#REF!,"Despesa",#REF!,CPagar!$D399,#REF!,"Não Pago")</f>
        <v>#REF!</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t="e">
        <f t="shared" si="12"/>
        <v>#REF!</v>
      </c>
    </row>
    <row r="400" spans="1:17" ht="28.5" customHeight="1" thickTop="1" thickBot="1" x14ac:dyDescent="0.3">
      <c r="A400" s="214"/>
      <c r="C400" s="34">
        <f>'PC Despesas'!L96</f>
        <v>0</v>
      </c>
      <c r="D400" s="35" t="e">
        <f>VLOOKUP(C400,'PC Despesas'!$L$5:$M$103,2,FALSE)</f>
        <v>#N/A</v>
      </c>
      <c r="E400" s="49">
        <f>SUMIFS(Jan!$J$5:$J$586,Jan!$V$5:$V$586,"Despesa",Jan!$G$5:$G$586,CPagar!$D400,Jan!$L$5:$L$586,"Não Pago")</f>
        <v>0</v>
      </c>
      <c r="F400" s="49">
        <f>SUMIFS(Fev!$J$5:$J$605,Fev!$V$5:$V$605,"Despesa",Fev!$G$5:$G$605,CPagar!$D400,Fev!$L$5:$L$605,"Não Pago")</f>
        <v>0</v>
      </c>
      <c r="G400" s="49" t="e">
        <f>SUMIFS(#REF!,#REF!,"Despesa",#REF!,CPagar!$D400,#REF!,"Não Pago")</f>
        <v>#REF!</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t="e">
        <f>SUMIFS(#REF!,#REF!,"Despesa",#REF!,CPagar!$D400,#REF!,"Não Pago")</f>
        <v>#REF!</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t="e">
        <f t="shared" si="12"/>
        <v>#REF!</v>
      </c>
    </row>
    <row r="401" spans="1:17" ht="28.5" customHeight="1" thickTop="1" thickBot="1" x14ac:dyDescent="0.3">
      <c r="A401" s="214"/>
      <c r="C401" s="34">
        <f>'PC Despesas'!L97</f>
        <v>0</v>
      </c>
      <c r="D401" s="35" t="e">
        <f>VLOOKUP(C401,'PC Despesas'!$L$5:$M$103,2,FALSE)</f>
        <v>#N/A</v>
      </c>
      <c r="E401" s="49">
        <f>SUMIFS(Jan!$J$5:$J$586,Jan!$V$5:$V$586,"Despesa",Jan!$G$5:$G$586,CPagar!$D401,Jan!$L$5:$L$586,"Não Pago")</f>
        <v>0</v>
      </c>
      <c r="F401" s="49">
        <f>SUMIFS(Fev!$J$5:$J$605,Fev!$V$5:$V$605,"Despesa",Fev!$G$5:$G$605,CPagar!$D401,Fev!$L$5:$L$605,"Não Pago")</f>
        <v>0</v>
      </c>
      <c r="G401" s="49" t="e">
        <f>SUMIFS(#REF!,#REF!,"Despesa",#REF!,CPagar!$D401,#REF!,"Não Pago")</f>
        <v>#REF!</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t="e">
        <f>SUMIFS(#REF!,#REF!,"Despesa",#REF!,CPagar!$D401,#REF!,"Não Pago")</f>
        <v>#REF!</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t="e">
        <f t="shared" si="12"/>
        <v>#REF!</v>
      </c>
    </row>
    <row r="402" spans="1:17" ht="28.5" customHeight="1" thickTop="1" thickBot="1" x14ac:dyDescent="0.3">
      <c r="A402" s="214"/>
      <c r="C402" s="34">
        <f>'PC Despesas'!L98</f>
        <v>0</v>
      </c>
      <c r="D402" s="35" t="e">
        <f>VLOOKUP(C402,'PC Despesas'!$L$5:$M$103,2,FALSE)</f>
        <v>#N/A</v>
      </c>
      <c r="E402" s="49">
        <f>SUMIFS(Jan!$J$5:$J$586,Jan!$V$5:$V$586,"Despesa",Jan!$G$5:$G$586,CPagar!$D402,Jan!$L$5:$L$586,"Não Pago")</f>
        <v>0</v>
      </c>
      <c r="F402" s="49">
        <f>SUMIFS(Fev!$J$5:$J$605,Fev!$V$5:$V$605,"Despesa",Fev!$G$5:$G$605,CPagar!$D402,Fev!$L$5:$L$605,"Não Pago")</f>
        <v>0</v>
      </c>
      <c r="G402" s="49" t="e">
        <f>SUMIFS(#REF!,#REF!,"Despesa",#REF!,CPagar!$D402,#REF!,"Não Pago")</f>
        <v>#REF!</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t="e">
        <f>SUMIFS(#REF!,#REF!,"Despesa",#REF!,CPagar!$D402,#REF!,"Não Pago")</f>
        <v>#REF!</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t="e">
        <f t="shared" si="12"/>
        <v>#REF!</v>
      </c>
    </row>
    <row r="403" spans="1:17" ht="28.5" customHeight="1" thickTop="1" thickBot="1" x14ac:dyDescent="0.3">
      <c r="A403" s="214"/>
      <c r="C403" s="34">
        <f>'PC Despesas'!L99</f>
        <v>0</v>
      </c>
      <c r="D403" s="35" t="e">
        <f>VLOOKUP(C403,'PC Despesas'!$L$5:$M$103,2,FALSE)</f>
        <v>#N/A</v>
      </c>
      <c r="E403" s="49">
        <f>SUMIFS(Jan!$J$5:$J$586,Jan!$V$5:$V$586,"Despesa",Jan!$G$5:$G$586,CPagar!$D403,Jan!$L$5:$L$586,"Não Pago")</f>
        <v>0</v>
      </c>
      <c r="F403" s="49">
        <f>SUMIFS(Fev!$J$5:$J$605,Fev!$V$5:$V$605,"Despesa",Fev!$G$5:$G$605,CPagar!$D403,Fev!$L$5:$L$605,"Não Pago")</f>
        <v>0</v>
      </c>
      <c r="G403" s="49" t="e">
        <f>SUMIFS(#REF!,#REF!,"Despesa",#REF!,CPagar!$D403,#REF!,"Não Pago")</f>
        <v>#REF!</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t="e">
        <f>SUMIFS(#REF!,#REF!,"Despesa",#REF!,CPagar!$D403,#REF!,"Não Pago")</f>
        <v>#REF!</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t="e">
        <f t="shared" si="12"/>
        <v>#REF!</v>
      </c>
    </row>
    <row r="404" spans="1:17" ht="28.5" customHeight="1" thickTop="1" thickBot="1" x14ac:dyDescent="0.3">
      <c r="A404" s="214"/>
      <c r="C404" s="34">
        <f>'PC Despesas'!L100</f>
        <v>0</v>
      </c>
      <c r="D404" s="35" t="e">
        <f>VLOOKUP(C404,'PC Despesas'!$L$5:$M$103,2,FALSE)</f>
        <v>#N/A</v>
      </c>
      <c r="E404" s="49">
        <f>SUMIFS(Jan!$J$5:$J$586,Jan!$V$5:$V$586,"Despesa",Jan!$G$5:$G$586,CPagar!$D404,Jan!$L$5:$L$586,"Não Pago")</f>
        <v>0</v>
      </c>
      <c r="F404" s="49">
        <f>SUMIFS(Fev!$J$5:$J$605,Fev!$V$5:$V$605,"Despesa",Fev!$G$5:$G$605,CPagar!$D404,Fev!$L$5:$L$605,"Não Pago")</f>
        <v>0</v>
      </c>
      <c r="G404" s="49" t="e">
        <f>SUMIFS(#REF!,#REF!,"Despesa",#REF!,CPagar!$D404,#REF!,"Não Pago")</f>
        <v>#REF!</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t="e">
        <f>SUMIFS(#REF!,#REF!,"Despesa",#REF!,CPagar!$D404,#REF!,"Não Pago")</f>
        <v>#REF!</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t="e">
        <f t="shared" si="12"/>
        <v>#REF!</v>
      </c>
    </row>
    <row r="405" spans="1:17" ht="28.5" customHeight="1" thickTop="1" thickBot="1" x14ac:dyDescent="0.3">
      <c r="A405" s="214"/>
      <c r="C405" s="34">
        <f>'PC Despesas'!L101</f>
        <v>0</v>
      </c>
      <c r="D405" s="35" t="e">
        <f>VLOOKUP(C405,'PC Despesas'!$L$5:$M$103,2,FALSE)</f>
        <v>#N/A</v>
      </c>
      <c r="E405" s="49">
        <f>SUMIFS(Jan!$J$5:$J$586,Jan!$V$5:$V$586,"Despesa",Jan!$G$5:$G$586,CPagar!$D405,Jan!$L$5:$L$586,"Não Pago")</f>
        <v>0</v>
      </c>
      <c r="F405" s="49">
        <f>SUMIFS(Fev!$J$5:$J$605,Fev!$V$5:$V$605,"Despesa",Fev!$G$5:$G$605,CPagar!$D405,Fev!$L$5:$L$605,"Não Pago")</f>
        <v>0</v>
      </c>
      <c r="G405" s="49" t="e">
        <f>SUMIFS(#REF!,#REF!,"Despesa",#REF!,CPagar!$D405,#REF!,"Não Pago")</f>
        <v>#REF!</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t="e">
        <f>SUMIFS(#REF!,#REF!,"Despesa",#REF!,CPagar!$D405,#REF!,"Não Pago")</f>
        <v>#REF!</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t="e">
        <f t="shared" si="12"/>
        <v>#REF!</v>
      </c>
    </row>
    <row r="406" spans="1:17" ht="28.5" customHeight="1" thickTop="1" thickBot="1" x14ac:dyDescent="0.3">
      <c r="A406" s="214"/>
      <c r="C406" s="34">
        <f>'PC Despesas'!L102</f>
        <v>0</v>
      </c>
      <c r="D406" s="35" t="e">
        <f>VLOOKUP(C406,'PC Despesas'!$L$5:$M$103,2,FALSE)</f>
        <v>#N/A</v>
      </c>
      <c r="E406" s="49">
        <f>SUMIFS(Jan!$J$5:$J$586,Jan!$V$5:$V$586,"Despesa",Jan!$G$5:$G$586,CPagar!$D406,Jan!$L$5:$L$586,"Não Pago")</f>
        <v>0</v>
      </c>
      <c r="F406" s="49">
        <f>SUMIFS(Fev!$J$5:$J$605,Fev!$V$5:$V$605,"Despesa",Fev!$G$5:$G$605,CPagar!$D406,Fev!$L$5:$L$605,"Não Pago")</f>
        <v>0</v>
      </c>
      <c r="G406" s="49" t="e">
        <f>SUMIFS(#REF!,#REF!,"Despesa",#REF!,CPagar!$D406,#REF!,"Não Pago")</f>
        <v>#REF!</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t="e">
        <f>SUMIFS(#REF!,#REF!,"Despesa",#REF!,CPagar!$D406,#REF!,"Não Pago")</f>
        <v>#REF!</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t="e">
        <f t="shared" si="12"/>
        <v>#REF!</v>
      </c>
    </row>
    <row r="407" spans="1:17" ht="28.5" customHeight="1" thickTop="1" thickBot="1" x14ac:dyDescent="0.3">
      <c r="A407" s="214"/>
      <c r="C407" s="34">
        <f>'PC Despesas'!L103</f>
        <v>0</v>
      </c>
      <c r="D407" s="35" t="e">
        <f>VLOOKUP(C407,'PC Despesas'!$L$5:$M$103,2,FALSE)</f>
        <v>#N/A</v>
      </c>
      <c r="E407" s="49">
        <f>SUMIFS(Jan!$J$5:$J$586,Jan!$V$5:$V$586,"Despesa",Jan!$G$5:$G$586,CPagar!$D407,Jan!$L$5:$L$586,"Não Pago")</f>
        <v>0</v>
      </c>
      <c r="F407" s="49">
        <f>SUMIFS(Fev!$J$5:$J$605,Fev!$V$5:$V$605,"Despesa",Fev!$G$5:$G$605,CPagar!$D407,Fev!$L$5:$L$605,"Não Pago")</f>
        <v>0</v>
      </c>
      <c r="G407" s="49" t="e">
        <f>SUMIFS(#REF!,#REF!,"Despesa",#REF!,CPagar!$D407,#REF!,"Não Pago")</f>
        <v>#REF!</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t="e">
        <f>SUMIFS(#REF!,#REF!,"Despesa",#REF!,CPagar!$D407,#REF!,"Não Pago")</f>
        <v>#REF!</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t="e">
        <f t="shared" si="12"/>
        <v>#REF!</v>
      </c>
    </row>
    <row r="408" spans="1:17" ht="30.75" customHeight="1" thickTop="1" thickBot="1" x14ac:dyDescent="0.3">
      <c r="A408" s="214"/>
      <c r="C408" s="176" t="str">
        <f>'PC Despesas'!O4</f>
        <v>5.5</v>
      </c>
      <c r="D408" s="177" t="str">
        <f>VLOOKUP(C408,'PC Despesas'!$O$4:$P$103,2,FALSE)</f>
        <v>DESPESAS OPERACIONAIS</v>
      </c>
      <c r="E408" s="187">
        <f t="shared" ref="E408:Q408" si="13">SUM(E409:E507)</f>
        <v>0</v>
      </c>
      <c r="F408" s="187">
        <f t="shared" si="13"/>
        <v>0</v>
      </c>
      <c r="G408" s="187" t="e">
        <f t="shared" si="13"/>
        <v>#REF!</v>
      </c>
      <c r="H408" s="187">
        <f t="shared" si="13"/>
        <v>0</v>
      </c>
      <c r="I408" s="187">
        <f t="shared" si="13"/>
        <v>0</v>
      </c>
      <c r="J408" s="187">
        <f t="shared" si="13"/>
        <v>0</v>
      </c>
      <c r="K408" s="187" t="e">
        <f t="shared" si="13"/>
        <v>#REF!</v>
      </c>
      <c r="L408" s="187">
        <f t="shared" si="13"/>
        <v>0</v>
      </c>
      <c r="M408" s="187">
        <f t="shared" si="13"/>
        <v>0</v>
      </c>
      <c r="N408" s="187">
        <f t="shared" si="13"/>
        <v>0</v>
      </c>
      <c r="O408" s="187">
        <f t="shared" si="13"/>
        <v>0</v>
      </c>
      <c r="P408" s="187">
        <f t="shared" si="13"/>
        <v>0</v>
      </c>
      <c r="Q408" s="187" t="e">
        <f t="shared" si="13"/>
        <v>#REF!</v>
      </c>
    </row>
    <row r="409" spans="1:17" ht="28.5" customHeight="1" thickTop="1" thickBot="1" x14ac:dyDescent="0.3">
      <c r="A409" s="214"/>
      <c r="C409" s="34" t="str">
        <f>'PC Despesas'!O5</f>
        <v>5.5.1</v>
      </c>
      <c r="D409" s="35" t="str">
        <f>VLOOKUP(C409,'PC Despesas'!$O$5:$P$103,2,FALSE)</f>
        <v>COMBUSTIVEIS E LUBRIFICANTES</v>
      </c>
      <c r="E409" s="49">
        <f>SUMIFS(Jan!$J$5:$J$586,Jan!$V$5:$V$586,"Despesa",Jan!$G$5:$G$586,CPagar!$D409,Jan!$L$5:$L$586,"Não Pago")</f>
        <v>0</v>
      </c>
      <c r="F409" s="49">
        <f>SUMIFS(Fev!$J$5:$J$605,Fev!$V$5:$V$605,"Despesa",Fev!$G$5:$G$605,CPagar!$D409,Fev!$L$5:$L$605,"Não Pago")</f>
        <v>0</v>
      </c>
      <c r="G409" s="49" t="e">
        <f>SUMIFS(#REF!,#REF!,"Despesa",#REF!,CPagar!$D409,#REF!,"Não Pago")</f>
        <v>#REF!</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t="e">
        <f>SUMIFS(#REF!,#REF!,"Despesa",#REF!,CPagar!$D409,#REF!,"Não Pago")</f>
        <v>#REF!</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t="e">
        <f>SUM(E409:P409)</f>
        <v>#REF!</v>
      </c>
    </row>
    <row r="410" spans="1:17" ht="28.5" customHeight="1" thickTop="1" thickBot="1" x14ac:dyDescent="0.3">
      <c r="A410" s="214"/>
      <c r="C410" s="34" t="str">
        <f>'PC Despesas'!O6</f>
        <v>5.5.10</v>
      </c>
      <c r="D410" s="35" t="str">
        <f>VLOOKUP(C410,'PC Despesas'!$O$5:$P$103,2,FALSE)</f>
        <v>DESP C/CONDOMINIO</v>
      </c>
      <c r="E410" s="49">
        <f>SUMIFS(Jan!$J$5:$J$586,Jan!$V$5:$V$586,"Despesa",Jan!$G$5:$G$586,CPagar!$D410,Jan!$L$5:$L$586,"Não Pago")</f>
        <v>0</v>
      </c>
      <c r="F410" s="49">
        <f>SUMIFS(Fev!$J$5:$J$605,Fev!$V$5:$V$605,"Despesa",Fev!$G$5:$G$605,CPagar!$D410,Fev!$L$5:$L$605,"Não Pago")</f>
        <v>0</v>
      </c>
      <c r="G410" s="49" t="e">
        <f>SUMIFS(#REF!,#REF!,"Despesa",#REF!,CPagar!$D410,#REF!,"Não Pago")</f>
        <v>#REF!</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t="e">
        <f>SUMIFS(#REF!,#REF!,"Despesa",#REF!,CPagar!$D410,#REF!,"Não Pago")</f>
        <v>#REF!</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t="e">
        <f t="shared" ref="Q410:Q473" si="14">SUM(E410:P410)</f>
        <v>#REF!</v>
      </c>
    </row>
    <row r="411" spans="1:17" ht="28.5" customHeight="1" thickTop="1" thickBot="1" x14ac:dyDescent="0.3">
      <c r="A411" s="214"/>
      <c r="C411" s="34" t="str">
        <f>'PC Despesas'!O7</f>
        <v>5.5.11</v>
      </c>
      <c r="D411" s="35" t="str">
        <f>VLOOKUP(C411,'PC Despesas'!$O$5:$P$103,2,FALSE)</f>
        <v>ALUGUEIS</v>
      </c>
      <c r="E411" s="49">
        <f>SUMIFS(Jan!$J$5:$J$586,Jan!$V$5:$V$586,"Despesa",Jan!$G$5:$G$586,CPagar!$D411,Jan!$L$5:$L$586,"Não Pago")</f>
        <v>0</v>
      </c>
      <c r="F411" s="49">
        <f>SUMIFS(Fev!$J$5:$J$605,Fev!$V$5:$V$605,"Despesa",Fev!$G$5:$G$605,CPagar!$D411,Fev!$L$5:$L$605,"Não Pago")</f>
        <v>0</v>
      </c>
      <c r="G411" s="49" t="e">
        <f>SUMIFS(#REF!,#REF!,"Despesa",#REF!,CPagar!$D411,#REF!,"Não Pago")</f>
        <v>#REF!</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t="e">
        <f>SUMIFS(#REF!,#REF!,"Despesa",#REF!,CPagar!$D411,#REF!,"Não Pago")</f>
        <v>#REF!</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t="e">
        <f t="shared" si="14"/>
        <v>#REF!</v>
      </c>
    </row>
    <row r="412" spans="1:17" ht="28.5" customHeight="1" thickTop="1" thickBot="1" x14ac:dyDescent="0.3">
      <c r="A412" s="214"/>
      <c r="C412" s="34" t="str">
        <f>'PC Despesas'!O8</f>
        <v>5.5.12</v>
      </c>
      <c r="D412" s="35" t="str">
        <f>VLOOKUP(C412,'PC Despesas'!$O$5:$P$103,2,FALSE)</f>
        <v>DESP C/VIAGENS</v>
      </c>
      <c r="E412" s="49">
        <f>SUMIFS(Jan!$J$5:$J$586,Jan!$V$5:$V$586,"Despesa",Jan!$G$5:$G$586,CPagar!$D412,Jan!$L$5:$L$586,"Não Pago")</f>
        <v>0</v>
      </c>
      <c r="F412" s="49">
        <f>SUMIFS(Fev!$J$5:$J$605,Fev!$V$5:$V$605,"Despesa",Fev!$G$5:$G$605,CPagar!$D412,Fev!$L$5:$L$605,"Não Pago")</f>
        <v>0</v>
      </c>
      <c r="G412" s="49" t="e">
        <f>SUMIFS(#REF!,#REF!,"Despesa",#REF!,CPagar!$D412,#REF!,"Não Pago")</f>
        <v>#REF!</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t="e">
        <f>SUMIFS(#REF!,#REF!,"Despesa",#REF!,CPagar!$D412,#REF!,"Não Pago")</f>
        <v>#REF!</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t="e">
        <f t="shared" si="14"/>
        <v>#REF!</v>
      </c>
    </row>
    <row r="413" spans="1:17" ht="28.5" customHeight="1" thickTop="1" thickBot="1" x14ac:dyDescent="0.3">
      <c r="A413" s="214"/>
      <c r="C413" s="34" t="str">
        <f>'PC Despesas'!O9</f>
        <v>5.5.13</v>
      </c>
      <c r="D413" s="35" t="str">
        <f>VLOOKUP(C413,'PC Despesas'!$O$5:$P$103,2,FALSE)</f>
        <v>DESP LEGAIS E JURIDICAS</v>
      </c>
      <c r="E413" s="49">
        <f>SUMIFS(Jan!$J$5:$J$586,Jan!$V$5:$V$586,"Despesa",Jan!$G$5:$G$586,CPagar!$D413,Jan!$L$5:$L$586,"Não Pago")</f>
        <v>0</v>
      </c>
      <c r="F413" s="49">
        <f>SUMIFS(Fev!$J$5:$J$605,Fev!$V$5:$V$605,"Despesa",Fev!$G$5:$G$605,CPagar!$D413,Fev!$L$5:$L$605,"Não Pago")</f>
        <v>0</v>
      </c>
      <c r="G413" s="49" t="e">
        <f>SUMIFS(#REF!,#REF!,"Despesa",#REF!,CPagar!$D413,#REF!,"Não Pago")</f>
        <v>#REF!</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t="e">
        <f>SUMIFS(#REF!,#REF!,"Despesa",#REF!,CPagar!$D413,#REF!,"Não Pago")</f>
        <v>#REF!</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t="e">
        <f t="shared" si="14"/>
        <v>#REF!</v>
      </c>
    </row>
    <row r="414" spans="1:17" ht="28.5" customHeight="1" thickTop="1" thickBot="1" x14ac:dyDescent="0.3">
      <c r="A414" s="214"/>
      <c r="C414" s="34" t="str">
        <f>'PC Despesas'!O10</f>
        <v>5.5.14</v>
      </c>
      <c r="D414" s="35" t="str">
        <f>VLOOKUP(C414,'PC Despesas'!$O$5:$P$103,2,FALSE)</f>
        <v xml:space="preserve">DESP C/CORREIOS </v>
      </c>
      <c r="E414" s="49">
        <f>SUMIFS(Jan!$J$5:$J$586,Jan!$V$5:$V$586,"Despesa",Jan!$G$5:$G$586,CPagar!$D414,Jan!$L$5:$L$586,"Não Pago")</f>
        <v>0</v>
      </c>
      <c r="F414" s="49">
        <f>SUMIFS(Fev!$J$5:$J$605,Fev!$V$5:$V$605,"Despesa",Fev!$G$5:$G$605,CPagar!$D414,Fev!$L$5:$L$605,"Não Pago")</f>
        <v>0</v>
      </c>
      <c r="G414" s="49" t="e">
        <f>SUMIFS(#REF!,#REF!,"Despesa",#REF!,CPagar!$D414,#REF!,"Não Pago")</f>
        <v>#REF!</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t="e">
        <f>SUMIFS(#REF!,#REF!,"Despesa",#REF!,CPagar!$D414,#REF!,"Não Pago")</f>
        <v>#REF!</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t="e">
        <f t="shared" si="14"/>
        <v>#REF!</v>
      </c>
    </row>
    <row r="415" spans="1:17" ht="28.5" customHeight="1" thickTop="1" thickBot="1" x14ac:dyDescent="0.3">
      <c r="A415" s="214"/>
      <c r="C415" s="34" t="str">
        <f>'PC Despesas'!O11</f>
        <v>5.5.15</v>
      </c>
      <c r="D415" s="35" t="str">
        <f>VLOOKUP(C415,'PC Despesas'!$O$5:$P$103,2,FALSE)</f>
        <v>DESP DIVERSAS</v>
      </c>
      <c r="E415" s="49">
        <f>SUMIFS(Jan!$J$5:$J$586,Jan!$V$5:$V$586,"Despesa",Jan!$G$5:$G$586,CPagar!$D415,Jan!$L$5:$L$586,"Não Pago")</f>
        <v>0</v>
      </c>
      <c r="F415" s="49">
        <f>SUMIFS(Fev!$J$5:$J$605,Fev!$V$5:$V$605,"Despesa",Fev!$G$5:$G$605,CPagar!$D415,Fev!$L$5:$L$605,"Não Pago")</f>
        <v>0</v>
      </c>
      <c r="G415" s="49" t="e">
        <f>SUMIFS(#REF!,#REF!,"Despesa",#REF!,CPagar!$D415,#REF!,"Não Pago")</f>
        <v>#REF!</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t="e">
        <f>SUMIFS(#REF!,#REF!,"Despesa",#REF!,CPagar!$D415,#REF!,"Não Pago")</f>
        <v>#REF!</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t="e">
        <f t="shared" si="14"/>
        <v>#REF!</v>
      </c>
    </row>
    <row r="416" spans="1:17" ht="28.5" customHeight="1" thickTop="1" thickBot="1" x14ac:dyDescent="0.3">
      <c r="A416" s="214"/>
      <c r="C416" s="34" t="str">
        <f>'PC Despesas'!O12</f>
        <v>5.5.2</v>
      </c>
      <c r="D416" s="35" t="str">
        <f>VLOOKUP(C416,'PC Despesas'!$O$5:$P$103,2,FALSE)</f>
        <v>CONSELHOS REGIONAIS</v>
      </c>
      <c r="E416" s="49">
        <f>SUMIFS(Jan!$J$5:$J$586,Jan!$V$5:$V$586,"Despesa",Jan!$G$5:$G$586,CPagar!$D416,Jan!$L$5:$L$586,"Não Pago")</f>
        <v>0</v>
      </c>
      <c r="F416" s="49">
        <f>SUMIFS(Fev!$J$5:$J$605,Fev!$V$5:$V$605,"Despesa",Fev!$G$5:$G$605,CPagar!$D416,Fev!$L$5:$L$605,"Não Pago")</f>
        <v>0</v>
      </c>
      <c r="G416" s="49" t="e">
        <f>SUMIFS(#REF!,#REF!,"Despesa",#REF!,CPagar!$D416,#REF!,"Não Pago")</f>
        <v>#REF!</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t="e">
        <f>SUMIFS(#REF!,#REF!,"Despesa",#REF!,CPagar!$D416,#REF!,"Não Pago")</f>
        <v>#REF!</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t="e">
        <f t="shared" si="14"/>
        <v>#REF!</v>
      </c>
    </row>
    <row r="417" spans="1:17" ht="28.5" customHeight="1" thickTop="1" thickBot="1" x14ac:dyDescent="0.3">
      <c r="A417" s="214"/>
      <c r="C417" s="34" t="str">
        <f>'PC Despesas'!O13</f>
        <v>5.5.3</v>
      </c>
      <c r="D417" s="35" t="str">
        <f>VLOOKUP(C417,'PC Despesas'!$O$5:$P$103,2,FALSE)</f>
        <v>CONSERVAÇÃO E REPAROS</v>
      </c>
      <c r="E417" s="49">
        <f>SUMIFS(Jan!$J$5:$J$586,Jan!$V$5:$V$586,"Despesa",Jan!$G$5:$G$586,CPagar!$D417,Jan!$L$5:$L$586,"Não Pago")</f>
        <v>0</v>
      </c>
      <c r="F417" s="49">
        <f>SUMIFS(Fev!$J$5:$J$605,Fev!$V$5:$V$605,"Despesa",Fev!$G$5:$G$605,CPagar!$D417,Fev!$L$5:$L$605,"Não Pago")</f>
        <v>0</v>
      </c>
      <c r="G417" s="49" t="e">
        <f>SUMIFS(#REF!,#REF!,"Despesa",#REF!,CPagar!$D417,#REF!,"Não Pago")</f>
        <v>#REF!</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t="e">
        <f>SUMIFS(#REF!,#REF!,"Despesa",#REF!,CPagar!$D417,#REF!,"Não Pago")</f>
        <v>#REF!</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t="e">
        <f t="shared" si="14"/>
        <v>#REF!</v>
      </c>
    </row>
    <row r="418" spans="1:17" ht="28.5" customHeight="1" thickTop="1" thickBot="1" x14ac:dyDescent="0.3">
      <c r="A418" s="214"/>
      <c r="C418" s="34" t="str">
        <f>'PC Despesas'!O14</f>
        <v>5.5.4</v>
      </c>
      <c r="D418" s="35" t="str">
        <f>VLOOKUP(C418,'PC Despesas'!$O$5:$P$103,2,FALSE)</f>
        <v>CONTRIBUIÇÕES E DOAÇÕES</v>
      </c>
      <c r="E418" s="49">
        <f>SUMIFS(Jan!$J$5:$J$586,Jan!$V$5:$V$586,"Despesa",Jan!$G$5:$G$586,CPagar!$D418,Jan!$L$5:$L$586,"Não Pago")</f>
        <v>0</v>
      </c>
      <c r="F418" s="49">
        <f>SUMIFS(Fev!$J$5:$J$605,Fev!$V$5:$V$605,"Despesa",Fev!$G$5:$G$605,CPagar!$D418,Fev!$L$5:$L$605,"Não Pago")</f>
        <v>0</v>
      </c>
      <c r="G418" s="49" t="e">
        <f>SUMIFS(#REF!,#REF!,"Despesa",#REF!,CPagar!$D418,#REF!,"Não Pago")</f>
        <v>#REF!</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t="e">
        <f>SUMIFS(#REF!,#REF!,"Despesa",#REF!,CPagar!$D418,#REF!,"Não Pago")</f>
        <v>#REF!</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t="e">
        <f t="shared" si="14"/>
        <v>#REF!</v>
      </c>
    </row>
    <row r="419" spans="1:17" ht="28.5" customHeight="1" thickTop="1" thickBot="1" x14ac:dyDescent="0.3">
      <c r="A419" s="214"/>
      <c r="C419" s="34" t="str">
        <f>'PC Despesas'!O15</f>
        <v>5.5.5</v>
      </c>
      <c r="D419" s="35" t="str">
        <f>VLOOKUP(C419,'PC Despesas'!$O$5:$P$103,2,FALSE)</f>
        <v>CURSOS E TREINAMENTOS</v>
      </c>
      <c r="E419" s="49">
        <f>SUMIFS(Jan!$J$5:$J$586,Jan!$V$5:$V$586,"Despesa",Jan!$G$5:$G$586,CPagar!$D419,Jan!$L$5:$L$586,"Não Pago")</f>
        <v>0</v>
      </c>
      <c r="F419" s="49">
        <f>SUMIFS(Fev!$J$5:$J$605,Fev!$V$5:$V$605,"Despesa",Fev!$G$5:$G$605,CPagar!$D419,Fev!$L$5:$L$605,"Não Pago")</f>
        <v>0</v>
      </c>
      <c r="G419" s="49" t="e">
        <f>SUMIFS(#REF!,#REF!,"Despesa",#REF!,CPagar!$D419,#REF!,"Não Pago")</f>
        <v>#REF!</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t="e">
        <f>SUMIFS(#REF!,#REF!,"Despesa",#REF!,CPagar!$D419,#REF!,"Não Pago")</f>
        <v>#REF!</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t="e">
        <f t="shared" si="14"/>
        <v>#REF!</v>
      </c>
    </row>
    <row r="420" spans="1:17" ht="28.5" customHeight="1" thickTop="1" thickBot="1" x14ac:dyDescent="0.3">
      <c r="A420" s="214"/>
      <c r="C420" s="34" t="str">
        <f>'PC Despesas'!O16</f>
        <v>5.5.6</v>
      </c>
      <c r="D420" s="35" t="str">
        <f>VLOOKUP(C420,'PC Despesas'!$O$5:$P$103,2,FALSE)</f>
        <v>DEPRECIAÇÕES/AMORTIZAÇÕES</v>
      </c>
      <c r="E420" s="49">
        <f>SUMIFS(Jan!$J$5:$J$586,Jan!$V$5:$V$586,"Despesa",Jan!$G$5:$G$586,CPagar!$D420,Jan!$L$5:$L$586,"Não Pago")</f>
        <v>0</v>
      </c>
      <c r="F420" s="49">
        <f>SUMIFS(Fev!$J$5:$J$605,Fev!$V$5:$V$605,"Despesa",Fev!$G$5:$G$605,CPagar!$D420,Fev!$L$5:$L$605,"Não Pago")</f>
        <v>0</v>
      </c>
      <c r="G420" s="49" t="e">
        <f>SUMIFS(#REF!,#REF!,"Despesa",#REF!,CPagar!$D420,#REF!,"Não Pago")</f>
        <v>#REF!</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t="e">
        <f>SUMIFS(#REF!,#REF!,"Despesa",#REF!,CPagar!$D420,#REF!,"Não Pago")</f>
        <v>#REF!</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t="e">
        <f t="shared" si="14"/>
        <v>#REF!</v>
      </c>
    </row>
    <row r="421" spans="1:17" ht="28.5" customHeight="1" thickTop="1" thickBot="1" x14ac:dyDescent="0.3">
      <c r="A421" s="214"/>
      <c r="C421" s="34" t="str">
        <f>'PC Despesas'!O17</f>
        <v>5.5.7</v>
      </c>
      <c r="D421" s="35" t="str">
        <f>VLOOKUP(C421,'PC Despesas'!$O$5:$P$103,2,FALSE)</f>
        <v>TELEFONE/ INTERNET</v>
      </c>
      <c r="E421" s="49">
        <f>SUMIFS(Jan!$J$5:$J$586,Jan!$V$5:$V$586,"Despesa",Jan!$G$5:$G$586,CPagar!$D421,Jan!$L$5:$L$586,"Não Pago")</f>
        <v>0</v>
      </c>
      <c r="F421" s="49">
        <f>SUMIFS(Fev!$J$5:$J$605,Fev!$V$5:$V$605,"Despesa",Fev!$G$5:$G$605,CPagar!$D421,Fev!$L$5:$L$605,"Não Pago")</f>
        <v>0</v>
      </c>
      <c r="G421" s="49" t="e">
        <f>SUMIFS(#REF!,#REF!,"Despesa",#REF!,CPagar!$D421,#REF!,"Não Pago")</f>
        <v>#REF!</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t="e">
        <f>SUMIFS(#REF!,#REF!,"Despesa",#REF!,CPagar!$D421,#REF!,"Não Pago")</f>
        <v>#REF!</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t="e">
        <f t="shared" si="14"/>
        <v>#REF!</v>
      </c>
    </row>
    <row r="422" spans="1:17" ht="28.5" customHeight="1" thickTop="1" thickBot="1" x14ac:dyDescent="0.3">
      <c r="A422" s="214"/>
      <c r="C422" s="34" t="str">
        <f>'PC Despesas'!O18</f>
        <v>5.5.8</v>
      </c>
      <c r="D422" s="35" t="str">
        <f>VLOOKUP(C422,'PC Despesas'!$O$5:$P$103,2,FALSE)</f>
        <v>DESP C/XEROX</v>
      </c>
      <c r="E422" s="49">
        <f>SUMIFS(Jan!$J$5:$J$586,Jan!$V$5:$V$586,"Despesa",Jan!$G$5:$G$586,CPagar!$D422,Jan!$L$5:$L$586,"Não Pago")</f>
        <v>0</v>
      </c>
      <c r="F422" s="49">
        <f>SUMIFS(Fev!$J$5:$J$605,Fev!$V$5:$V$605,"Despesa",Fev!$G$5:$G$605,CPagar!$D422,Fev!$L$5:$L$605,"Não Pago")</f>
        <v>0</v>
      </c>
      <c r="G422" s="49" t="e">
        <f>SUMIFS(#REF!,#REF!,"Despesa",#REF!,CPagar!$D422,#REF!,"Não Pago")</f>
        <v>#REF!</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t="e">
        <f>SUMIFS(#REF!,#REF!,"Despesa",#REF!,CPagar!$D422,#REF!,"Não Pago")</f>
        <v>#REF!</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t="e">
        <f t="shared" si="14"/>
        <v>#REF!</v>
      </c>
    </row>
    <row r="423" spans="1:17" ht="28.5" customHeight="1" thickTop="1" thickBot="1" x14ac:dyDescent="0.3">
      <c r="A423" s="214"/>
      <c r="C423" s="34" t="str">
        <f>'PC Despesas'!O19</f>
        <v>5.5.9</v>
      </c>
      <c r="D423" s="35" t="str">
        <f>VLOOKUP(C423,'PC Despesas'!$O$5:$P$103,2,FALSE)</f>
        <v>DESP C/VEICULOS</v>
      </c>
      <c r="E423" s="49">
        <f>SUMIFS(Jan!$J$5:$J$586,Jan!$V$5:$V$586,"Despesa",Jan!$G$5:$G$586,CPagar!$D423,Jan!$L$5:$L$586,"Não Pago")</f>
        <v>0</v>
      </c>
      <c r="F423" s="49">
        <f>SUMIFS(Fev!$J$5:$J$605,Fev!$V$5:$V$605,"Despesa",Fev!$G$5:$G$605,CPagar!$D423,Fev!$L$5:$L$605,"Não Pago")</f>
        <v>0</v>
      </c>
      <c r="G423" s="49" t="e">
        <f>SUMIFS(#REF!,#REF!,"Despesa",#REF!,CPagar!$D423,#REF!,"Não Pago")</f>
        <v>#REF!</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t="e">
        <f>SUMIFS(#REF!,#REF!,"Despesa",#REF!,CPagar!$D423,#REF!,"Não Pago")</f>
        <v>#REF!</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t="e">
        <f t="shared" si="14"/>
        <v>#REF!</v>
      </c>
    </row>
    <row r="424" spans="1:17" ht="28.5" customHeight="1" thickTop="1" thickBot="1" x14ac:dyDescent="0.3">
      <c r="A424" s="214"/>
      <c r="C424" s="34">
        <f>'PC Despesas'!O20</f>
        <v>0</v>
      </c>
      <c r="D424" s="35" t="e">
        <f>VLOOKUP(C424,'PC Despesas'!$O$5:$P$103,2,FALSE)</f>
        <v>#N/A</v>
      </c>
      <c r="E424" s="49">
        <f>SUMIFS(Jan!$J$5:$J$586,Jan!$V$5:$V$586,"Despesa",Jan!$G$5:$G$586,CPagar!$D424,Jan!$L$5:$L$586,"Não Pago")</f>
        <v>0</v>
      </c>
      <c r="F424" s="49">
        <f>SUMIFS(Fev!$J$5:$J$605,Fev!$V$5:$V$605,"Despesa",Fev!$G$5:$G$605,CPagar!$D424,Fev!$L$5:$L$605,"Não Pago")</f>
        <v>0</v>
      </c>
      <c r="G424" s="49" t="e">
        <f>SUMIFS(#REF!,#REF!,"Despesa",#REF!,CPagar!$D424,#REF!,"Não Pago")</f>
        <v>#REF!</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t="e">
        <f>SUMIFS(#REF!,#REF!,"Despesa",#REF!,CPagar!$D424,#REF!,"Não Pago")</f>
        <v>#REF!</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t="e">
        <f t="shared" si="14"/>
        <v>#REF!</v>
      </c>
    </row>
    <row r="425" spans="1:17" ht="28.5" customHeight="1" thickTop="1" thickBot="1" x14ac:dyDescent="0.3">
      <c r="A425" s="214"/>
      <c r="C425" s="34">
        <f>'PC Despesas'!O21</f>
        <v>0</v>
      </c>
      <c r="D425" s="35" t="e">
        <f>VLOOKUP(C425,'PC Despesas'!$O$5:$P$103,2,FALSE)</f>
        <v>#N/A</v>
      </c>
      <c r="E425" s="49">
        <f>SUMIFS(Jan!$J$5:$J$586,Jan!$V$5:$V$586,"Despesa",Jan!$G$5:$G$586,CPagar!$D425,Jan!$L$5:$L$586,"Não Pago")</f>
        <v>0</v>
      </c>
      <c r="F425" s="49">
        <f>SUMIFS(Fev!$J$5:$J$605,Fev!$V$5:$V$605,"Despesa",Fev!$G$5:$G$605,CPagar!$D425,Fev!$L$5:$L$605,"Não Pago")</f>
        <v>0</v>
      </c>
      <c r="G425" s="49" t="e">
        <f>SUMIFS(#REF!,#REF!,"Despesa",#REF!,CPagar!$D425,#REF!,"Não Pago")</f>
        <v>#REF!</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t="e">
        <f>SUMIFS(#REF!,#REF!,"Despesa",#REF!,CPagar!$D425,#REF!,"Não Pago")</f>
        <v>#REF!</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t="e">
        <f t="shared" si="14"/>
        <v>#REF!</v>
      </c>
    </row>
    <row r="426" spans="1:17" ht="28.5" customHeight="1" thickTop="1" thickBot="1" x14ac:dyDescent="0.3">
      <c r="A426" s="214"/>
      <c r="C426" s="34">
        <f>'PC Despesas'!O22</f>
        <v>0</v>
      </c>
      <c r="D426" s="35" t="e">
        <f>VLOOKUP(C426,'PC Despesas'!$O$5:$P$103,2,FALSE)</f>
        <v>#N/A</v>
      </c>
      <c r="E426" s="49">
        <f>SUMIFS(Jan!$J$5:$J$586,Jan!$V$5:$V$586,"Despesa",Jan!$G$5:$G$586,CPagar!$D426,Jan!$L$5:$L$586,"Não Pago")</f>
        <v>0</v>
      </c>
      <c r="F426" s="49">
        <f>SUMIFS(Fev!$J$5:$J$605,Fev!$V$5:$V$605,"Despesa",Fev!$G$5:$G$605,CPagar!$D426,Fev!$L$5:$L$605,"Não Pago")</f>
        <v>0</v>
      </c>
      <c r="G426" s="49" t="e">
        <f>SUMIFS(#REF!,#REF!,"Despesa",#REF!,CPagar!$D426,#REF!,"Não Pago")</f>
        <v>#REF!</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t="e">
        <f>SUMIFS(#REF!,#REF!,"Despesa",#REF!,CPagar!$D426,#REF!,"Não Pago")</f>
        <v>#REF!</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t="e">
        <f t="shared" si="14"/>
        <v>#REF!</v>
      </c>
    </row>
    <row r="427" spans="1:17" ht="28.5" customHeight="1" thickTop="1" thickBot="1" x14ac:dyDescent="0.3">
      <c r="A427" s="214"/>
      <c r="C427" s="34">
        <f>'PC Despesas'!O23</f>
        <v>0</v>
      </c>
      <c r="D427" s="35" t="e">
        <f>VLOOKUP(C427,'PC Despesas'!$O$5:$P$103,2,FALSE)</f>
        <v>#N/A</v>
      </c>
      <c r="E427" s="49">
        <f>SUMIFS(Jan!$J$5:$J$586,Jan!$V$5:$V$586,"Despesa",Jan!$G$5:$G$586,CPagar!$D427,Jan!$L$5:$L$586,"Não Pago")</f>
        <v>0</v>
      </c>
      <c r="F427" s="49">
        <f>SUMIFS(Fev!$J$5:$J$605,Fev!$V$5:$V$605,"Despesa",Fev!$G$5:$G$605,CPagar!$D427,Fev!$L$5:$L$605,"Não Pago")</f>
        <v>0</v>
      </c>
      <c r="G427" s="49" t="e">
        <f>SUMIFS(#REF!,#REF!,"Despesa",#REF!,CPagar!$D427,#REF!,"Não Pago")</f>
        <v>#REF!</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t="e">
        <f>SUMIFS(#REF!,#REF!,"Despesa",#REF!,CPagar!$D427,#REF!,"Não Pago")</f>
        <v>#REF!</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t="e">
        <f t="shared" si="14"/>
        <v>#REF!</v>
      </c>
    </row>
    <row r="428" spans="1:17" ht="28.5" customHeight="1" thickTop="1" thickBot="1" x14ac:dyDescent="0.3">
      <c r="A428" s="214"/>
      <c r="C428" s="34">
        <f>'PC Despesas'!O24</f>
        <v>0</v>
      </c>
      <c r="D428" s="35" t="e">
        <f>VLOOKUP(C428,'PC Despesas'!$O$5:$P$103,2,FALSE)</f>
        <v>#N/A</v>
      </c>
      <c r="E428" s="49">
        <f>SUMIFS(Jan!$J$5:$J$586,Jan!$V$5:$V$586,"Despesa",Jan!$G$5:$G$586,CPagar!$D428,Jan!$L$5:$L$586,"Não Pago")</f>
        <v>0</v>
      </c>
      <c r="F428" s="49">
        <f>SUMIFS(Fev!$J$5:$J$605,Fev!$V$5:$V$605,"Despesa",Fev!$G$5:$G$605,CPagar!$D428,Fev!$L$5:$L$605,"Não Pago")</f>
        <v>0</v>
      </c>
      <c r="G428" s="49" t="e">
        <f>SUMIFS(#REF!,#REF!,"Despesa",#REF!,CPagar!$D428,#REF!,"Não Pago")</f>
        <v>#REF!</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t="e">
        <f>SUMIFS(#REF!,#REF!,"Despesa",#REF!,CPagar!$D428,#REF!,"Não Pago")</f>
        <v>#REF!</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t="e">
        <f t="shared" si="14"/>
        <v>#REF!</v>
      </c>
    </row>
    <row r="429" spans="1:17" ht="28.5" customHeight="1" thickTop="1" thickBot="1" x14ac:dyDescent="0.3">
      <c r="A429" s="214"/>
      <c r="C429" s="34">
        <f>'PC Despesas'!O25</f>
        <v>0</v>
      </c>
      <c r="D429" s="35" t="e">
        <f>VLOOKUP(C429,'PC Despesas'!$O$5:$P$103,2,FALSE)</f>
        <v>#N/A</v>
      </c>
      <c r="E429" s="49">
        <f>SUMIFS(Jan!$J$5:$J$586,Jan!$V$5:$V$586,"Despesa",Jan!$G$5:$G$586,CPagar!$D429,Jan!$L$5:$L$586,"Não Pago")</f>
        <v>0</v>
      </c>
      <c r="F429" s="49">
        <f>SUMIFS(Fev!$J$5:$J$605,Fev!$V$5:$V$605,"Despesa",Fev!$G$5:$G$605,CPagar!$D429,Fev!$L$5:$L$605,"Não Pago")</f>
        <v>0</v>
      </c>
      <c r="G429" s="49" t="e">
        <f>SUMIFS(#REF!,#REF!,"Despesa",#REF!,CPagar!$D429,#REF!,"Não Pago")</f>
        <v>#REF!</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t="e">
        <f>SUMIFS(#REF!,#REF!,"Despesa",#REF!,CPagar!$D429,#REF!,"Não Pago")</f>
        <v>#REF!</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t="e">
        <f t="shared" si="14"/>
        <v>#REF!</v>
      </c>
    </row>
    <row r="430" spans="1:17" ht="28.5" customHeight="1" thickTop="1" thickBot="1" x14ac:dyDescent="0.3">
      <c r="A430" s="214"/>
      <c r="C430" s="34">
        <f>'PC Despesas'!O26</f>
        <v>0</v>
      </c>
      <c r="D430" s="35" t="e">
        <f>VLOOKUP(C430,'PC Despesas'!$O$5:$P$103,2,FALSE)</f>
        <v>#N/A</v>
      </c>
      <c r="E430" s="49">
        <f>SUMIFS(Jan!$J$5:$J$586,Jan!$V$5:$V$586,"Despesa",Jan!$G$5:$G$586,CPagar!$D430,Jan!$L$5:$L$586,"Não Pago")</f>
        <v>0</v>
      </c>
      <c r="F430" s="49">
        <f>SUMIFS(Fev!$J$5:$J$605,Fev!$V$5:$V$605,"Despesa",Fev!$G$5:$G$605,CPagar!$D430,Fev!$L$5:$L$605,"Não Pago")</f>
        <v>0</v>
      </c>
      <c r="G430" s="49" t="e">
        <f>SUMIFS(#REF!,#REF!,"Despesa",#REF!,CPagar!$D430,#REF!,"Não Pago")</f>
        <v>#REF!</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t="e">
        <f>SUMIFS(#REF!,#REF!,"Despesa",#REF!,CPagar!$D430,#REF!,"Não Pago")</f>
        <v>#REF!</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t="e">
        <f t="shared" si="14"/>
        <v>#REF!</v>
      </c>
    </row>
    <row r="431" spans="1:17" ht="28.5" customHeight="1" thickTop="1" thickBot="1" x14ac:dyDescent="0.3">
      <c r="A431" s="214"/>
      <c r="C431" s="34">
        <f>'PC Despesas'!O27</f>
        <v>0</v>
      </c>
      <c r="D431" s="35" t="e">
        <f>VLOOKUP(C431,'PC Despesas'!$O$5:$P$103,2,FALSE)</f>
        <v>#N/A</v>
      </c>
      <c r="E431" s="49">
        <f>SUMIFS(Jan!$J$5:$J$586,Jan!$V$5:$V$586,"Despesa",Jan!$G$5:$G$586,CPagar!$D431,Jan!$L$5:$L$586,"Não Pago")</f>
        <v>0</v>
      </c>
      <c r="F431" s="49">
        <f>SUMIFS(Fev!$J$5:$J$605,Fev!$V$5:$V$605,"Despesa",Fev!$G$5:$G$605,CPagar!$D431,Fev!$L$5:$L$605,"Não Pago")</f>
        <v>0</v>
      </c>
      <c r="G431" s="49" t="e">
        <f>SUMIFS(#REF!,#REF!,"Despesa",#REF!,CPagar!$D431,#REF!,"Não Pago")</f>
        <v>#REF!</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t="e">
        <f>SUMIFS(#REF!,#REF!,"Despesa",#REF!,CPagar!$D431,#REF!,"Não Pago")</f>
        <v>#REF!</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t="e">
        <f t="shared" si="14"/>
        <v>#REF!</v>
      </c>
    </row>
    <row r="432" spans="1:17" ht="28.5" customHeight="1" thickTop="1" thickBot="1" x14ac:dyDescent="0.3">
      <c r="A432" s="214"/>
      <c r="C432" s="34">
        <f>'PC Despesas'!O28</f>
        <v>0</v>
      </c>
      <c r="D432" s="35" t="e">
        <f>VLOOKUP(C432,'PC Despesas'!$O$5:$P$103,2,FALSE)</f>
        <v>#N/A</v>
      </c>
      <c r="E432" s="49">
        <f>SUMIFS(Jan!$J$5:$J$586,Jan!$V$5:$V$586,"Despesa",Jan!$G$5:$G$586,CPagar!$D432,Jan!$L$5:$L$586,"Não Pago")</f>
        <v>0</v>
      </c>
      <c r="F432" s="49">
        <f>SUMIFS(Fev!$J$5:$J$605,Fev!$V$5:$V$605,"Despesa",Fev!$G$5:$G$605,CPagar!$D432,Fev!$L$5:$L$605,"Não Pago")</f>
        <v>0</v>
      </c>
      <c r="G432" s="49" t="e">
        <f>SUMIFS(#REF!,#REF!,"Despesa",#REF!,CPagar!$D432,#REF!,"Não Pago")</f>
        <v>#REF!</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t="e">
        <f>SUMIFS(#REF!,#REF!,"Despesa",#REF!,CPagar!$D432,#REF!,"Não Pago")</f>
        <v>#REF!</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t="e">
        <f t="shared" si="14"/>
        <v>#REF!</v>
      </c>
    </row>
    <row r="433" spans="1:17" ht="28.5" customHeight="1" thickTop="1" thickBot="1" x14ac:dyDescent="0.3">
      <c r="A433" s="214"/>
      <c r="C433" s="34">
        <f>'PC Despesas'!O29</f>
        <v>0</v>
      </c>
      <c r="D433" s="35" t="e">
        <f>VLOOKUP(C433,'PC Despesas'!$O$5:$P$103,2,FALSE)</f>
        <v>#N/A</v>
      </c>
      <c r="E433" s="49">
        <f>SUMIFS(Jan!$J$5:$J$586,Jan!$V$5:$V$586,"Despesa",Jan!$G$5:$G$586,CPagar!$D433,Jan!$L$5:$L$586,"Não Pago")</f>
        <v>0</v>
      </c>
      <c r="F433" s="49">
        <f>SUMIFS(Fev!$J$5:$J$605,Fev!$V$5:$V$605,"Despesa",Fev!$G$5:$G$605,CPagar!$D433,Fev!$L$5:$L$605,"Não Pago")</f>
        <v>0</v>
      </c>
      <c r="G433" s="49" t="e">
        <f>SUMIFS(#REF!,#REF!,"Despesa",#REF!,CPagar!$D433,#REF!,"Não Pago")</f>
        <v>#REF!</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t="e">
        <f>SUMIFS(#REF!,#REF!,"Despesa",#REF!,CPagar!$D433,#REF!,"Não Pago")</f>
        <v>#REF!</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t="e">
        <f t="shared" si="14"/>
        <v>#REF!</v>
      </c>
    </row>
    <row r="434" spans="1:17" ht="28.5" customHeight="1" thickTop="1" thickBot="1" x14ac:dyDescent="0.3">
      <c r="A434" s="214"/>
      <c r="C434" s="34">
        <f>'PC Despesas'!O30</f>
        <v>0</v>
      </c>
      <c r="D434" s="35" t="e">
        <f>VLOOKUP(C434,'PC Despesas'!$O$5:$P$103,2,FALSE)</f>
        <v>#N/A</v>
      </c>
      <c r="E434" s="49">
        <f>SUMIFS(Jan!$J$5:$J$586,Jan!$V$5:$V$586,"Despesa",Jan!$G$5:$G$586,CPagar!$D434,Jan!$L$5:$L$586,"Não Pago")</f>
        <v>0</v>
      </c>
      <c r="F434" s="49">
        <f>SUMIFS(Fev!$J$5:$J$605,Fev!$V$5:$V$605,"Despesa",Fev!$G$5:$G$605,CPagar!$D434,Fev!$L$5:$L$605,"Não Pago")</f>
        <v>0</v>
      </c>
      <c r="G434" s="49" t="e">
        <f>SUMIFS(#REF!,#REF!,"Despesa",#REF!,CPagar!$D434,#REF!,"Não Pago")</f>
        <v>#REF!</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t="e">
        <f>SUMIFS(#REF!,#REF!,"Despesa",#REF!,CPagar!$D434,#REF!,"Não Pago")</f>
        <v>#REF!</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t="e">
        <f t="shared" si="14"/>
        <v>#REF!</v>
      </c>
    </row>
    <row r="435" spans="1:17" ht="28.5" customHeight="1" thickTop="1" thickBot="1" x14ac:dyDescent="0.3">
      <c r="A435" s="214"/>
      <c r="C435" s="34">
        <f>'PC Despesas'!O31</f>
        <v>0</v>
      </c>
      <c r="D435" s="35" t="e">
        <f>VLOOKUP(C435,'PC Despesas'!$O$5:$P$103,2,FALSE)</f>
        <v>#N/A</v>
      </c>
      <c r="E435" s="49">
        <f>SUMIFS(Jan!$J$5:$J$586,Jan!$V$5:$V$586,"Despesa",Jan!$G$5:$G$586,CPagar!$D435,Jan!$L$5:$L$586,"Não Pago")</f>
        <v>0</v>
      </c>
      <c r="F435" s="49">
        <f>SUMIFS(Fev!$J$5:$J$605,Fev!$V$5:$V$605,"Despesa",Fev!$G$5:$G$605,CPagar!$D435,Fev!$L$5:$L$605,"Não Pago")</f>
        <v>0</v>
      </c>
      <c r="G435" s="49" t="e">
        <f>SUMIFS(#REF!,#REF!,"Despesa",#REF!,CPagar!$D435,#REF!,"Não Pago")</f>
        <v>#REF!</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t="e">
        <f>SUMIFS(#REF!,#REF!,"Despesa",#REF!,CPagar!$D435,#REF!,"Não Pago")</f>
        <v>#REF!</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t="e">
        <f t="shared" si="14"/>
        <v>#REF!</v>
      </c>
    </row>
    <row r="436" spans="1:17" ht="28.5" customHeight="1" thickTop="1" thickBot="1" x14ac:dyDescent="0.3">
      <c r="A436" s="214"/>
      <c r="C436" s="34">
        <f>'PC Despesas'!O32</f>
        <v>0</v>
      </c>
      <c r="D436" s="35" t="e">
        <f>VLOOKUP(C436,'PC Despesas'!$O$5:$P$103,2,FALSE)</f>
        <v>#N/A</v>
      </c>
      <c r="E436" s="49">
        <f>SUMIFS(Jan!$J$5:$J$586,Jan!$V$5:$V$586,"Despesa",Jan!$G$5:$G$586,CPagar!$D436,Jan!$L$5:$L$586,"Não Pago")</f>
        <v>0</v>
      </c>
      <c r="F436" s="49">
        <f>SUMIFS(Fev!$J$5:$J$605,Fev!$V$5:$V$605,"Despesa",Fev!$G$5:$G$605,CPagar!$D436,Fev!$L$5:$L$605,"Não Pago")</f>
        <v>0</v>
      </c>
      <c r="G436" s="49" t="e">
        <f>SUMIFS(#REF!,#REF!,"Despesa",#REF!,CPagar!$D436,#REF!,"Não Pago")</f>
        <v>#REF!</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t="e">
        <f>SUMIFS(#REF!,#REF!,"Despesa",#REF!,CPagar!$D436,#REF!,"Não Pago")</f>
        <v>#REF!</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t="e">
        <f t="shared" si="14"/>
        <v>#REF!</v>
      </c>
    </row>
    <row r="437" spans="1:17" ht="28.5" customHeight="1" thickTop="1" thickBot="1" x14ac:dyDescent="0.3">
      <c r="A437" s="214"/>
      <c r="C437" s="34">
        <f>'PC Despesas'!O33</f>
        <v>0</v>
      </c>
      <c r="D437" s="35" t="e">
        <f>VLOOKUP(C437,'PC Despesas'!$O$5:$P$103,2,FALSE)</f>
        <v>#N/A</v>
      </c>
      <c r="E437" s="49">
        <f>SUMIFS(Jan!$J$5:$J$586,Jan!$V$5:$V$586,"Despesa",Jan!$G$5:$G$586,CPagar!$D437,Jan!$L$5:$L$586,"Não Pago")</f>
        <v>0</v>
      </c>
      <c r="F437" s="49">
        <f>SUMIFS(Fev!$J$5:$J$605,Fev!$V$5:$V$605,"Despesa",Fev!$G$5:$G$605,CPagar!$D437,Fev!$L$5:$L$605,"Não Pago")</f>
        <v>0</v>
      </c>
      <c r="G437" s="49" t="e">
        <f>SUMIFS(#REF!,#REF!,"Despesa",#REF!,CPagar!$D437,#REF!,"Não Pago")</f>
        <v>#REF!</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t="e">
        <f>SUMIFS(#REF!,#REF!,"Despesa",#REF!,CPagar!$D437,#REF!,"Não Pago")</f>
        <v>#REF!</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t="e">
        <f t="shared" si="14"/>
        <v>#REF!</v>
      </c>
    </row>
    <row r="438" spans="1:17" ht="28.5" customHeight="1" thickTop="1" thickBot="1" x14ac:dyDescent="0.3">
      <c r="A438" s="214"/>
      <c r="C438" s="34">
        <f>'PC Despesas'!O34</f>
        <v>0</v>
      </c>
      <c r="D438" s="35" t="e">
        <f>VLOOKUP(C438,'PC Despesas'!$O$5:$P$103,2,FALSE)</f>
        <v>#N/A</v>
      </c>
      <c r="E438" s="49">
        <f>SUMIFS(Jan!$J$5:$J$586,Jan!$V$5:$V$586,"Despesa",Jan!$G$5:$G$586,CPagar!$D438,Jan!$L$5:$L$586,"Não Pago")</f>
        <v>0</v>
      </c>
      <c r="F438" s="49">
        <f>SUMIFS(Fev!$J$5:$J$605,Fev!$V$5:$V$605,"Despesa",Fev!$G$5:$G$605,CPagar!$D438,Fev!$L$5:$L$605,"Não Pago")</f>
        <v>0</v>
      </c>
      <c r="G438" s="49" t="e">
        <f>SUMIFS(#REF!,#REF!,"Despesa",#REF!,CPagar!$D438,#REF!,"Não Pago")</f>
        <v>#REF!</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t="e">
        <f>SUMIFS(#REF!,#REF!,"Despesa",#REF!,CPagar!$D438,#REF!,"Não Pago")</f>
        <v>#REF!</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t="e">
        <f t="shared" si="14"/>
        <v>#REF!</v>
      </c>
    </row>
    <row r="439" spans="1:17" ht="28.5" customHeight="1" thickTop="1" thickBot="1" x14ac:dyDescent="0.3">
      <c r="A439" s="214"/>
      <c r="C439" s="34">
        <f>'PC Despesas'!O35</f>
        <v>0</v>
      </c>
      <c r="D439" s="35" t="e">
        <f>VLOOKUP(C439,'PC Despesas'!$O$5:$P$103,2,FALSE)</f>
        <v>#N/A</v>
      </c>
      <c r="E439" s="49">
        <f>SUMIFS(Jan!$J$5:$J$586,Jan!$V$5:$V$586,"Despesa",Jan!$G$5:$G$586,CPagar!$D439,Jan!$L$5:$L$586,"Não Pago")</f>
        <v>0</v>
      </c>
      <c r="F439" s="49">
        <f>SUMIFS(Fev!$J$5:$J$605,Fev!$V$5:$V$605,"Despesa",Fev!$G$5:$G$605,CPagar!$D439,Fev!$L$5:$L$605,"Não Pago")</f>
        <v>0</v>
      </c>
      <c r="G439" s="49" t="e">
        <f>SUMIFS(#REF!,#REF!,"Despesa",#REF!,CPagar!$D439,#REF!,"Não Pago")</f>
        <v>#REF!</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t="e">
        <f>SUMIFS(#REF!,#REF!,"Despesa",#REF!,CPagar!$D439,#REF!,"Não Pago")</f>
        <v>#REF!</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t="e">
        <f t="shared" si="14"/>
        <v>#REF!</v>
      </c>
    </row>
    <row r="440" spans="1:17" ht="28.5" customHeight="1" thickTop="1" thickBot="1" x14ac:dyDescent="0.3">
      <c r="A440" s="214"/>
      <c r="C440" s="34">
        <f>'PC Despesas'!O36</f>
        <v>0</v>
      </c>
      <c r="D440" s="35" t="e">
        <f>VLOOKUP(C440,'PC Despesas'!$O$5:$P$103,2,FALSE)</f>
        <v>#N/A</v>
      </c>
      <c r="E440" s="49">
        <f>SUMIFS(Jan!$J$5:$J$586,Jan!$V$5:$V$586,"Despesa",Jan!$G$5:$G$586,CPagar!$D440,Jan!$L$5:$L$586,"Não Pago")</f>
        <v>0</v>
      </c>
      <c r="F440" s="49">
        <f>SUMIFS(Fev!$J$5:$J$605,Fev!$V$5:$V$605,"Despesa",Fev!$G$5:$G$605,CPagar!$D440,Fev!$L$5:$L$605,"Não Pago")</f>
        <v>0</v>
      </c>
      <c r="G440" s="49" t="e">
        <f>SUMIFS(#REF!,#REF!,"Despesa",#REF!,CPagar!$D440,#REF!,"Não Pago")</f>
        <v>#REF!</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t="e">
        <f>SUMIFS(#REF!,#REF!,"Despesa",#REF!,CPagar!$D440,#REF!,"Não Pago")</f>
        <v>#REF!</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t="e">
        <f t="shared" si="14"/>
        <v>#REF!</v>
      </c>
    </row>
    <row r="441" spans="1:17" ht="28.5" customHeight="1" thickTop="1" thickBot="1" x14ac:dyDescent="0.3">
      <c r="A441" s="214"/>
      <c r="C441" s="34">
        <f>'PC Despesas'!O37</f>
        <v>0</v>
      </c>
      <c r="D441" s="35" t="e">
        <f>VLOOKUP(C441,'PC Despesas'!$O$5:$P$103,2,FALSE)</f>
        <v>#N/A</v>
      </c>
      <c r="E441" s="49">
        <f>SUMIFS(Jan!$J$5:$J$586,Jan!$V$5:$V$586,"Despesa",Jan!$G$5:$G$586,CPagar!$D441,Jan!$L$5:$L$586,"Não Pago")</f>
        <v>0</v>
      </c>
      <c r="F441" s="49">
        <f>SUMIFS(Fev!$J$5:$J$605,Fev!$V$5:$V$605,"Despesa",Fev!$G$5:$G$605,CPagar!$D441,Fev!$L$5:$L$605,"Não Pago")</f>
        <v>0</v>
      </c>
      <c r="G441" s="49" t="e">
        <f>SUMIFS(#REF!,#REF!,"Despesa",#REF!,CPagar!$D441,#REF!,"Não Pago")</f>
        <v>#REF!</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t="e">
        <f>SUMIFS(#REF!,#REF!,"Despesa",#REF!,CPagar!$D441,#REF!,"Não Pago")</f>
        <v>#REF!</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t="e">
        <f t="shared" si="14"/>
        <v>#REF!</v>
      </c>
    </row>
    <row r="442" spans="1:17" ht="28.5" customHeight="1" thickTop="1" thickBot="1" x14ac:dyDescent="0.3">
      <c r="A442" s="214"/>
      <c r="C442" s="34">
        <f>'PC Despesas'!O38</f>
        <v>0</v>
      </c>
      <c r="D442" s="35" t="e">
        <f>VLOOKUP(C442,'PC Despesas'!$O$5:$P$103,2,FALSE)</f>
        <v>#N/A</v>
      </c>
      <c r="E442" s="49">
        <f>SUMIFS(Jan!$J$5:$J$586,Jan!$V$5:$V$586,"Despesa",Jan!$G$5:$G$586,CPagar!$D442,Jan!$L$5:$L$586,"Não Pago")</f>
        <v>0</v>
      </c>
      <c r="F442" s="49">
        <f>SUMIFS(Fev!$J$5:$J$605,Fev!$V$5:$V$605,"Despesa",Fev!$G$5:$G$605,CPagar!$D442,Fev!$L$5:$L$605,"Não Pago")</f>
        <v>0</v>
      </c>
      <c r="G442" s="49" t="e">
        <f>SUMIFS(#REF!,#REF!,"Despesa",#REF!,CPagar!$D442,#REF!,"Não Pago")</f>
        <v>#REF!</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t="e">
        <f>SUMIFS(#REF!,#REF!,"Despesa",#REF!,CPagar!$D442,#REF!,"Não Pago")</f>
        <v>#REF!</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t="e">
        <f t="shared" si="14"/>
        <v>#REF!</v>
      </c>
    </row>
    <row r="443" spans="1:17" ht="28.5" customHeight="1" thickTop="1" thickBot="1" x14ac:dyDescent="0.3">
      <c r="A443" s="214"/>
      <c r="C443" s="34">
        <f>'PC Despesas'!O39</f>
        <v>0</v>
      </c>
      <c r="D443" s="35" t="e">
        <f>VLOOKUP(C443,'PC Despesas'!$O$5:$P$103,2,FALSE)</f>
        <v>#N/A</v>
      </c>
      <c r="E443" s="49">
        <f>SUMIFS(Jan!$J$5:$J$586,Jan!$V$5:$V$586,"Despesa",Jan!$G$5:$G$586,CPagar!$D443,Jan!$L$5:$L$586,"Não Pago")</f>
        <v>0</v>
      </c>
      <c r="F443" s="49">
        <f>SUMIFS(Fev!$J$5:$J$605,Fev!$V$5:$V$605,"Despesa",Fev!$G$5:$G$605,CPagar!$D443,Fev!$L$5:$L$605,"Não Pago")</f>
        <v>0</v>
      </c>
      <c r="G443" s="49" t="e">
        <f>SUMIFS(#REF!,#REF!,"Despesa",#REF!,CPagar!$D443,#REF!,"Não Pago")</f>
        <v>#REF!</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t="e">
        <f>SUMIFS(#REF!,#REF!,"Despesa",#REF!,CPagar!$D443,#REF!,"Não Pago")</f>
        <v>#REF!</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t="e">
        <f t="shared" si="14"/>
        <v>#REF!</v>
      </c>
    </row>
    <row r="444" spans="1:17" ht="28.5" customHeight="1" thickTop="1" thickBot="1" x14ac:dyDescent="0.3">
      <c r="A444" s="214"/>
      <c r="C444" s="34">
        <f>'PC Despesas'!O40</f>
        <v>0</v>
      </c>
      <c r="D444" s="35" t="e">
        <f>VLOOKUP(C444,'PC Despesas'!$O$5:$P$103,2,FALSE)</f>
        <v>#N/A</v>
      </c>
      <c r="E444" s="49">
        <f>SUMIFS(Jan!$J$5:$J$586,Jan!$V$5:$V$586,"Despesa",Jan!$G$5:$G$586,CPagar!$D444,Jan!$L$5:$L$586,"Não Pago")</f>
        <v>0</v>
      </c>
      <c r="F444" s="49">
        <f>SUMIFS(Fev!$J$5:$J$605,Fev!$V$5:$V$605,"Despesa",Fev!$G$5:$G$605,CPagar!$D444,Fev!$L$5:$L$605,"Não Pago")</f>
        <v>0</v>
      </c>
      <c r="G444" s="49" t="e">
        <f>SUMIFS(#REF!,#REF!,"Despesa",#REF!,CPagar!$D444,#REF!,"Não Pago")</f>
        <v>#REF!</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t="e">
        <f>SUMIFS(#REF!,#REF!,"Despesa",#REF!,CPagar!$D444,#REF!,"Não Pago")</f>
        <v>#REF!</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t="e">
        <f t="shared" si="14"/>
        <v>#REF!</v>
      </c>
    </row>
    <row r="445" spans="1:17" ht="28.5" customHeight="1" thickTop="1" thickBot="1" x14ac:dyDescent="0.3">
      <c r="A445" s="214"/>
      <c r="C445" s="34">
        <f>'PC Despesas'!O41</f>
        <v>0</v>
      </c>
      <c r="D445" s="35" t="e">
        <f>VLOOKUP(C445,'PC Despesas'!$O$5:$P$103,2,FALSE)</f>
        <v>#N/A</v>
      </c>
      <c r="E445" s="49">
        <f>SUMIFS(Jan!$J$5:$J$586,Jan!$V$5:$V$586,"Despesa",Jan!$G$5:$G$586,CPagar!$D445,Jan!$L$5:$L$586,"Não Pago")</f>
        <v>0</v>
      </c>
      <c r="F445" s="49">
        <f>SUMIFS(Fev!$J$5:$J$605,Fev!$V$5:$V$605,"Despesa",Fev!$G$5:$G$605,CPagar!$D445,Fev!$L$5:$L$605,"Não Pago")</f>
        <v>0</v>
      </c>
      <c r="G445" s="49" t="e">
        <f>SUMIFS(#REF!,#REF!,"Despesa",#REF!,CPagar!$D445,#REF!,"Não Pago")</f>
        <v>#REF!</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t="e">
        <f>SUMIFS(#REF!,#REF!,"Despesa",#REF!,CPagar!$D445,#REF!,"Não Pago")</f>
        <v>#REF!</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t="e">
        <f t="shared" si="14"/>
        <v>#REF!</v>
      </c>
    </row>
    <row r="446" spans="1:17" ht="28.5" customHeight="1" thickTop="1" thickBot="1" x14ac:dyDescent="0.3">
      <c r="A446" s="214"/>
      <c r="C446" s="34">
        <f>'PC Despesas'!O42</f>
        <v>0</v>
      </c>
      <c r="D446" s="35" t="e">
        <f>VLOOKUP(C446,'PC Despesas'!$O$5:$P$103,2,FALSE)</f>
        <v>#N/A</v>
      </c>
      <c r="E446" s="49">
        <f>SUMIFS(Jan!$J$5:$J$586,Jan!$V$5:$V$586,"Despesa",Jan!$G$5:$G$586,CPagar!$D446,Jan!$L$5:$L$586,"Não Pago")</f>
        <v>0</v>
      </c>
      <c r="F446" s="49">
        <f>SUMIFS(Fev!$J$5:$J$605,Fev!$V$5:$V$605,"Despesa",Fev!$G$5:$G$605,CPagar!$D446,Fev!$L$5:$L$605,"Não Pago")</f>
        <v>0</v>
      </c>
      <c r="G446" s="49" t="e">
        <f>SUMIFS(#REF!,#REF!,"Despesa",#REF!,CPagar!$D446,#REF!,"Não Pago")</f>
        <v>#REF!</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t="e">
        <f>SUMIFS(#REF!,#REF!,"Despesa",#REF!,CPagar!$D446,#REF!,"Não Pago")</f>
        <v>#REF!</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t="e">
        <f t="shared" si="14"/>
        <v>#REF!</v>
      </c>
    </row>
    <row r="447" spans="1:17" ht="28.5" customHeight="1" thickTop="1" thickBot="1" x14ac:dyDescent="0.3">
      <c r="A447" s="214"/>
      <c r="C447" s="34">
        <f>'PC Despesas'!O43</f>
        <v>0</v>
      </c>
      <c r="D447" s="35" t="e">
        <f>VLOOKUP(C447,'PC Despesas'!$O$5:$P$103,2,FALSE)</f>
        <v>#N/A</v>
      </c>
      <c r="E447" s="49">
        <f>SUMIFS(Jan!$J$5:$J$586,Jan!$V$5:$V$586,"Despesa",Jan!$G$5:$G$586,CPagar!$D447,Jan!$L$5:$L$586,"Não Pago")</f>
        <v>0</v>
      </c>
      <c r="F447" s="49">
        <f>SUMIFS(Fev!$J$5:$J$605,Fev!$V$5:$V$605,"Despesa",Fev!$G$5:$G$605,CPagar!$D447,Fev!$L$5:$L$605,"Não Pago")</f>
        <v>0</v>
      </c>
      <c r="G447" s="49" t="e">
        <f>SUMIFS(#REF!,#REF!,"Despesa",#REF!,CPagar!$D447,#REF!,"Não Pago")</f>
        <v>#REF!</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t="e">
        <f>SUMIFS(#REF!,#REF!,"Despesa",#REF!,CPagar!$D447,#REF!,"Não Pago")</f>
        <v>#REF!</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t="e">
        <f t="shared" si="14"/>
        <v>#REF!</v>
      </c>
    </row>
    <row r="448" spans="1:17" ht="28.5" customHeight="1" thickTop="1" thickBot="1" x14ac:dyDescent="0.3">
      <c r="A448" s="214"/>
      <c r="C448" s="34">
        <f>'PC Despesas'!O44</f>
        <v>0</v>
      </c>
      <c r="D448" s="35" t="e">
        <f>VLOOKUP(C448,'PC Despesas'!$O$5:$P$103,2,FALSE)</f>
        <v>#N/A</v>
      </c>
      <c r="E448" s="49">
        <f>SUMIFS(Jan!$J$5:$J$586,Jan!$V$5:$V$586,"Despesa",Jan!$G$5:$G$586,CPagar!$D448,Jan!$L$5:$L$586,"Não Pago")</f>
        <v>0</v>
      </c>
      <c r="F448" s="49">
        <f>SUMIFS(Fev!$J$5:$J$605,Fev!$V$5:$V$605,"Despesa",Fev!$G$5:$G$605,CPagar!$D448,Fev!$L$5:$L$605,"Não Pago")</f>
        <v>0</v>
      </c>
      <c r="G448" s="49" t="e">
        <f>SUMIFS(#REF!,#REF!,"Despesa",#REF!,CPagar!$D448,#REF!,"Não Pago")</f>
        <v>#REF!</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t="e">
        <f>SUMIFS(#REF!,#REF!,"Despesa",#REF!,CPagar!$D448,#REF!,"Não Pago")</f>
        <v>#REF!</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t="e">
        <f t="shared" si="14"/>
        <v>#REF!</v>
      </c>
    </row>
    <row r="449" spans="1:17" ht="28.5" customHeight="1" thickTop="1" thickBot="1" x14ac:dyDescent="0.3">
      <c r="A449" s="214"/>
      <c r="C449" s="34">
        <f>'PC Despesas'!O45</f>
        <v>0</v>
      </c>
      <c r="D449" s="35" t="e">
        <f>VLOOKUP(C449,'PC Despesas'!$O$5:$P$103,2,FALSE)</f>
        <v>#N/A</v>
      </c>
      <c r="E449" s="49">
        <f>SUMIFS(Jan!$J$5:$J$586,Jan!$V$5:$V$586,"Despesa",Jan!$G$5:$G$586,CPagar!$D449,Jan!$L$5:$L$586,"Não Pago")</f>
        <v>0</v>
      </c>
      <c r="F449" s="49">
        <f>SUMIFS(Fev!$J$5:$J$605,Fev!$V$5:$V$605,"Despesa",Fev!$G$5:$G$605,CPagar!$D449,Fev!$L$5:$L$605,"Não Pago")</f>
        <v>0</v>
      </c>
      <c r="G449" s="49" t="e">
        <f>SUMIFS(#REF!,#REF!,"Despesa",#REF!,CPagar!$D449,#REF!,"Não Pago")</f>
        <v>#REF!</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t="e">
        <f>SUMIFS(#REF!,#REF!,"Despesa",#REF!,CPagar!$D449,#REF!,"Não Pago")</f>
        <v>#REF!</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t="e">
        <f t="shared" si="14"/>
        <v>#REF!</v>
      </c>
    </row>
    <row r="450" spans="1:17" ht="28.5" customHeight="1" thickTop="1" thickBot="1" x14ac:dyDescent="0.3">
      <c r="A450" s="214"/>
      <c r="C450" s="34">
        <f>'PC Despesas'!O46</f>
        <v>0</v>
      </c>
      <c r="D450" s="35" t="e">
        <f>VLOOKUP(C450,'PC Despesas'!$O$5:$P$103,2,FALSE)</f>
        <v>#N/A</v>
      </c>
      <c r="E450" s="49">
        <f>SUMIFS(Jan!$J$5:$J$586,Jan!$V$5:$V$586,"Despesa",Jan!$G$5:$G$586,CPagar!$D450,Jan!$L$5:$L$586,"Não Pago")</f>
        <v>0</v>
      </c>
      <c r="F450" s="49">
        <f>SUMIFS(Fev!$J$5:$J$605,Fev!$V$5:$V$605,"Despesa",Fev!$G$5:$G$605,CPagar!$D450,Fev!$L$5:$L$605,"Não Pago")</f>
        <v>0</v>
      </c>
      <c r="G450" s="49" t="e">
        <f>SUMIFS(#REF!,#REF!,"Despesa",#REF!,CPagar!$D450,#REF!,"Não Pago")</f>
        <v>#REF!</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t="e">
        <f>SUMIFS(#REF!,#REF!,"Despesa",#REF!,CPagar!$D450,#REF!,"Não Pago")</f>
        <v>#REF!</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t="e">
        <f t="shared" si="14"/>
        <v>#REF!</v>
      </c>
    </row>
    <row r="451" spans="1:17" ht="28.5" customHeight="1" thickTop="1" thickBot="1" x14ac:dyDescent="0.3">
      <c r="A451" s="214"/>
      <c r="C451" s="34">
        <f>'PC Despesas'!O47</f>
        <v>0</v>
      </c>
      <c r="D451" s="35" t="e">
        <f>VLOOKUP(C451,'PC Despesas'!$O$5:$P$103,2,FALSE)</f>
        <v>#N/A</v>
      </c>
      <c r="E451" s="49">
        <f>SUMIFS(Jan!$J$5:$J$586,Jan!$V$5:$V$586,"Despesa",Jan!$G$5:$G$586,CPagar!$D451,Jan!$L$5:$L$586,"Não Pago")</f>
        <v>0</v>
      </c>
      <c r="F451" s="49">
        <f>SUMIFS(Fev!$J$5:$J$605,Fev!$V$5:$V$605,"Despesa",Fev!$G$5:$G$605,CPagar!$D451,Fev!$L$5:$L$605,"Não Pago")</f>
        <v>0</v>
      </c>
      <c r="G451" s="49" t="e">
        <f>SUMIFS(#REF!,#REF!,"Despesa",#REF!,CPagar!$D451,#REF!,"Não Pago")</f>
        <v>#REF!</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t="e">
        <f>SUMIFS(#REF!,#REF!,"Despesa",#REF!,CPagar!$D451,#REF!,"Não Pago")</f>
        <v>#REF!</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t="e">
        <f t="shared" si="14"/>
        <v>#REF!</v>
      </c>
    </row>
    <row r="452" spans="1:17" ht="28.5" customHeight="1" thickTop="1" thickBot="1" x14ac:dyDescent="0.3">
      <c r="A452" s="214"/>
      <c r="C452" s="34">
        <f>'PC Despesas'!O48</f>
        <v>0</v>
      </c>
      <c r="D452" s="35" t="e">
        <f>VLOOKUP(C452,'PC Despesas'!$O$5:$P$103,2,FALSE)</f>
        <v>#N/A</v>
      </c>
      <c r="E452" s="49">
        <f>SUMIFS(Jan!$J$5:$J$586,Jan!$V$5:$V$586,"Despesa",Jan!$G$5:$G$586,CPagar!$D452,Jan!$L$5:$L$586,"Não Pago")</f>
        <v>0</v>
      </c>
      <c r="F452" s="49">
        <f>SUMIFS(Fev!$J$5:$J$605,Fev!$V$5:$V$605,"Despesa",Fev!$G$5:$G$605,CPagar!$D452,Fev!$L$5:$L$605,"Não Pago")</f>
        <v>0</v>
      </c>
      <c r="G452" s="49" t="e">
        <f>SUMIFS(#REF!,#REF!,"Despesa",#REF!,CPagar!$D452,#REF!,"Não Pago")</f>
        <v>#REF!</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t="e">
        <f>SUMIFS(#REF!,#REF!,"Despesa",#REF!,CPagar!$D452,#REF!,"Não Pago")</f>
        <v>#REF!</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t="e">
        <f t="shared" si="14"/>
        <v>#REF!</v>
      </c>
    </row>
    <row r="453" spans="1:17" ht="28.5" customHeight="1" thickTop="1" thickBot="1" x14ac:dyDescent="0.3">
      <c r="A453" s="214"/>
      <c r="C453" s="34">
        <f>'PC Despesas'!O49</f>
        <v>0</v>
      </c>
      <c r="D453" s="35" t="e">
        <f>VLOOKUP(C453,'PC Despesas'!$O$5:$P$103,2,FALSE)</f>
        <v>#N/A</v>
      </c>
      <c r="E453" s="49">
        <f>SUMIFS(Jan!$J$5:$J$586,Jan!$V$5:$V$586,"Despesa",Jan!$G$5:$G$586,CPagar!$D453,Jan!$L$5:$L$586,"Não Pago")</f>
        <v>0</v>
      </c>
      <c r="F453" s="49">
        <f>SUMIFS(Fev!$J$5:$J$605,Fev!$V$5:$V$605,"Despesa",Fev!$G$5:$G$605,CPagar!$D453,Fev!$L$5:$L$605,"Não Pago")</f>
        <v>0</v>
      </c>
      <c r="G453" s="49" t="e">
        <f>SUMIFS(#REF!,#REF!,"Despesa",#REF!,CPagar!$D453,#REF!,"Não Pago")</f>
        <v>#REF!</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t="e">
        <f>SUMIFS(#REF!,#REF!,"Despesa",#REF!,CPagar!$D453,#REF!,"Não Pago")</f>
        <v>#REF!</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t="e">
        <f t="shared" si="14"/>
        <v>#REF!</v>
      </c>
    </row>
    <row r="454" spans="1:17" ht="28.5" customHeight="1" thickTop="1" thickBot="1" x14ac:dyDescent="0.3">
      <c r="A454" s="214"/>
      <c r="C454" s="34">
        <f>'PC Despesas'!O50</f>
        <v>0</v>
      </c>
      <c r="D454" s="35" t="e">
        <f>VLOOKUP(C454,'PC Despesas'!$O$5:$P$103,2,FALSE)</f>
        <v>#N/A</v>
      </c>
      <c r="E454" s="49">
        <f>SUMIFS(Jan!$J$5:$J$586,Jan!$V$5:$V$586,"Despesa",Jan!$G$5:$G$586,CPagar!$D454,Jan!$L$5:$L$586,"Não Pago")</f>
        <v>0</v>
      </c>
      <c r="F454" s="49">
        <f>SUMIFS(Fev!$J$5:$J$605,Fev!$V$5:$V$605,"Despesa",Fev!$G$5:$G$605,CPagar!$D454,Fev!$L$5:$L$605,"Não Pago")</f>
        <v>0</v>
      </c>
      <c r="G454" s="49" t="e">
        <f>SUMIFS(#REF!,#REF!,"Despesa",#REF!,CPagar!$D454,#REF!,"Não Pago")</f>
        <v>#REF!</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t="e">
        <f>SUMIFS(#REF!,#REF!,"Despesa",#REF!,CPagar!$D454,#REF!,"Não Pago")</f>
        <v>#REF!</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t="e">
        <f t="shared" si="14"/>
        <v>#REF!</v>
      </c>
    </row>
    <row r="455" spans="1:17" ht="28.5" customHeight="1" thickTop="1" thickBot="1" x14ac:dyDescent="0.3">
      <c r="A455" s="214"/>
      <c r="C455" s="34">
        <f>'PC Despesas'!O51</f>
        <v>0</v>
      </c>
      <c r="D455" s="35" t="e">
        <f>VLOOKUP(C455,'PC Despesas'!$O$5:$P$103,2,FALSE)</f>
        <v>#N/A</v>
      </c>
      <c r="E455" s="49">
        <f>SUMIFS(Jan!$J$5:$J$586,Jan!$V$5:$V$586,"Despesa",Jan!$G$5:$G$586,CPagar!$D455,Jan!$L$5:$L$586,"Não Pago")</f>
        <v>0</v>
      </c>
      <c r="F455" s="49">
        <f>SUMIFS(Fev!$J$5:$J$605,Fev!$V$5:$V$605,"Despesa",Fev!$G$5:$G$605,CPagar!$D455,Fev!$L$5:$L$605,"Não Pago")</f>
        <v>0</v>
      </c>
      <c r="G455" s="49" t="e">
        <f>SUMIFS(#REF!,#REF!,"Despesa",#REF!,CPagar!$D455,#REF!,"Não Pago")</f>
        <v>#REF!</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t="e">
        <f>SUMIFS(#REF!,#REF!,"Despesa",#REF!,CPagar!$D455,#REF!,"Não Pago")</f>
        <v>#REF!</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t="e">
        <f t="shared" si="14"/>
        <v>#REF!</v>
      </c>
    </row>
    <row r="456" spans="1:17" ht="28.5" customHeight="1" thickTop="1" thickBot="1" x14ac:dyDescent="0.3">
      <c r="A456" s="214"/>
      <c r="C456" s="34">
        <f>'PC Despesas'!O52</f>
        <v>0</v>
      </c>
      <c r="D456" s="35" t="e">
        <f>VLOOKUP(C456,'PC Despesas'!$O$5:$P$103,2,FALSE)</f>
        <v>#N/A</v>
      </c>
      <c r="E456" s="49">
        <f>SUMIFS(Jan!$J$5:$J$586,Jan!$V$5:$V$586,"Despesa",Jan!$G$5:$G$586,CPagar!$D456,Jan!$L$5:$L$586,"Não Pago")</f>
        <v>0</v>
      </c>
      <c r="F456" s="49">
        <f>SUMIFS(Fev!$J$5:$J$605,Fev!$V$5:$V$605,"Despesa",Fev!$G$5:$G$605,CPagar!$D456,Fev!$L$5:$L$605,"Não Pago")</f>
        <v>0</v>
      </c>
      <c r="G456" s="49" t="e">
        <f>SUMIFS(#REF!,#REF!,"Despesa",#REF!,CPagar!$D456,#REF!,"Não Pago")</f>
        <v>#REF!</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t="e">
        <f>SUMIFS(#REF!,#REF!,"Despesa",#REF!,CPagar!$D456,#REF!,"Não Pago")</f>
        <v>#REF!</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t="e">
        <f t="shared" si="14"/>
        <v>#REF!</v>
      </c>
    </row>
    <row r="457" spans="1:17" ht="28.5" customHeight="1" thickTop="1" thickBot="1" x14ac:dyDescent="0.3">
      <c r="A457" s="214"/>
      <c r="C457" s="34">
        <f>'PC Despesas'!O53</f>
        <v>0</v>
      </c>
      <c r="D457" s="35" t="e">
        <f>VLOOKUP(C457,'PC Despesas'!$O$5:$P$103,2,FALSE)</f>
        <v>#N/A</v>
      </c>
      <c r="E457" s="49">
        <f>SUMIFS(Jan!$J$5:$J$586,Jan!$V$5:$V$586,"Despesa",Jan!$G$5:$G$586,CPagar!$D457,Jan!$L$5:$L$586,"Não Pago")</f>
        <v>0</v>
      </c>
      <c r="F457" s="49">
        <f>SUMIFS(Fev!$J$5:$J$605,Fev!$V$5:$V$605,"Despesa",Fev!$G$5:$G$605,CPagar!$D457,Fev!$L$5:$L$605,"Não Pago")</f>
        <v>0</v>
      </c>
      <c r="G457" s="49" t="e">
        <f>SUMIFS(#REF!,#REF!,"Despesa",#REF!,CPagar!$D457,#REF!,"Não Pago")</f>
        <v>#REF!</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t="e">
        <f>SUMIFS(#REF!,#REF!,"Despesa",#REF!,CPagar!$D457,#REF!,"Não Pago")</f>
        <v>#REF!</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t="e">
        <f t="shared" si="14"/>
        <v>#REF!</v>
      </c>
    </row>
    <row r="458" spans="1:17" ht="28.5" customHeight="1" thickTop="1" thickBot="1" x14ac:dyDescent="0.3">
      <c r="A458" s="214"/>
      <c r="C458" s="34">
        <f>'PC Despesas'!O54</f>
        <v>0</v>
      </c>
      <c r="D458" s="35" t="e">
        <f>VLOOKUP(C458,'PC Despesas'!$O$5:$P$103,2,FALSE)</f>
        <v>#N/A</v>
      </c>
      <c r="E458" s="49">
        <f>SUMIFS(Jan!$J$5:$J$586,Jan!$V$5:$V$586,"Despesa",Jan!$G$5:$G$586,CPagar!$D458,Jan!$L$5:$L$586,"Não Pago")</f>
        <v>0</v>
      </c>
      <c r="F458" s="49">
        <f>SUMIFS(Fev!$J$5:$J$605,Fev!$V$5:$V$605,"Despesa",Fev!$G$5:$G$605,CPagar!$D458,Fev!$L$5:$L$605,"Não Pago")</f>
        <v>0</v>
      </c>
      <c r="G458" s="49" t="e">
        <f>SUMIFS(#REF!,#REF!,"Despesa",#REF!,CPagar!$D458,#REF!,"Não Pago")</f>
        <v>#REF!</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t="e">
        <f>SUMIFS(#REF!,#REF!,"Despesa",#REF!,CPagar!$D458,#REF!,"Não Pago")</f>
        <v>#REF!</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t="e">
        <f t="shared" si="14"/>
        <v>#REF!</v>
      </c>
    </row>
    <row r="459" spans="1:17" ht="28.5" customHeight="1" thickTop="1" thickBot="1" x14ac:dyDescent="0.3">
      <c r="A459" s="214"/>
      <c r="C459" s="34">
        <f>'PC Despesas'!O55</f>
        <v>0</v>
      </c>
      <c r="D459" s="35" t="e">
        <f>VLOOKUP(C459,'PC Despesas'!$O$5:$P$103,2,FALSE)</f>
        <v>#N/A</v>
      </c>
      <c r="E459" s="49">
        <f>SUMIFS(Jan!$J$5:$J$586,Jan!$V$5:$V$586,"Despesa",Jan!$G$5:$G$586,CPagar!$D459,Jan!$L$5:$L$586,"Não Pago")</f>
        <v>0</v>
      </c>
      <c r="F459" s="49">
        <f>SUMIFS(Fev!$J$5:$J$605,Fev!$V$5:$V$605,"Despesa",Fev!$G$5:$G$605,CPagar!$D459,Fev!$L$5:$L$605,"Não Pago")</f>
        <v>0</v>
      </c>
      <c r="G459" s="49" t="e">
        <f>SUMIFS(#REF!,#REF!,"Despesa",#REF!,CPagar!$D459,#REF!,"Não Pago")</f>
        <v>#REF!</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t="e">
        <f>SUMIFS(#REF!,#REF!,"Despesa",#REF!,CPagar!$D459,#REF!,"Não Pago")</f>
        <v>#REF!</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t="e">
        <f t="shared" si="14"/>
        <v>#REF!</v>
      </c>
    </row>
    <row r="460" spans="1:17" ht="28.5" customHeight="1" thickTop="1" thickBot="1" x14ac:dyDescent="0.3">
      <c r="A460" s="214"/>
      <c r="C460" s="34">
        <f>'PC Despesas'!O56</f>
        <v>0</v>
      </c>
      <c r="D460" s="35" t="e">
        <f>VLOOKUP(C460,'PC Despesas'!$O$5:$P$103,2,FALSE)</f>
        <v>#N/A</v>
      </c>
      <c r="E460" s="49">
        <f>SUMIFS(Jan!$J$5:$J$586,Jan!$V$5:$V$586,"Despesa",Jan!$G$5:$G$586,CPagar!$D460,Jan!$L$5:$L$586,"Não Pago")</f>
        <v>0</v>
      </c>
      <c r="F460" s="49">
        <f>SUMIFS(Fev!$J$5:$J$605,Fev!$V$5:$V$605,"Despesa",Fev!$G$5:$G$605,CPagar!$D460,Fev!$L$5:$L$605,"Não Pago")</f>
        <v>0</v>
      </c>
      <c r="G460" s="49" t="e">
        <f>SUMIFS(#REF!,#REF!,"Despesa",#REF!,CPagar!$D460,#REF!,"Não Pago")</f>
        <v>#REF!</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t="e">
        <f>SUMIFS(#REF!,#REF!,"Despesa",#REF!,CPagar!$D460,#REF!,"Não Pago")</f>
        <v>#REF!</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t="e">
        <f t="shared" si="14"/>
        <v>#REF!</v>
      </c>
    </row>
    <row r="461" spans="1:17" ht="28.5" customHeight="1" thickTop="1" thickBot="1" x14ac:dyDescent="0.3">
      <c r="A461" s="214"/>
      <c r="C461" s="34">
        <f>'PC Despesas'!O57</f>
        <v>0</v>
      </c>
      <c r="D461" s="35" t="e">
        <f>VLOOKUP(C461,'PC Despesas'!$O$5:$P$103,2,FALSE)</f>
        <v>#N/A</v>
      </c>
      <c r="E461" s="49">
        <f>SUMIFS(Jan!$J$5:$J$586,Jan!$V$5:$V$586,"Despesa",Jan!$G$5:$G$586,CPagar!$D461,Jan!$L$5:$L$586,"Não Pago")</f>
        <v>0</v>
      </c>
      <c r="F461" s="49">
        <f>SUMIFS(Fev!$J$5:$J$605,Fev!$V$5:$V$605,"Despesa",Fev!$G$5:$G$605,CPagar!$D461,Fev!$L$5:$L$605,"Não Pago")</f>
        <v>0</v>
      </c>
      <c r="G461" s="49" t="e">
        <f>SUMIFS(#REF!,#REF!,"Despesa",#REF!,CPagar!$D461,#REF!,"Não Pago")</f>
        <v>#REF!</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t="e">
        <f>SUMIFS(#REF!,#REF!,"Despesa",#REF!,CPagar!$D461,#REF!,"Não Pago")</f>
        <v>#REF!</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t="e">
        <f t="shared" si="14"/>
        <v>#REF!</v>
      </c>
    </row>
    <row r="462" spans="1:17" ht="28.5" customHeight="1" thickTop="1" thickBot="1" x14ac:dyDescent="0.3">
      <c r="A462" s="214"/>
      <c r="C462" s="34">
        <f>'PC Despesas'!O58</f>
        <v>0</v>
      </c>
      <c r="D462" s="35" t="e">
        <f>VLOOKUP(C462,'PC Despesas'!$O$5:$P$103,2,FALSE)</f>
        <v>#N/A</v>
      </c>
      <c r="E462" s="49">
        <f>SUMIFS(Jan!$J$5:$J$586,Jan!$V$5:$V$586,"Despesa",Jan!$G$5:$G$586,CPagar!$D462,Jan!$L$5:$L$586,"Não Pago")</f>
        <v>0</v>
      </c>
      <c r="F462" s="49">
        <f>SUMIFS(Fev!$J$5:$J$605,Fev!$V$5:$V$605,"Despesa",Fev!$G$5:$G$605,CPagar!$D462,Fev!$L$5:$L$605,"Não Pago")</f>
        <v>0</v>
      </c>
      <c r="G462" s="49" t="e">
        <f>SUMIFS(#REF!,#REF!,"Despesa",#REF!,CPagar!$D462,#REF!,"Não Pago")</f>
        <v>#REF!</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t="e">
        <f>SUMIFS(#REF!,#REF!,"Despesa",#REF!,CPagar!$D462,#REF!,"Não Pago")</f>
        <v>#REF!</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t="e">
        <f t="shared" si="14"/>
        <v>#REF!</v>
      </c>
    </row>
    <row r="463" spans="1:17" ht="28.5" customHeight="1" thickTop="1" thickBot="1" x14ac:dyDescent="0.3">
      <c r="A463" s="214"/>
      <c r="C463" s="34">
        <f>'PC Despesas'!O59</f>
        <v>0</v>
      </c>
      <c r="D463" s="35" t="e">
        <f>VLOOKUP(C463,'PC Despesas'!$O$5:$P$103,2,FALSE)</f>
        <v>#N/A</v>
      </c>
      <c r="E463" s="49">
        <f>SUMIFS(Jan!$J$5:$J$586,Jan!$V$5:$V$586,"Despesa",Jan!$G$5:$G$586,CPagar!$D463,Jan!$L$5:$L$586,"Não Pago")</f>
        <v>0</v>
      </c>
      <c r="F463" s="49">
        <f>SUMIFS(Fev!$J$5:$J$605,Fev!$V$5:$V$605,"Despesa",Fev!$G$5:$G$605,CPagar!$D463,Fev!$L$5:$L$605,"Não Pago")</f>
        <v>0</v>
      </c>
      <c r="G463" s="49" t="e">
        <f>SUMIFS(#REF!,#REF!,"Despesa",#REF!,CPagar!$D463,#REF!,"Não Pago")</f>
        <v>#REF!</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t="e">
        <f>SUMIFS(#REF!,#REF!,"Despesa",#REF!,CPagar!$D463,#REF!,"Não Pago")</f>
        <v>#REF!</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t="e">
        <f t="shared" si="14"/>
        <v>#REF!</v>
      </c>
    </row>
    <row r="464" spans="1:17" ht="28.5" customHeight="1" thickTop="1" thickBot="1" x14ac:dyDescent="0.3">
      <c r="A464" s="214"/>
      <c r="C464" s="34">
        <f>'PC Despesas'!O60</f>
        <v>0</v>
      </c>
      <c r="D464" s="35" t="e">
        <f>VLOOKUP(C464,'PC Despesas'!$O$5:$P$103,2,FALSE)</f>
        <v>#N/A</v>
      </c>
      <c r="E464" s="49">
        <f>SUMIFS(Jan!$J$5:$J$586,Jan!$V$5:$V$586,"Despesa",Jan!$G$5:$G$586,CPagar!$D464,Jan!$L$5:$L$586,"Não Pago")</f>
        <v>0</v>
      </c>
      <c r="F464" s="49">
        <f>SUMIFS(Fev!$J$5:$J$605,Fev!$V$5:$V$605,"Despesa",Fev!$G$5:$G$605,CPagar!$D464,Fev!$L$5:$L$605,"Não Pago")</f>
        <v>0</v>
      </c>
      <c r="G464" s="49" t="e">
        <f>SUMIFS(#REF!,#REF!,"Despesa",#REF!,CPagar!$D464,#REF!,"Não Pago")</f>
        <v>#REF!</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t="e">
        <f>SUMIFS(#REF!,#REF!,"Despesa",#REF!,CPagar!$D464,#REF!,"Não Pago")</f>
        <v>#REF!</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t="e">
        <f t="shared" si="14"/>
        <v>#REF!</v>
      </c>
    </row>
    <row r="465" spans="1:17" ht="28.5" customHeight="1" thickTop="1" thickBot="1" x14ac:dyDescent="0.3">
      <c r="A465" s="214"/>
      <c r="C465" s="34">
        <f>'PC Despesas'!O61</f>
        <v>0</v>
      </c>
      <c r="D465" s="35" t="e">
        <f>VLOOKUP(C465,'PC Despesas'!$O$5:$P$103,2,FALSE)</f>
        <v>#N/A</v>
      </c>
      <c r="E465" s="49">
        <f>SUMIFS(Jan!$J$5:$J$586,Jan!$V$5:$V$586,"Despesa",Jan!$G$5:$G$586,CPagar!$D465,Jan!$L$5:$L$586,"Não Pago")</f>
        <v>0</v>
      </c>
      <c r="F465" s="49">
        <f>SUMIFS(Fev!$J$5:$J$605,Fev!$V$5:$V$605,"Despesa",Fev!$G$5:$G$605,CPagar!$D465,Fev!$L$5:$L$605,"Não Pago")</f>
        <v>0</v>
      </c>
      <c r="G465" s="49" t="e">
        <f>SUMIFS(#REF!,#REF!,"Despesa",#REF!,CPagar!$D465,#REF!,"Não Pago")</f>
        <v>#REF!</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t="e">
        <f>SUMIFS(#REF!,#REF!,"Despesa",#REF!,CPagar!$D465,#REF!,"Não Pago")</f>
        <v>#REF!</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t="e">
        <f t="shared" si="14"/>
        <v>#REF!</v>
      </c>
    </row>
    <row r="466" spans="1:17" ht="28.5" customHeight="1" thickTop="1" thickBot="1" x14ac:dyDescent="0.3">
      <c r="A466" s="214"/>
      <c r="C466" s="34">
        <f>'PC Despesas'!O62</f>
        <v>0</v>
      </c>
      <c r="D466" s="35" t="e">
        <f>VLOOKUP(C466,'PC Despesas'!$O$5:$P$103,2,FALSE)</f>
        <v>#N/A</v>
      </c>
      <c r="E466" s="49">
        <f>SUMIFS(Jan!$J$5:$J$586,Jan!$V$5:$V$586,"Despesa",Jan!$G$5:$G$586,CPagar!$D466,Jan!$L$5:$L$586,"Não Pago")</f>
        <v>0</v>
      </c>
      <c r="F466" s="49">
        <f>SUMIFS(Fev!$J$5:$J$605,Fev!$V$5:$V$605,"Despesa",Fev!$G$5:$G$605,CPagar!$D466,Fev!$L$5:$L$605,"Não Pago")</f>
        <v>0</v>
      </c>
      <c r="G466" s="49" t="e">
        <f>SUMIFS(#REF!,#REF!,"Despesa",#REF!,CPagar!$D466,#REF!,"Não Pago")</f>
        <v>#REF!</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t="e">
        <f>SUMIFS(#REF!,#REF!,"Despesa",#REF!,CPagar!$D466,#REF!,"Não Pago")</f>
        <v>#REF!</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t="e">
        <f t="shared" si="14"/>
        <v>#REF!</v>
      </c>
    </row>
    <row r="467" spans="1:17" ht="28.5" customHeight="1" thickTop="1" thickBot="1" x14ac:dyDescent="0.3">
      <c r="A467" s="214"/>
      <c r="C467" s="34">
        <f>'PC Despesas'!O63</f>
        <v>0</v>
      </c>
      <c r="D467" s="35" t="e">
        <f>VLOOKUP(C467,'PC Despesas'!$O$5:$P$103,2,FALSE)</f>
        <v>#N/A</v>
      </c>
      <c r="E467" s="49">
        <f>SUMIFS(Jan!$J$5:$J$586,Jan!$V$5:$V$586,"Despesa",Jan!$G$5:$G$586,CPagar!$D467,Jan!$L$5:$L$586,"Não Pago")</f>
        <v>0</v>
      </c>
      <c r="F467" s="49">
        <f>SUMIFS(Fev!$J$5:$J$605,Fev!$V$5:$V$605,"Despesa",Fev!$G$5:$G$605,CPagar!$D467,Fev!$L$5:$L$605,"Não Pago")</f>
        <v>0</v>
      </c>
      <c r="G467" s="49" t="e">
        <f>SUMIFS(#REF!,#REF!,"Despesa",#REF!,CPagar!$D467,#REF!,"Não Pago")</f>
        <v>#REF!</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t="e">
        <f>SUMIFS(#REF!,#REF!,"Despesa",#REF!,CPagar!$D467,#REF!,"Não Pago")</f>
        <v>#REF!</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t="e">
        <f t="shared" si="14"/>
        <v>#REF!</v>
      </c>
    </row>
    <row r="468" spans="1:17" ht="28.5" customHeight="1" thickTop="1" thickBot="1" x14ac:dyDescent="0.3">
      <c r="A468" s="214"/>
      <c r="C468" s="34">
        <f>'PC Despesas'!O64</f>
        <v>0</v>
      </c>
      <c r="D468" s="35" t="e">
        <f>VLOOKUP(C468,'PC Despesas'!$O$5:$P$103,2,FALSE)</f>
        <v>#N/A</v>
      </c>
      <c r="E468" s="49">
        <f>SUMIFS(Jan!$J$5:$J$586,Jan!$V$5:$V$586,"Despesa",Jan!$G$5:$G$586,CPagar!$D468,Jan!$L$5:$L$586,"Não Pago")</f>
        <v>0</v>
      </c>
      <c r="F468" s="49">
        <f>SUMIFS(Fev!$J$5:$J$605,Fev!$V$5:$V$605,"Despesa",Fev!$G$5:$G$605,CPagar!$D468,Fev!$L$5:$L$605,"Não Pago")</f>
        <v>0</v>
      </c>
      <c r="G468" s="49" t="e">
        <f>SUMIFS(#REF!,#REF!,"Despesa",#REF!,CPagar!$D468,#REF!,"Não Pago")</f>
        <v>#REF!</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t="e">
        <f>SUMIFS(#REF!,#REF!,"Despesa",#REF!,CPagar!$D468,#REF!,"Não Pago")</f>
        <v>#REF!</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t="e">
        <f t="shared" si="14"/>
        <v>#REF!</v>
      </c>
    </row>
    <row r="469" spans="1:17" ht="28.5" customHeight="1" thickTop="1" thickBot="1" x14ac:dyDescent="0.3">
      <c r="A469" s="214"/>
      <c r="C469" s="34">
        <f>'PC Despesas'!O65</f>
        <v>0</v>
      </c>
      <c r="D469" s="35" t="e">
        <f>VLOOKUP(C469,'PC Despesas'!$O$5:$P$103,2,FALSE)</f>
        <v>#N/A</v>
      </c>
      <c r="E469" s="49">
        <f>SUMIFS(Jan!$J$5:$J$586,Jan!$V$5:$V$586,"Despesa",Jan!$G$5:$G$586,CPagar!$D469,Jan!$L$5:$L$586,"Não Pago")</f>
        <v>0</v>
      </c>
      <c r="F469" s="49">
        <f>SUMIFS(Fev!$J$5:$J$605,Fev!$V$5:$V$605,"Despesa",Fev!$G$5:$G$605,CPagar!$D469,Fev!$L$5:$L$605,"Não Pago")</f>
        <v>0</v>
      </c>
      <c r="G469" s="49" t="e">
        <f>SUMIFS(#REF!,#REF!,"Despesa",#REF!,CPagar!$D469,#REF!,"Não Pago")</f>
        <v>#REF!</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t="e">
        <f>SUMIFS(#REF!,#REF!,"Despesa",#REF!,CPagar!$D469,#REF!,"Não Pago")</f>
        <v>#REF!</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t="e">
        <f t="shared" si="14"/>
        <v>#REF!</v>
      </c>
    </row>
    <row r="470" spans="1:17" ht="28.5" customHeight="1" thickTop="1" thickBot="1" x14ac:dyDescent="0.3">
      <c r="A470" s="214"/>
      <c r="C470" s="34">
        <f>'PC Despesas'!O66</f>
        <v>0</v>
      </c>
      <c r="D470" s="35" t="e">
        <f>VLOOKUP(C470,'PC Despesas'!$O$5:$P$103,2,FALSE)</f>
        <v>#N/A</v>
      </c>
      <c r="E470" s="49">
        <f>SUMIFS(Jan!$J$5:$J$586,Jan!$V$5:$V$586,"Despesa",Jan!$G$5:$G$586,CPagar!$D470,Jan!$L$5:$L$586,"Não Pago")</f>
        <v>0</v>
      </c>
      <c r="F470" s="49">
        <f>SUMIFS(Fev!$J$5:$J$605,Fev!$V$5:$V$605,"Despesa",Fev!$G$5:$G$605,CPagar!$D470,Fev!$L$5:$L$605,"Não Pago")</f>
        <v>0</v>
      </c>
      <c r="G470" s="49" t="e">
        <f>SUMIFS(#REF!,#REF!,"Despesa",#REF!,CPagar!$D470,#REF!,"Não Pago")</f>
        <v>#REF!</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t="e">
        <f>SUMIFS(#REF!,#REF!,"Despesa",#REF!,CPagar!$D470,#REF!,"Não Pago")</f>
        <v>#REF!</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t="e">
        <f t="shared" si="14"/>
        <v>#REF!</v>
      </c>
    </row>
    <row r="471" spans="1:17" ht="28.5" customHeight="1" thickTop="1" thickBot="1" x14ac:dyDescent="0.3">
      <c r="A471" s="214"/>
      <c r="C471" s="34">
        <f>'PC Despesas'!O67</f>
        <v>0</v>
      </c>
      <c r="D471" s="35" t="e">
        <f>VLOOKUP(C471,'PC Despesas'!$O$5:$P$103,2,FALSE)</f>
        <v>#N/A</v>
      </c>
      <c r="E471" s="49">
        <f>SUMIFS(Jan!$J$5:$J$586,Jan!$V$5:$V$586,"Despesa",Jan!$G$5:$G$586,CPagar!$D471,Jan!$L$5:$L$586,"Não Pago")</f>
        <v>0</v>
      </c>
      <c r="F471" s="49">
        <f>SUMIFS(Fev!$J$5:$J$605,Fev!$V$5:$V$605,"Despesa",Fev!$G$5:$G$605,CPagar!$D471,Fev!$L$5:$L$605,"Não Pago")</f>
        <v>0</v>
      </c>
      <c r="G471" s="49" t="e">
        <f>SUMIFS(#REF!,#REF!,"Despesa",#REF!,CPagar!$D471,#REF!,"Não Pago")</f>
        <v>#REF!</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t="e">
        <f>SUMIFS(#REF!,#REF!,"Despesa",#REF!,CPagar!$D471,#REF!,"Não Pago")</f>
        <v>#REF!</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t="e">
        <f t="shared" si="14"/>
        <v>#REF!</v>
      </c>
    </row>
    <row r="472" spans="1:17" ht="28.5" customHeight="1" thickTop="1" thickBot="1" x14ac:dyDescent="0.3">
      <c r="A472" s="214"/>
      <c r="C472" s="34">
        <f>'PC Despesas'!O68</f>
        <v>0</v>
      </c>
      <c r="D472" s="35" t="e">
        <f>VLOOKUP(C472,'PC Despesas'!$O$5:$P$103,2,FALSE)</f>
        <v>#N/A</v>
      </c>
      <c r="E472" s="49">
        <f>SUMIFS(Jan!$J$5:$J$586,Jan!$V$5:$V$586,"Despesa",Jan!$G$5:$G$586,CPagar!$D472,Jan!$L$5:$L$586,"Não Pago")</f>
        <v>0</v>
      </c>
      <c r="F472" s="49">
        <f>SUMIFS(Fev!$J$5:$J$605,Fev!$V$5:$V$605,"Despesa",Fev!$G$5:$G$605,CPagar!$D472,Fev!$L$5:$L$605,"Não Pago")</f>
        <v>0</v>
      </c>
      <c r="G472" s="49" t="e">
        <f>SUMIFS(#REF!,#REF!,"Despesa",#REF!,CPagar!$D472,#REF!,"Não Pago")</f>
        <v>#REF!</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t="e">
        <f>SUMIFS(#REF!,#REF!,"Despesa",#REF!,CPagar!$D472,#REF!,"Não Pago")</f>
        <v>#REF!</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t="e">
        <f t="shared" si="14"/>
        <v>#REF!</v>
      </c>
    </row>
    <row r="473" spans="1:17" ht="28.5" customHeight="1" thickTop="1" thickBot="1" x14ac:dyDescent="0.3">
      <c r="A473" s="214"/>
      <c r="C473" s="34">
        <f>'PC Despesas'!O69</f>
        <v>0</v>
      </c>
      <c r="D473" s="35" t="e">
        <f>VLOOKUP(C473,'PC Despesas'!$O$5:$P$103,2,FALSE)</f>
        <v>#N/A</v>
      </c>
      <c r="E473" s="49">
        <f>SUMIFS(Jan!$J$5:$J$586,Jan!$V$5:$V$586,"Despesa",Jan!$G$5:$G$586,CPagar!$D473,Jan!$L$5:$L$586,"Não Pago")</f>
        <v>0</v>
      </c>
      <c r="F473" s="49">
        <f>SUMIFS(Fev!$J$5:$J$605,Fev!$V$5:$V$605,"Despesa",Fev!$G$5:$G$605,CPagar!$D473,Fev!$L$5:$L$605,"Não Pago")</f>
        <v>0</v>
      </c>
      <c r="G473" s="49" t="e">
        <f>SUMIFS(#REF!,#REF!,"Despesa",#REF!,CPagar!$D473,#REF!,"Não Pago")</f>
        <v>#REF!</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t="e">
        <f>SUMIFS(#REF!,#REF!,"Despesa",#REF!,CPagar!$D473,#REF!,"Não Pago")</f>
        <v>#REF!</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t="e">
        <f t="shared" si="14"/>
        <v>#REF!</v>
      </c>
    </row>
    <row r="474" spans="1:17" ht="28.5" customHeight="1" thickTop="1" thickBot="1" x14ac:dyDescent="0.3">
      <c r="A474" s="214"/>
      <c r="C474" s="34">
        <f>'PC Despesas'!O70</f>
        <v>0</v>
      </c>
      <c r="D474" s="35" t="e">
        <f>VLOOKUP(C474,'PC Despesas'!$O$5:$P$103,2,FALSE)</f>
        <v>#N/A</v>
      </c>
      <c r="E474" s="49">
        <f>SUMIFS(Jan!$J$5:$J$586,Jan!$V$5:$V$586,"Despesa",Jan!$G$5:$G$586,CPagar!$D474,Jan!$L$5:$L$586,"Não Pago")</f>
        <v>0</v>
      </c>
      <c r="F474" s="49">
        <f>SUMIFS(Fev!$J$5:$J$605,Fev!$V$5:$V$605,"Despesa",Fev!$G$5:$G$605,CPagar!$D474,Fev!$L$5:$L$605,"Não Pago")</f>
        <v>0</v>
      </c>
      <c r="G474" s="49" t="e">
        <f>SUMIFS(#REF!,#REF!,"Despesa",#REF!,CPagar!$D474,#REF!,"Não Pago")</f>
        <v>#REF!</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t="e">
        <f>SUMIFS(#REF!,#REF!,"Despesa",#REF!,CPagar!$D474,#REF!,"Não Pago")</f>
        <v>#REF!</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t="e">
        <f t="shared" ref="Q474:Q507" si="15">SUM(E474:P474)</f>
        <v>#REF!</v>
      </c>
    </row>
    <row r="475" spans="1:17" ht="28.5" customHeight="1" thickTop="1" thickBot="1" x14ac:dyDescent="0.3">
      <c r="A475" s="214"/>
      <c r="C475" s="34">
        <f>'PC Despesas'!O71</f>
        <v>0</v>
      </c>
      <c r="D475" s="35" t="e">
        <f>VLOOKUP(C475,'PC Despesas'!$O$5:$P$103,2,FALSE)</f>
        <v>#N/A</v>
      </c>
      <c r="E475" s="49">
        <f>SUMIFS(Jan!$J$5:$J$586,Jan!$V$5:$V$586,"Despesa",Jan!$G$5:$G$586,CPagar!$D475,Jan!$L$5:$L$586,"Não Pago")</f>
        <v>0</v>
      </c>
      <c r="F475" s="49">
        <f>SUMIFS(Fev!$J$5:$J$605,Fev!$V$5:$V$605,"Despesa",Fev!$G$5:$G$605,CPagar!$D475,Fev!$L$5:$L$605,"Não Pago")</f>
        <v>0</v>
      </c>
      <c r="G475" s="49" t="e">
        <f>SUMIFS(#REF!,#REF!,"Despesa",#REF!,CPagar!$D475,#REF!,"Não Pago")</f>
        <v>#REF!</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t="e">
        <f>SUMIFS(#REF!,#REF!,"Despesa",#REF!,CPagar!$D475,#REF!,"Não Pago")</f>
        <v>#REF!</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t="e">
        <f t="shared" si="15"/>
        <v>#REF!</v>
      </c>
    </row>
    <row r="476" spans="1:17" ht="28.5" customHeight="1" thickTop="1" thickBot="1" x14ac:dyDescent="0.3">
      <c r="A476" s="214"/>
      <c r="C476" s="34">
        <f>'PC Despesas'!O72</f>
        <v>0</v>
      </c>
      <c r="D476" s="35" t="e">
        <f>VLOOKUP(C476,'PC Despesas'!$O$5:$P$103,2,FALSE)</f>
        <v>#N/A</v>
      </c>
      <c r="E476" s="49">
        <f>SUMIFS(Jan!$J$5:$J$586,Jan!$V$5:$V$586,"Despesa",Jan!$G$5:$G$586,CPagar!$D476,Jan!$L$5:$L$586,"Não Pago")</f>
        <v>0</v>
      </c>
      <c r="F476" s="49">
        <f>SUMIFS(Fev!$J$5:$J$605,Fev!$V$5:$V$605,"Despesa",Fev!$G$5:$G$605,CPagar!$D476,Fev!$L$5:$L$605,"Não Pago")</f>
        <v>0</v>
      </c>
      <c r="G476" s="49" t="e">
        <f>SUMIFS(#REF!,#REF!,"Despesa",#REF!,CPagar!$D476,#REF!,"Não Pago")</f>
        <v>#REF!</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t="e">
        <f>SUMIFS(#REF!,#REF!,"Despesa",#REF!,CPagar!$D476,#REF!,"Não Pago")</f>
        <v>#REF!</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t="e">
        <f t="shared" si="15"/>
        <v>#REF!</v>
      </c>
    </row>
    <row r="477" spans="1:17" ht="28.5" customHeight="1" thickTop="1" thickBot="1" x14ac:dyDescent="0.3">
      <c r="A477" s="214"/>
      <c r="C477" s="34">
        <f>'PC Despesas'!O73</f>
        <v>0</v>
      </c>
      <c r="D477" s="35" t="e">
        <f>VLOOKUP(C477,'PC Despesas'!$O$5:$P$103,2,FALSE)</f>
        <v>#N/A</v>
      </c>
      <c r="E477" s="49">
        <f>SUMIFS(Jan!$J$5:$J$586,Jan!$V$5:$V$586,"Despesa",Jan!$G$5:$G$586,CPagar!$D477,Jan!$L$5:$L$586,"Não Pago")</f>
        <v>0</v>
      </c>
      <c r="F477" s="49">
        <f>SUMIFS(Fev!$J$5:$J$605,Fev!$V$5:$V$605,"Despesa",Fev!$G$5:$G$605,CPagar!$D477,Fev!$L$5:$L$605,"Não Pago")</f>
        <v>0</v>
      </c>
      <c r="G477" s="49" t="e">
        <f>SUMIFS(#REF!,#REF!,"Despesa",#REF!,CPagar!$D477,#REF!,"Não Pago")</f>
        <v>#REF!</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t="e">
        <f>SUMIFS(#REF!,#REF!,"Despesa",#REF!,CPagar!$D477,#REF!,"Não Pago")</f>
        <v>#REF!</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t="e">
        <f t="shared" si="15"/>
        <v>#REF!</v>
      </c>
    </row>
    <row r="478" spans="1:17" ht="28.5" customHeight="1" thickTop="1" thickBot="1" x14ac:dyDescent="0.3">
      <c r="A478" s="214"/>
      <c r="C478" s="34">
        <f>'PC Despesas'!O74</f>
        <v>0</v>
      </c>
      <c r="D478" s="35" t="e">
        <f>VLOOKUP(C478,'PC Despesas'!$O$5:$P$103,2,FALSE)</f>
        <v>#N/A</v>
      </c>
      <c r="E478" s="49">
        <f>SUMIFS(Jan!$J$5:$J$586,Jan!$V$5:$V$586,"Despesa",Jan!$G$5:$G$586,CPagar!$D478,Jan!$L$5:$L$586,"Não Pago")</f>
        <v>0</v>
      </c>
      <c r="F478" s="49">
        <f>SUMIFS(Fev!$J$5:$J$605,Fev!$V$5:$V$605,"Despesa",Fev!$G$5:$G$605,CPagar!$D478,Fev!$L$5:$L$605,"Não Pago")</f>
        <v>0</v>
      </c>
      <c r="G478" s="49" t="e">
        <f>SUMIFS(#REF!,#REF!,"Despesa",#REF!,CPagar!$D478,#REF!,"Não Pago")</f>
        <v>#REF!</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t="e">
        <f>SUMIFS(#REF!,#REF!,"Despesa",#REF!,CPagar!$D478,#REF!,"Não Pago")</f>
        <v>#REF!</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t="e">
        <f t="shared" si="15"/>
        <v>#REF!</v>
      </c>
    </row>
    <row r="479" spans="1:17" ht="28.5" customHeight="1" thickTop="1" thickBot="1" x14ac:dyDescent="0.3">
      <c r="A479" s="214"/>
      <c r="C479" s="34">
        <f>'PC Despesas'!O75</f>
        <v>0</v>
      </c>
      <c r="D479" s="35" t="e">
        <f>VLOOKUP(C479,'PC Despesas'!$O$5:$P$103,2,FALSE)</f>
        <v>#N/A</v>
      </c>
      <c r="E479" s="49">
        <f>SUMIFS(Jan!$J$5:$J$586,Jan!$V$5:$V$586,"Despesa",Jan!$G$5:$G$586,CPagar!$D479,Jan!$L$5:$L$586,"Não Pago")</f>
        <v>0</v>
      </c>
      <c r="F479" s="49">
        <f>SUMIFS(Fev!$J$5:$J$605,Fev!$V$5:$V$605,"Despesa",Fev!$G$5:$G$605,CPagar!$D479,Fev!$L$5:$L$605,"Não Pago")</f>
        <v>0</v>
      </c>
      <c r="G479" s="49" t="e">
        <f>SUMIFS(#REF!,#REF!,"Despesa",#REF!,CPagar!$D479,#REF!,"Não Pago")</f>
        <v>#REF!</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t="e">
        <f>SUMIFS(#REF!,#REF!,"Despesa",#REF!,CPagar!$D479,#REF!,"Não Pago")</f>
        <v>#REF!</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t="e">
        <f t="shared" si="15"/>
        <v>#REF!</v>
      </c>
    </row>
    <row r="480" spans="1:17" ht="28.5" customHeight="1" thickTop="1" thickBot="1" x14ac:dyDescent="0.3">
      <c r="A480" s="214"/>
      <c r="C480" s="34">
        <f>'PC Despesas'!O76</f>
        <v>0</v>
      </c>
      <c r="D480" s="35" t="e">
        <f>VLOOKUP(C480,'PC Despesas'!$O$5:$P$103,2,FALSE)</f>
        <v>#N/A</v>
      </c>
      <c r="E480" s="49">
        <f>SUMIFS(Jan!$J$5:$J$586,Jan!$V$5:$V$586,"Despesa",Jan!$G$5:$G$586,CPagar!$D480,Jan!$L$5:$L$586,"Não Pago")</f>
        <v>0</v>
      </c>
      <c r="F480" s="49">
        <f>SUMIFS(Fev!$J$5:$J$605,Fev!$V$5:$V$605,"Despesa",Fev!$G$5:$G$605,CPagar!$D480,Fev!$L$5:$L$605,"Não Pago")</f>
        <v>0</v>
      </c>
      <c r="G480" s="49" t="e">
        <f>SUMIFS(#REF!,#REF!,"Despesa",#REF!,CPagar!$D480,#REF!,"Não Pago")</f>
        <v>#REF!</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t="e">
        <f>SUMIFS(#REF!,#REF!,"Despesa",#REF!,CPagar!$D480,#REF!,"Não Pago")</f>
        <v>#REF!</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t="e">
        <f t="shared" si="15"/>
        <v>#REF!</v>
      </c>
    </row>
    <row r="481" spans="1:17" ht="28.5" customHeight="1" thickTop="1" thickBot="1" x14ac:dyDescent="0.3">
      <c r="A481" s="214"/>
      <c r="C481" s="34">
        <f>'PC Despesas'!O77</f>
        <v>0</v>
      </c>
      <c r="D481" s="35" t="e">
        <f>VLOOKUP(C481,'PC Despesas'!$O$5:$P$103,2,FALSE)</f>
        <v>#N/A</v>
      </c>
      <c r="E481" s="49">
        <f>SUMIFS(Jan!$J$5:$J$586,Jan!$V$5:$V$586,"Despesa",Jan!$G$5:$G$586,CPagar!$D481,Jan!$L$5:$L$586,"Não Pago")</f>
        <v>0</v>
      </c>
      <c r="F481" s="49">
        <f>SUMIFS(Fev!$J$5:$J$605,Fev!$V$5:$V$605,"Despesa",Fev!$G$5:$G$605,CPagar!$D481,Fev!$L$5:$L$605,"Não Pago")</f>
        <v>0</v>
      </c>
      <c r="G481" s="49" t="e">
        <f>SUMIFS(#REF!,#REF!,"Despesa",#REF!,CPagar!$D481,#REF!,"Não Pago")</f>
        <v>#REF!</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t="e">
        <f>SUMIFS(#REF!,#REF!,"Despesa",#REF!,CPagar!$D481,#REF!,"Não Pago")</f>
        <v>#REF!</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t="e">
        <f t="shared" si="15"/>
        <v>#REF!</v>
      </c>
    </row>
    <row r="482" spans="1:17" ht="28.5" customHeight="1" thickTop="1" thickBot="1" x14ac:dyDescent="0.3">
      <c r="A482" s="214"/>
      <c r="C482" s="34">
        <f>'PC Despesas'!O78</f>
        <v>0</v>
      </c>
      <c r="D482" s="35" t="e">
        <f>VLOOKUP(C482,'PC Despesas'!$O$5:$P$103,2,FALSE)</f>
        <v>#N/A</v>
      </c>
      <c r="E482" s="49">
        <f>SUMIFS(Jan!$J$5:$J$586,Jan!$V$5:$V$586,"Despesa",Jan!$G$5:$G$586,CPagar!$D482,Jan!$L$5:$L$586,"Não Pago")</f>
        <v>0</v>
      </c>
      <c r="F482" s="49">
        <f>SUMIFS(Fev!$J$5:$J$605,Fev!$V$5:$V$605,"Despesa",Fev!$G$5:$G$605,CPagar!$D482,Fev!$L$5:$L$605,"Não Pago")</f>
        <v>0</v>
      </c>
      <c r="G482" s="49" t="e">
        <f>SUMIFS(#REF!,#REF!,"Despesa",#REF!,CPagar!$D482,#REF!,"Não Pago")</f>
        <v>#REF!</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t="e">
        <f>SUMIFS(#REF!,#REF!,"Despesa",#REF!,CPagar!$D482,#REF!,"Não Pago")</f>
        <v>#REF!</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t="e">
        <f t="shared" si="15"/>
        <v>#REF!</v>
      </c>
    </row>
    <row r="483" spans="1:17" ht="28.5" customHeight="1" thickTop="1" thickBot="1" x14ac:dyDescent="0.3">
      <c r="A483" s="214"/>
      <c r="C483" s="34">
        <f>'PC Despesas'!O79</f>
        <v>0</v>
      </c>
      <c r="D483" s="35" t="e">
        <f>VLOOKUP(C483,'PC Despesas'!$O$5:$P$103,2,FALSE)</f>
        <v>#N/A</v>
      </c>
      <c r="E483" s="49">
        <f>SUMIFS(Jan!$J$5:$J$586,Jan!$V$5:$V$586,"Despesa",Jan!$G$5:$G$586,CPagar!$D483,Jan!$L$5:$L$586,"Não Pago")</f>
        <v>0</v>
      </c>
      <c r="F483" s="49">
        <f>SUMIFS(Fev!$J$5:$J$605,Fev!$V$5:$V$605,"Despesa",Fev!$G$5:$G$605,CPagar!$D483,Fev!$L$5:$L$605,"Não Pago")</f>
        <v>0</v>
      </c>
      <c r="G483" s="49" t="e">
        <f>SUMIFS(#REF!,#REF!,"Despesa",#REF!,CPagar!$D483,#REF!,"Não Pago")</f>
        <v>#REF!</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t="e">
        <f>SUMIFS(#REF!,#REF!,"Despesa",#REF!,CPagar!$D483,#REF!,"Não Pago")</f>
        <v>#REF!</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t="e">
        <f t="shared" si="15"/>
        <v>#REF!</v>
      </c>
    </row>
    <row r="484" spans="1:17" ht="28.5" customHeight="1" thickTop="1" thickBot="1" x14ac:dyDescent="0.3">
      <c r="A484" s="214"/>
      <c r="C484" s="34">
        <f>'PC Despesas'!O80</f>
        <v>0</v>
      </c>
      <c r="D484" s="35" t="e">
        <f>VLOOKUP(C484,'PC Despesas'!$O$5:$P$103,2,FALSE)</f>
        <v>#N/A</v>
      </c>
      <c r="E484" s="49">
        <f>SUMIFS(Jan!$J$5:$J$586,Jan!$V$5:$V$586,"Despesa",Jan!$G$5:$G$586,CPagar!$D484,Jan!$L$5:$L$586,"Não Pago")</f>
        <v>0</v>
      </c>
      <c r="F484" s="49">
        <f>SUMIFS(Fev!$J$5:$J$605,Fev!$V$5:$V$605,"Despesa",Fev!$G$5:$G$605,CPagar!$D484,Fev!$L$5:$L$605,"Não Pago")</f>
        <v>0</v>
      </c>
      <c r="G484" s="49" t="e">
        <f>SUMIFS(#REF!,#REF!,"Despesa",#REF!,CPagar!$D484,#REF!,"Não Pago")</f>
        <v>#REF!</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t="e">
        <f>SUMIFS(#REF!,#REF!,"Despesa",#REF!,CPagar!$D484,#REF!,"Não Pago")</f>
        <v>#REF!</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t="e">
        <f t="shared" si="15"/>
        <v>#REF!</v>
      </c>
    </row>
    <row r="485" spans="1:17" ht="28.5" customHeight="1" thickTop="1" thickBot="1" x14ac:dyDescent="0.3">
      <c r="A485" s="214"/>
      <c r="C485" s="34">
        <f>'PC Despesas'!O81</f>
        <v>0</v>
      </c>
      <c r="D485" s="35" t="e">
        <f>VLOOKUP(C485,'PC Despesas'!$O$5:$P$103,2,FALSE)</f>
        <v>#N/A</v>
      </c>
      <c r="E485" s="49">
        <f>SUMIFS(Jan!$J$5:$J$586,Jan!$V$5:$V$586,"Despesa",Jan!$G$5:$G$586,CPagar!$D485,Jan!$L$5:$L$586,"Não Pago")</f>
        <v>0</v>
      </c>
      <c r="F485" s="49">
        <f>SUMIFS(Fev!$J$5:$J$605,Fev!$V$5:$V$605,"Despesa",Fev!$G$5:$G$605,CPagar!$D485,Fev!$L$5:$L$605,"Não Pago")</f>
        <v>0</v>
      </c>
      <c r="G485" s="49" t="e">
        <f>SUMIFS(#REF!,#REF!,"Despesa",#REF!,CPagar!$D485,#REF!,"Não Pago")</f>
        <v>#REF!</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t="e">
        <f>SUMIFS(#REF!,#REF!,"Despesa",#REF!,CPagar!$D485,#REF!,"Não Pago")</f>
        <v>#REF!</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t="e">
        <f t="shared" si="15"/>
        <v>#REF!</v>
      </c>
    </row>
    <row r="486" spans="1:17" ht="28.5" customHeight="1" thickTop="1" thickBot="1" x14ac:dyDescent="0.3">
      <c r="A486" s="214"/>
      <c r="C486" s="34">
        <f>'PC Despesas'!O82</f>
        <v>0</v>
      </c>
      <c r="D486" s="35" t="e">
        <f>VLOOKUP(C486,'PC Despesas'!$O$5:$P$103,2,FALSE)</f>
        <v>#N/A</v>
      </c>
      <c r="E486" s="49">
        <f>SUMIFS(Jan!$J$5:$J$586,Jan!$V$5:$V$586,"Despesa",Jan!$G$5:$G$586,CPagar!$D486,Jan!$L$5:$L$586,"Não Pago")</f>
        <v>0</v>
      </c>
      <c r="F486" s="49">
        <f>SUMIFS(Fev!$J$5:$J$605,Fev!$V$5:$V$605,"Despesa",Fev!$G$5:$G$605,CPagar!$D486,Fev!$L$5:$L$605,"Não Pago")</f>
        <v>0</v>
      </c>
      <c r="G486" s="49" t="e">
        <f>SUMIFS(#REF!,#REF!,"Despesa",#REF!,CPagar!$D486,#REF!,"Não Pago")</f>
        <v>#REF!</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t="e">
        <f>SUMIFS(#REF!,#REF!,"Despesa",#REF!,CPagar!$D486,#REF!,"Não Pago")</f>
        <v>#REF!</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t="e">
        <f t="shared" si="15"/>
        <v>#REF!</v>
      </c>
    </row>
    <row r="487" spans="1:17" ht="28.5" customHeight="1" thickTop="1" thickBot="1" x14ac:dyDescent="0.3">
      <c r="A487" s="214"/>
      <c r="C487" s="34">
        <f>'PC Despesas'!O83</f>
        <v>0</v>
      </c>
      <c r="D487" s="35" t="e">
        <f>VLOOKUP(C487,'PC Despesas'!$O$5:$P$103,2,FALSE)</f>
        <v>#N/A</v>
      </c>
      <c r="E487" s="49">
        <f>SUMIFS(Jan!$J$5:$J$586,Jan!$V$5:$V$586,"Despesa",Jan!$G$5:$G$586,CPagar!$D487,Jan!$L$5:$L$586,"Não Pago")</f>
        <v>0</v>
      </c>
      <c r="F487" s="49">
        <f>SUMIFS(Fev!$J$5:$J$605,Fev!$V$5:$V$605,"Despesa",Fev!$G$5:$G$605,CPagar!$D487,Fev!$L$5:$L$605,"Não Pago")</f>
        <v>0</v>
      </c>
      <c r="G487" s="49" t="e">
        <f>SUMIFS(#REF!,#REF!,"Despesa",#REF!,CPagar!$D487,#REF!,"Não Pago")</f>
        <v>#REF!</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t="e">
        <f>SUMIFS(#REF!,#REF!,"Despesa",#REF!,CPagar!$D487,#REF!,"Não Pago")</f>
        <v>#REF!</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t="e">
        <f t="shared" si="15"/>
        <v>#REF!</v>
      </c>
    </row>
    <row r="488" spans="1:17" ht="28.5" customHeight="1" thickTop="1" thickBot="1" x14ac:dyDescent="0.3">
      <c r="A488" s="214"/>
      <c r="C488" s="34">
        <f>'PC Despesas'!O84</f>
        <v>0</v>
      </c>
      <c r="D488" s="35" t="e">
        <f>VLOOKUP(C488,'PC Despesas'!$O$5:$P$103,2,FALSE)</f>
        <v>#N/A</v>
      </c>
      <c r="E488" s="49">
        <f>SUMIFS(Jan!$J$5:$J$586,Jan!$V$5:$V$586,"Despesa",Jan!$G$5:$G$586,CPagar!$D488,Jan!$L$5:$L$586,"Não Pago")</f>
        <v>0</v>
      </c>
      <c r="F488" s="49">
        <f>SUMIFS(Fev!$J$5:$J$605,Fev!$V$5:$V$605,"Despesa",Fev!$G$5:$G$605,CPagar!$D488,Fev!$L$5:$L$605,"Não Pago")</f>
        <v>0</v>
      </c>
      <c r="G488" s="49" t="e">
        <f>SUMIFS(#REF!,#REF!,"Despesa",#REF!,CPagar!$D488,#REF!,"Não Pago")</f>
        <v>#REF!</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t="e">
        <f>SUMIFS(#REF!,#REF!,"Despesa",#REF!,CPagar!$D488,#REF!,"Não Pago")</f>
        <v>#REF!</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t="e">
        <f t="shared" si="15"/>
        <v>#REF!</v>
      </c>
    </row>
    <row r="489" spans="1:17" ht="28.5" customHeight="1" thickTop="1" thickBot="1" x14ac:dyDescent="0.3">
      <c r="A489" s="214"/>
      <c r="C489" s="34">
        <f>'PC Despesas'!O85</f>
        <v>0</v>
      </c>
      <c r="D489" s="35" t="e">
        <f>VLOOKUP(C489,'PC Despesas'!$O$5:$P$103,2,FALSE)</f>
        <v>#N/A</v>
      </c>
      <c r="E489" s="49">
        <f>SUMIFS(Jan!$J$5:$J$586,Jan!$V$5:$V$586,"Despesa",Jan!$G$5:$G$586,CPagar!$D489,Jan!$L$5:$L$586,"Não Pago")</f>
        <v>0</v>
      </c>
      <c r="F489" s="49">
        <f>SUMIFS(Fev!$J$5:$J$605,Fev!$V$5:$V$605,"Despesa",Fev!$G$5:$G$605,CPagar!$D489,Fev!$L$5:$L$605,"Não Pago")</f>
        <v>0</v>
      </c>
      <c r="G489" s="49" t="e">
        <f>SUMIFS(#REF!,#REF!,"Despesa",#REF!,CPagar!$D489,#REF!,"Não Pago")</f>
        <v>#REF!</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t="e">
        <f>SUMIFS(#REF!,#REF!,"Despesa",#REF!,CPagar!$D489,#REF!,"Não Pago")</f>
        <v>#REF!</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t="e">
        <f t="shared" si="15"/>
        <v>#REF!</v>
      </c>
    </row>
    <row r="490" spans="1:17" ht="28.5" customHeight="1" thickTop="1" thickBot="1" x14ac:dyDescent="0.3">
      <c r="A490" s="214"/>
      <c r="C490" s="34">
        <f>'PC Despesas'!O86</f>
        <v>0</v>
      </c>
      <c r="D490" s="35" t="e">
        <f>VLOOKUP(C490,'PC Despesas'!$O$5:$P$103,2,FALSE)</f>
        <v>#N/A</v>
      </c>
      <c r="E490" s="49">
        <f>SUMIFS(Jan!$J$5:$J$586,Jan!$V$5:$V$586,"Despesa",Jan!$G$5:$G$586,CPagar!$D490,Jan!$L$5:$L$586,"Não Pago")</f>
        <v>0</v>
      </c>
      <c r="F490" s="49">
        <f>SUMIFS(Fev!$J$5:$J$605,Fev!$V$5:$V$605,"Despesa",Fev!$G$5:$G$605,CPagar!$D490,Fev!$L$5:$L$605,"Não Pago")</f>
        <v>0</v>
      </c>
      <c r="G490" s="49" t="e">
        <f>SUMIFS(#REF!,#REF!,"Despesa",#REF!,CPagar!$D490,#REF!,"Não Pago")</f>
        <v>#REF!</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t="e">
        <f>SUMIFS(#REF!,#REF!,"Despesa",#REF!,CPagar!$D490,#REF!,"Não Pago")</f>
        <v>#REF!</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t="e">
        <f t="shared" si="15"/>
        <v>#REF!</v>
      </c>
    </row>
    <row r="491" spans="1:17" ht="28.5" customHeight="1" thickTop="1" thickBot="1" x14ac:dyDescent="0.3">
      <c r="A491" s="214"/>
      <c r="C491" s="34">
        <f>'PC Despesas'!O87</f>
        <v>0</v>
      </c>
      <c r="D491" s="35" t="e">
        <f>VLOOKUP(C491,'PC Despesas'!$O$5:$P$103,2,FALSE)</f>
        <v>#N/A</v>
      </c>
      <c r="E491" s="49">
        <f>SUMIFS(Jan!$J$5:$J$586,Jan!$V$5:$V$586,"Despesa",Jan!$G$5:$G$586,CPagar!$D491,Jan!$L$5:$L$586,"Não Pago")</f>
        <v>0</v>
      </c>
      <c r="F491" s="49">
        <f>SUMIFS(Fev!$J$5:$J$605,Fev!$V$5:$V$605,"Despesa",Fev!$G$5:$G$605,CPagar!$D491,Fev!$L$5:$L$605,"Não Pago")</f>
        <v>0</v>
      </c>
      <c r="G491" s="49" t="e">
        <f>SUMIFS(#REF!,#REF!,"Despesa",#REF!,CPagar!$D491,#REF!,"Não Pago")</f>
        <v>#REF!</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t="e">
        <f>SUMIFS(#REF!,#REF!,"Despesa",#REF!,CPagar!$D491,#REF!,"Não Pago")</f>
        <v>#REF!</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t="e">
        <f t="shared" si="15"/>
        <v>#REF!</v>
      </c>
    </row>
    <row r="492" spans="1:17" ht="28.5" customHeight="1" thickTop="1" thickBot="1" x14ac:dyDescent="0.3">
      <c r="A492" s="214"/>
      <c r="C492" s="34">
        <f>'PC Despesas'!O88</f>
        <v>0</v>
      </c>
      <c r="D492" s="35" t="e">
        <f>VLOOKUP(C492,'PC Despesas'!$O$5:$P$103,2,FALSE)</f>
        <v>#N/A</v>
      </c>
      <c r="E492" s="49">
        <f>SUMIFS(Jan!$J$5:$J$586,Jan!$V$5:$V$586,"Despesa",Jan!$G$5:$G$586,CPagar!$D492,Jan!$L$5:$L$586,"Não Pago")</f>
        <v>0</v>
      </c>
      <c r="F492" s="49">
        <f>SUMIFS(Fev!$J$5:$J$605,Fev!$V$5:$V$605,"Despesa",Fev!$G$5:$G$605,CPagar!$D492,Fev!$L$5:$L$605,"Não Pago")</f>
        <v>0</v>
      </c>
      <c r="G492" s="49" t="e">
        <f>SUMIFS(#REF!,#REF!,"Despesa",#REF!,CPagar!$D492,#REF!,"Não Pago")</f>
        <v>#REF!</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t="e">
        <f>SUMIFS(#REF!,#REF!,"Despesa",#REF!,CPagar!$D492,#REF!,"Não Pago")</f>
        <v>#REF!</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t="e">
        <f t="shared" si="15"/>
        <v>#REF!</v>
      </c>
    </row>
    <row r="493" spans="1:17" ht="28.5" customHeight="1" thickTop="1" thickBot="1" x14ac:dyDescent="0.3">
      <c r="A493" s="214"/>
      <c r="C493" s="34">
        <f>'PC Despesas'!O89</f>
        <v>0</v>
      </c>
      <c r="D493" s="35" t="e">
        <f>VLOOKUP(C493,'PC Despesas'!$O$5:$P$103,2,FALSE)</f>
        <v>#N/A</v>
      </c>
      <c r="E493" s="49">
        <f>SUMIFS(Jan!$J$5:$J$586,Jan!$V$5:$V$586,"Despesa",Jan!$G$5:$G$586,CPagar!$D493,Jan!$L$5:$L$586,"Não Pago")</f>
        <v>0</v>
      </c>
      <c r="F493" s="49">
        <f>SUMIFS(Fev!$J$5:$J$605,Fev!$V$5:$V$605,"Despesa",Fev!$G$5:$G$605,CPagar!$D493,Fev!$L$5:$L$605,"Não Pago")</f>
        <v>0</v>
      </c>
      <c r="G493" s="49" t="e">
        <f>SUMIFS(#REF!,#REF!,"Despesa",#REF!,CPagar!$D493,#REF!,"Não Pago")</f>
        <v>#REF!</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t="e">
        <f>SUMIFS(#REF!,#REF!,"Despesa",#REF!,CPagar!$D493,#REF!,"Não Pago")</f>
        <v>#REF!</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t="e">
        <f t="shared" si="15"/>
        <v>#REF!</v>
      </c>
    </row>
    <row r="494" spans="1:17" ht="28.5" customHeight="1" thickTop="1" thickBot="1" x14ac:dyDescent="0.3">
      <c r="A494" s="214"/>
      <c r="C494" s="34">
        <f>'PC Despesas'!O90</f>
        <v>0</v>
      </c>
      <c r="D494" s="35" t="e">
        <f>VLOOKUP(C494,'PC Despesas'!$O$5:$P$103,2,FALSE)</f>
        <v>#N/A</v>
      </c>
      <c r="E494" s="49">
        <f>SUMIFS(Jan!$J$5:$J$586,Jan!$V$5:$V$586,"Despesa",Jan!$G$5:$G$586,CPagar!$D494,Jan!$L$5:$L$586,"Não Pago")</f>
        <v>0</v>
      </c>
      <c r="F494" s="49">
        <f>SUMIFS(Fev!$J$5:$J$605,Fev!$V$5:$V$605,"Despesa",Fev!$G$5:$G$605,CPagar!$D494,Fev!$L$5:$L$605,"Não Pago")</f>
        <v>0</v>
      </c>
      <c r="G494" s="49" t="e">
        <f>SUMIFS(#REF!,#REF!,"Despesa",#REF!,CPagar!$D494,#REF!,"Não Pago")</f>
        <v>#REF!</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t="e">
        <f>SUMIFS(#REF!,#REF!,"Despesa",#REF!,CPagar!$D494,#REF!,"Não Pago")</f>
        <v>#REF!</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t="e">
        <f t="shared" si="15"/>
        <v>#REF!</v>
      </c>
    </row>
    <row r="495" spans="1:17" ht="28.5" customHeight="1" thickTop="1" thickBot="1" x14ac:dyDescent="0.3">
      <c r="A495" s="214"/>
      <c r="C495" s="34">
        <f>'PC Despesas'!O91</f>
        <v>0</v>
      </c>
      <c r="D495" s="35" t="e">
        <f>VLOOKUP(C495,'PC Despesas'!$O$5:$P$103,2,FALSE)</f>
        <v>#N/A</v>
      </c>
      <c r="E495" s="49">
        <f>SUMIFS(Jan!$J$5:$J$586,Jan!$V$5:$V$586,"Despesa",Jan!$G$5:$G$586,CPagar!$D495,Jan!$L$5:$L$586,"Não Pago")</f>
        <v>0</v>
      </c>
      <c r="F495" s="49">
        <f>SUMIFS(Fev!$J$5:$J$605,Fev!$V$5:$V$605,"Despesa",Fev!$G$5:$G$605,CPagar!$D495,Fev!$L$5:$L$605,"Não Pago")</f>
        <v>0</v>
      </c>
      <c r="G495" s="49" t="e">
        <f>SUMIFS(#REF!,#REF!,"Despesa",#REF!,CPagar!$D495,#REF!,"Não Pago")</f>
        <v>#REF!</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t="e">
        <f>SUMIFS(#REF!,#REF!,"Despesa",#REF!,CPagar!$D495,#REF!,"Não Pago")</f>
        <v>#REF!</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t="e">
        <f t="shared" si="15"/>
        <v>#REF!</v>
      </c>
    </row>
    <row r="496" spans="1:17" ht="28.5" customHeight="1" thickTop="1" thickBot="1" x14ac:dyDescent="0.3">
      <c r="A496" s="214"/>
      <c r="C496" s="34">
        <f>'PC Despesas'!O92</f>
        <v>0</v>
      </c>
      <c r="D496" s="35" t="e">
        <f>VLOOKUP(C496,'PC Despesas'!$O$5:$P$103,2,FALSE)</f>
        <v>#N/A</v>
      </c>
      <c r="E496" s="49">
        <f>SUMIFS(Jan!$J$5:$J$586,Jan!$V$5:$V$586,"Despesa",Jan!$G$5:$G$586,CPagar!$D496,Jan!$L$5:$L$586,"Não Pago")</f>
        <v>0</v>
      </c>
      <c r="F496" s="49">
        <f>SUMIFS(Fev!$J$5:$J$605,Fev!$V$5:$V$605,"Despesa",Fev!$G$5:$G$605,CPagar!$D496,Fev!$L$5:$L$605,"Não Pago")</f>
        <v>0</v>
      </c>
      <c r="G496" s="49" t="e">
        <f>SUMIFS(#REF!,#REF!,"Despesa",#REF!,CPagar!$D496,#REF!,"Não Pago")</f>
        <v>#REF!</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t="e">
        <f>SUMIFS(#REF!,#REF!,"Despesa",#REF!,CPagar!$D496,#REF!,"Não Pago")</f>
        <v>#REF!</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t="e">
        <f t="shared" si="15"/>
        <v>#REF!</v>
      </c>
    </row>
    <row r="497" spans="1:17" ht="28.5" customHeight="1" thickTop="1" thickBot="1" x14ac:dyDescent="0.3">
      <c r="A497" s="214"/>
      <c r="C497" s="34">
        <f>'PC Despesas'!O93</f>
        <v>0</v>
      </c>
      <c r="D497" s="35" t="e">
        <f>VLOOKUP(C497,'PC Despesas'!$O$5:$P$103,2,FALSE)</f>
        <v>#N/A</v>
      </c>
      <c r="E497" s="49">
        <f>SUMIFS(Jan!$J$5:$J$586,Jan!$V$5:$V$586,"Despesa",Jan!$G$5:$G$586,CPagar!$D497,Jan!$L$5:$L$586,"Não Pago")</f>
        <v>0</v>
      </c>
      <c r="F497" s="49">
        <f>SUMIFS(Fev!$J$5:$J$605,Fev!$V$5:$V$605,"Despesa",Fev!$G$5:$G$605,CPagar!$D497,Fev!$L$5:$L$605,"Não Pago")</f>
        <v>0</v>
      </c>
      <c r="G497" s="49" t="e">
        <f>SUMIFS(#REF!,#REF!,"Despesa",#REF!,CPagar!$D497,#REF!,"Não Pago")</f>
        <v>#REF!</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t="e">
        <f>SUMIFS(#REF!,#REF!,"Despesa",#REF!,CPagar!$D497,#REF!,"Não Pago")</f>
        <v>#REF!</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t="e">
        <f t="shared" si="15"/>
        <v>#REF!</v>
      </c>
    </row>
    <row r="498" spans="1:17" ht="28.5" customHeight="1" thickTop="1" thickBot="1" x14ac:dyDescent="0.3">
      <c r="A498" s="214"/>
      <c r="C498" s="34">
        <f>'PC Despesas'!O94</f>
        <v>0</v>
      </c>
      <c r="D498" s="35" t="e">
        <f>VLOOKUP(C498,'PC Despesas'!$O$5:$P$103,2,FALSE)</f>
        <v>#N/A</v>
      </c>
      <c r="E498" s="49">
        <f>SUMIFS(Jan!$J$5:$J$586,Jan!$V$5:$V$586,"Despesa",Jan!$G$5:$G$586,CPagar!$D498,Jan!$L$5:$L$586,"Não Pago")</f>
        <v>0</v>
      </c>
      <c r="F498" s="49">
        <f>SUMIFS(Fev!$J$5:$J$605,Fev!$V$5:$V$605,"Despesa",Fev!$G$5:$G$605,CPagar!$D498,Fev!$L$5:$L$605,"Não Pago")</f>
        <v>0</v>
      </c>
      <c r="G498" s="49" t="e">
        <f>SUMIFS(#REF!,#REF!,"Despesa",#REF!,CPagar!$D498,#REF!,"Não Pago")</f>
        <v>#REF!</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t="e">
        <f>SUMIFS(#REF!,#REF!,"Despesa",#REF!,CPagar!$D498,#REF!,"Não Pago")</f>
        <v>#REF!</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t="e">
        <f t="shared" si="15"/>
        <v>#REF!</v>
      </c>
    </row>
    <row r="499" spans="1:17" ht="28.5" customHeight="1" thickTop="1" thickBot="1" x14ac:dyDescent="0.3">
      <c r="A499" s="214"/>
      <c r="C499" s="34">
        <f>'PC Despesas'!O95</f>
        <v>0</v>
      </c>
      <c r="D499" s="35" t="e">
        <f>VLOOKUP(C499,'PC Despesas'!$O$5:$P$103,2,FALSE)</f>
        <v>#N/A</v>
      </c>
      <c r="E499" s="49">
        <f>SUMIFS(Jan!$J$5:$J$586,Jan!$V$5:$V$586,"Despesa",Jan!$G$5:$G$586,CPagar!$D499,Jan!$L$5:$L$586,"Não Pago")</f>
        <v>0</v>
      </c>
      <c r="F499" s="49">
        <f>SUMIFS(Fev!$J$5:$J$605,Fev!$V$5:$V$605,"Despesa",Fev!$G$5:$G$605,CPagar!$D499,Fev!$L$5:$L$605,"Não Pago")</f>
        <v>0</v>
      </c>
      <c r="G499" s="49" t="e">
        <f>SUMIFS(#REF!,#REF!,"Despesa",#REF!,CPagar!$D499,#REF!,"Não Pago")</f>
        <v>#REF!</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t="e">
        <f>SUMIFS(#REF!,#REF!,"Despesa",#REF!,CPagar!$D499,#REF!,"Não Pago")</f>
        <v>#REF!</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t="e">
        <f t="shared" si="15"/>
        <v>#REF!</v>
      </c>
    </row>
    <row r="500" spans="1:17" ht="28.5" customHeight="1" thickTop="1" thickBot="1" x14ac:dyDescent="0.3">
      <c r="A500" s="214"/>
      <c r="C500" s="34">
        <f>'PC Despesas'!O96</f>
        <v>0</v>
      </c>
      <c r="D500" s="35" t="e">
        <f>VLOOKUP(C500,'PC Despesas'!$O$5:$P$103,2,FALSE)</f>
        <v>#N/A</v>
      </c>
      <c r="E500" s="49">
        <f>SUMIFS(Jan!$J$5:$J$586,Jan!$V$5:$V$586,"Despesa",Jan!$G$5:$G$586,CPagar!$D500,Jan!$L$5:$L$586,"Não Pago")</f>
        <v>0</v>
      </c>
      <c r="F500" s="49">
        <f>SUMIFS(Fev!$J$5:$J$605,Fev!$V$5:$V$605,"Despesa",Fev!$G$5:$G$605,CPagar!$D500,Fev!$L$5:$L$605,"Não Pago")</f>
        <v>0</v>
      </c>
      <c r="G500" s="49" t="e">
        <f>SUMIFS(#REF!,#REF!,"Despesa",#REF!,CPagar!$D500,#REF!,"Não Pago")</f>
        <v>#REF!</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t="e">
        <f>SUMIFS(#REF!,#REF!,"Despesa",#REF!,CPagar!$D500,#REF!,"Não Pago")</f>
        <v>#REF!</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t="e">
        <f t="shared" si="15"/>
        <v>#REF!</v>
      </c>
    </row>
    <row r="501" spans="1:17" ht="28.5" customHeight="1" thickTop="1" thickBot="1" x14ac:dyDescent="0.3">
      <c r="A501" s="214"/>
      <c r="C501" s="34">
        <f>'PC Despesas'!O97</f>
        <v>0</v>
      </c>
      <c r="D501" s="35" t="e">
        <f>VLOOKUP(C501,'PC Despesas'!$O$5:$P$103,2,FALSE)</f>
        <v>#N/A</v>
      </c>
      <c r="E501" s="49">
        <f>SUMIFS(Jan!$J$5:$J$586,Jan!$V$5:$V$586,"Despesa",Jan!$G$5:$G$586,CPagar!$D501,Jan!$L$5:$L$586,"Não Pago")</f>
        <v>0</v>
      </c>
      <c r="F501" s="49">
        <f>SUMIFS(Fev!$J$5:$J$605,Fev!$V$5:$V$605,"Despesa",Fev!$G$5:$G$605,CPagar!$D501,Fev!$L$5:$L$605,"Não Pago")</f>
        <v>0</v>
      </c>
      <c r="G501" s="49" t="e">
        <f>SUMIFS(#REF!,#REF!,"Despesa",#REF!,CPagar!$D501,#REF!,"Não Pago")</f>
        <v>#REF!</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t="e">
        <f>SUMIFS(#REF!,#REF!,"Despesa",#REF!,CPagar!$D501,#REF!,"Não Pago")</f>
        <v>#REF!</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t="e">
        <f t="shared" si="15"/>
        <v>#REF!</v>
      </c>
    </row>
    <row r="502" spans="1:17" ht="28.5" customHeight="1" thickTop="1" thickBot="1" x14ac:dyDescent="0.3">
      <c r="A502" s="214"/>
      <c r="C502" s="34">
        <f>'PC Despesas'!O98</f>
        <v>0</v>
      </c>
      <c r="D502" s="35" t="e">
        <f>VLOOKUP(C502,'PC Despesas'!$O$5:$P$103,2,FALSE)</f>
        <v>#N/A</v>
      </c>
      <c r="E502" s="49">
        <f>SUMIFS(Jan!$J$5:$J$586,Jan!$V$5:$V$586,"Despesa",Jan!$G$5:$G$586,CPagar!$D502,Jan!$L$5:$L$586,"Não Pago")</f>
        <v>0</v>
      </c>
      <c r="F502" s="49">
        <f>SUMIFS(Fev!$J$5:$J$605,Fev!$V$5:$V$605,"Despesa",Fev!$G$5:$G$605,CPagar!$D502,Fev!$L$5:$L$605,"Não Pago")</f>
        <v>0</v>
      </c>
      <c r="G502" s="49" t="e">
        <f>SUMIFS(#REF!,#REF!,"Despesa",#REF!,CPagar!$D502,#REF!,"Não Pago")</f>
        <v>#REF!</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t="e">
        <f>SUMIFS(#REF!,#REF!,"Despesa",#REF!,CPagar!$D502,#REF!,"Não Pago")</f>
        <v>#REF!</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t="e">
        <f t="shared" si="15"/>
        <v>#REF!</v>
      </c>
    </row>
    <row r="503" spans="1:17" ht="28.5" customHeight="1" thickTop="1" thickBot="1" x14ac:dyDescent="0.3">
      <c r="A503" s="214"/>
      <c r="C503" s="34">
        <f>'PC Despesas'!O99</f>
        <v>0</v>
      </c>
      <c r="D503" s="35" t="e">
        <f>VLOOKUP(C503,'PC Despesas'!$O$5:$P$103,2,FALSE)</f>
        <v>#N/A</v>
      </c>
      <c r="E503" s="49">
        <f>SUMIFS(Jan!$J$5:$J$586,Jan!$V$5:$V$586,"Despesa",Jan!$G$5:$G$586,CPagar!$D503,Jan!$L$5:$L$586,"Não Pago")</f>
        <v>0</v>
      </c>
      <c r="F503" s="49">
        <f>SUMIFS(Fev!$J$5:$J$605,Fev!$V$5:$V$605,"Despesa",Fev!$G$5:$G$605,CPagar!$D503,Fev!$L$5:$L$605,"Não Pago")</f>
        <v>0</v>
      </c>
      <c r="G503" s="49" t="e">
        <f>SUMIFS(#REF!,#REF!,"Despesa",#REF!,CPagar!$D503,#REF!,"Não Pago")</f>
        <v>#REF!</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t="e">
        <f>SUMIFS(#REF!,#REF!,"Despesa",#REF!,CPagar!$D503,#REF!,"Não Pago")</f>
        <v>#REF!</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t="e">
        <f t="shared" si="15"/>
        <v>#REF!</v>
      </c>
    </row>
    <row r="504" spans="1:17" ht="28.5" customHeight="1" thickTop="1" thickBot="1" x14ac:dyDescent="0.3">
      <c r="A504" s="214"/>
      <c r="C504" s="34">
        <f>'PC Despesas'!O100</f>
        <v>0</v>
      </c>
      <c r="D504" s="35" t="e">
        <f>VLOOKUP(C504,'PC Despesas'!$O$5:$P$103,2,FALSE)</f>
        <v>#N/A</v>
      </c>
      <c r="E504" s="49">
        <f>SUMIFS(Jan!$J$5:$J$586,Jan!$V$5:$V$586,"Despesa",Jan!$G$5:$G$586,CPagar!$D504,Jan!$L$5:$L$586,"Não Pago")</f>
        <v>0</v>
      </c>
      <c r="F504" s="49">
        <f>SUMIFS(Fev!$J$5:$J$605,Fev!$V$5:$V$605,"Despesa",Fev!$G$5:$G$605,CPagar!$D504,Fev!$L$5:$L$605,"Não Pago")</f>
        <v>0</v>
      </c>
      <c r="G504" s="49" t="e">
        <f>SUMIFS(#REF!,#REF!,"Despesa",#REF!,CPagar!$D504,#REF!,"Não Pago")</f>
        <v>#REF!</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t="e">
        <f>SUMIFS(#REF!,#REF!,"Despesa",#REF!,CPagar!$D504,#REF!,"Não Pago")</f>
        <v>#REF!</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t="e">
        <f t="shared" si="15"/>
        <v>#REF!</v>
      </c>
    </row>
    <row r="505" spans="1:17" ht="28.5" customHeight="1" thickTop="1" thickBot="1" x14ac:dyDescent="0.3">
      <c r="A505" s="214"/>
      <c r="C505" s="34">
        <f>'PC Despesas'!O101</f>
        <v>0</v>
      </c>
      <c r="D505" s="35" t="e">
        <f>VLOOKUP(C505,'PC Despesas'!$O$5:$P$103,2,FALSE)</f>
        <v>#N/A</v>
      </c>
      <c r="E505" s="49">
        <f>SUMIFS(Jan!$J$5:$J$586,Jan!$V$5:$V$586,"Despesa",Jan!$G$5:$G$586,CPagar!$D505,Jan!$L$5:$L$586,"Não Pago")</f>
        <v>0</v>
      </c>
      <c r="F505" s="49">
        <f>SUMIFS(Fev!$J$5:$J$605,Fev!$V$5:$V$605,"Despesa",Fev!$G$5:$G$605,CPagar!$D505,Fev!$L$5:$L$605,"Não Pago")</f>
        <v>0</v>
      </c>
      <c r="G505" s="49" t="e">
        <f>SUMIFS(#REF!,#REF!,"Despesa",#REF!,CPagar!$D505,#REF!,"Não Pago")</f>
        <v>#REF!</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t="e">
        <f>SUMIFS(#REF!,#REF!,"Despesa",#REF!,CPagar!$D505,#REF!,"Não Pago")</f>
        <v>#REF!</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t="e">
        <f t="shared" si="15"/>
        <v>#REF!</v>
      </c>
    </row>
    <row r="506" spans="1:17" ht="28.5" customHeight="1" thickTop="1" thickBot="1" x14ac:dyDescent="0.3">
      <c r="A506" s="214"/>
      <c r="C506" s="34">
        <f>'PC Despesas'!O102</f>
        <v>0</v>
      </c>
      <c r="D506" s="35" t="e">
        <f>VLOOKUP(C506,'PC Despesas'!$O$5:$P$103,2,FALSE)</f>
        <v>#N/A</v>
      </c>
      <c r="E506" s="49">
        <f>SUMIFS(Jan!$J$5:$J$586,Jan!$V$5:$V$586,"Despesa",Jan!$G$5:$G$586,CPagar!$D506,Jan!$L$5:$L$586,"Não Pago")</f>
        <v>0</v>
      </c>
      <c r="F506" s="49">
        <f>SUMIFS(Fev!$J$5:$J$605,Fev!$V$5:$V$605,"Despesa",Fev!$G$5:$G$605,CPagar!$D506,Fev!$L$5:$L$605,"Não Pago")</f>
        <v>0</v>
      </c>
      <c r="G506" s="49" t="e">
        <f>SUMIFS(#REF!,#REF!,"Despesa",#REF!,CPagar!$D506,#REF!,"Não Pago")</f>
        <v>#REF!</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t="e">
        <f>SUMIFS(#REF!,#REF!,"Despesa",#REF!,CPagar!$D506,#REF!,"Não Pago")</f>
        <v>#REF!</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t="e">
        <f t="shared" si="15"/>
        <v>#REF!</v>
      </c>
    </row>
    <row r="507" spans="1:17" ht="28.5" customHeight="1" thickTop="1" thickBot="1" x14ac:dyDescent="0.3">
      <c r="A507" s="214"/>
      <c r="C507" s="34">
        <f>'PC Despesas'!O103</f>
        <v>0</v>
      </c>
      <c r="D507" s="35" t="e">
        <f>VLOOKUP(C507,'PC Despesas'!$O$5:$P$103,2,FALSE)</f>
        <v>#N/A</v>
      </c>
      <c r="E507" s="49">
        <f>SUMIFS(Jan!$J$5:$J$586,Jan!$V$5:$V$586,"Despesa",Jan!$G$5:$G$586,CPagar!$D507,Jan!$L$5:$L$586,"Não Pago")</f>
        <v>0</v>
      </c>
      <c r="F507" s="49">
        <f>SUMIFS(Fev!$J$5:$J$605,Fev!$V$5:$V$605,"Despesa",Fev!$G$5:$G$605,CPagar!$D507,Fev!$L$5:$L$605,"Não Pago")</f>
        <v>0</v>
      </c>
      <c r="G507" s="49" t="e">
        <f>SUMIFS(#REF!,#REF!,"Despesa",#REF!,CPagar!$D507,#REF!,"Não Pago")</f>
        <v>#REF!</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t="e">
        <f>SUMIFS(#REF!,#REF!,"Despesa",#REF!,CPagar!$D507,#REF!,"Não Pago")</f>
        <v>#REF!</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t="e">
        <f t="shared" si="15"/>
        <v>#REF!</v>
      </c>
    </row>
    <row r="508" spans="1:17" ht="30.75" customHeight="1" thickTop="1" thickBot="1" x14ac:dyDescent="0.3">
      <c r="A508" s="214"/>
      <c r="C508" s="176" t="str">
        <f>'PC Despesas'!R4</f>
        <v>5.6</v>
      </c>
      <c r="D508" s="177" t="str">
        <f>VLOOKUP(C508,'PC Despesas'!$R$4:$S$103,2,FALSE)</f>
        <v>DESPESAS DE MARKETING</v>
      </c>
      <c r="E508" s="187">
        <f t="shared" ref="E508:Q508" si="16">SUM(E509:E607)</f>
        <v>0</v>
      </c>
      <c r="F508" s="187">
        <f t="shared" si="16"/>
        <v>0</v>
      </c>
      <c r="G508" s="187" t="e">
        <f t="shared" si="16"/>
        <v>#REF!</v>
      </c>
      <c r="H508" s="187">
        <f t="shared" si="16"/>
        <v>0</v>
      </c>
      <c r="I508" s="187">
        <f t="shared" si="16"/>
        <v>0</v>
      </c>
      <c r="J508" s="187">
        <f t="shared" si="16"/>
        <v>0</v>
      </c>
      <c r="K508" s="187" t="e">
        <f t="shared" si="16"/>
        <v>#REF!</v>
      </c>
      <c r="L508" s="187">
        <f t="shared" si="16"/>
        <v>0</v>
      </c>
      <c r="M508" s="187">
        <f t="shared" si="16"/>
        <v>0</v>
      </c>
      <c r="N508" s="187">
        <f t="shared" si="16"/>
        <v>0</v>
      </c>
      <c r="O508" s="187">
        <f t="shared" si="16"/>
        <v>0</v>
      </c>
      <c r="P508" s="187">
        <f t="shared" si="16"/>
        <v>0</v>
      </c>
      <c r="Q508" s="187" t="e">
        <f t="shared" si="16"/>
        <v>#REF!</v>
      </c>
    </row>
    <row r="509" spans="1:17" ht="28.5" customHeight="1" thickTop="1" thickBot="1" x14ac:dyDescent="0.3">
      <c r="A509" s="214"/>
      <c r="C509" s="34" t="str">
        <f>'PC Despesas'!R5</f>
        <v>5.6.1</v>
      </c>
      <c r="D509" s="35" t="str">
        <f>VLOOKUP(C509,'PC Despesas'!$R$5:$S$103,2,FALSE)</f>
        <v>PATOCINIOS</v>
      </c>
      <c r="E509" s="49">
        <f>SUMIFS(Jan!$J$5:$J$586,Jan!$V$5:$V$586,"Despesa",Jan!$G$5:$G$586,CPagar!$D509,Jan!$L$5:$L$586,"Não Pago")</f>
        <v>0</v>
      </c>
      <c r="F509" s="49">
        <f>SUMIFS(Fev!$J$5:$J$605,Fev!$V$5:$V$605,"Despesa",Fev!$G$5:$G$605,CPagar!$D509,Fev!$L$5:$L$605,"Não Pago")</f>
        <v>0</v>
      </c>
      <c r="G509" s="49" t="e">
        <f>SUMIFS(#REF!,#REF!,"Despesa",#REF!,CPagar!$D509,#REF!,"Não Pago")</f>
        <v>#REF!</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t="e">
        <f>SUMIFS(#REF!,#REF!,"Despesa",#REF!,CPagar!$D509,#REF!,"Não Pago")</f>
        <v>#REF!</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t="e">
        <f>SUM(E509:P509)</f>
        <v>#REF!</v>
      </c>
    </row>
    <row r="510" spans="1:17" ht="28.5" customHeight="1" thickTop="1" thickBot="1" x14ac:dyDescent="0.3">
      <c r="A510" s="214"/>
      <c r="C510" s="34">
        <f>'PC Despesas'!R6</f>
        <v>0</v>
      </c>
      <c r="D510" s="35" t="e">
        <f>VLOOKUP(C510,'PC Despesas'!$R$5:$S$103,2,FALSE)</f>
        <v>#N/A</v>
      </c>
      <c r="E510" s="49">
        <f>SUMIFS(Jan!$J$5:$J$586,Jan!$V$5:$V$586,"Despesa",Jan!$G$5:$G$586,CPagar!$D510,Jan!$L$5:$L$586,"Não Pago")</f>
        <v>0</v>
      </c>
      <c r="F510" s="49">
        <f>SUMIFS(Fev!$J$5:$J$605,Fev!$V$5:$V$605,"Despesa",Fev!$G$5:$G$605,CPagar!$D510,Fev!$L$5:$L$605,"Não Pago")</f>
        <v>0</v>
      </c>
      <c r="G510" s="49" t="e">
        <f>SUMIFS(#REF!,#REF!,"Despesa",#REF!,CPagar!$D510,#REF!,"Não Pago")</f>
        <v>#REF!</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t="e">
        <f>SUMIFS(#REF!,#REF!,"Despesa",#REF!,CPagar!$D510,#REF!,"Não Pago")</f>
        <v>#REF!</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t="e">
        <f t="shared" ref="Q510:Q573" si="17">SUM(E510:P510)</f>
        <v>#REF!</v>
      </c>
    </row>
    <row r="511" spans="1:17" ht="28.5" customHeight="1" thickTop="1" thickBot="1" x14ac:dyDescent="0.3">
      <c r="A511" s="214"/>
      <c r="C511" s="34">
        <f>'PC Despesas'!R7</f>
        <v>0</v>
      </c>
      <c r="D511" s="35" t="e">
        <f>VLOOKUP(C511,'PC Despesas'!$R$5:$S$103,2,FALSE)</f>
        <v>#N/A</v>
      </c>
      <c r="E511" s="49">
        <f>SUMIFS(Jan!$J$5:$J$586,Jan!$V$5:$V$586,"Despesa",Jan!$G$5:$G$586,CPagar!$D511,Jan!$L$5:$L$586,"Não Pago")</f>
        <v>0</v>
      </c>
      <c r="F511" s="49">
        <f>SUMIFS(Fev!$J$5:$J$605,Fev!$V$5:$V$605,"Despesa",Fev!$G$5:$G$605,CPagar!$D511,Fev!$L$5:$L$605,"Não Pago")</f>
        <v>0</v>
      </c>
      <c r="G511" s="49" t="e">
        <f>SUMIFS(#REF!,#REF!,"Despesa",#REF!,CPagar!$D511,#REF!,"Não Pago")</f>
        <v>#REF!</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t="e">
        <f>SUMIFS(#REF!,#REF!,"Despesa",#REF!,CPagar!$D511,#REF!,"Não Pago")</f>
        <v>#REF!</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t="e">
        <f t="shared" si="17"/>
        <v>#REF!</v>
      </c>
    </row>
    <row r="512" spans="1:17" ht="28.5" customHeight="1" thickTop="1" thickBot="1" x14ac:dyDescent="0.3">
      <c r="A512" s="214"/>
      <c r="C512" s="34">
        <f>'PC Despesas'!R8</f>
        <v>0</v>
      </c>
      <c r="D512" s="35" t="e">
        <f>VLOOKUP(C512,'PC Despesas'!$R$5:$S$103,2,FALSE)</f>
        <v>#N/A</v>
      </c>
      <c r="E512" s="49">
        <f>SUMIFS(Jan!$J$5:$J$586,Jan!$V$5:$V$586,"Despesa",Jan!$G$5:$G$586,CPagar!$D512,Jan!$L$5:$L$586,"Não Pago")</f>
        <v>0</v>
      </c>
      <c r="F512" s="49">
        <f>SUMIFS(Fev!$J$5:$J$605,Fev!$V$5:$V$605,"Despesa",Fev!$G$5:$G$605,CPagar!$D512,Fev!$L$5:$L$605,"Não Pago")</f>
        <v>0</v>
      </c>
      <c r="G512" s="49" t="e">
        <f>SUMIFS(#REF!,#REF!,"Despesa",#REF!,CPagar!$D512,#REF!,"Não Pago")</f>
        <v>#REF!</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t="e">
        <f>SUMIFS(#REF!,#REF!,"Despesa",#REF!,CPagar!$D512,#REF!,"Não Pago")</f>
        <v>#REF!</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t="e">
        <f t="shared" si="17"/>
        <v>#REF!</v>
      </c>
    </row>
    <row r="513" spans="1:17" ht="28.5" customHeight="1" thickTop="1" thickBot="1" x14ac:dyDescent="0.3">
      <c r="A513" s="214"/>
      <c r="C513" s="34">
        <f>'PC Despesas'!R9</f>
        <v>0</v>
      </c>
      <c r="D513" s="35" t="e">
        <f>VLOOKUP(C513,'PC Despesas'!$R$5:$S$103,2,FALSE)</f>
        <v>#N/A</v>
      </c>
      <c r="E513" s="49">
        <f>SUMIFS(Jan!$J$5:$J$586,Jan!$V$5:$V$586,"Despesa",Jan!$G$5:$G$586,CPagar!$D513,Jan!$L$5:$L$586,"Não Pago")</f>
        <v>0</v>
      </c>
      <c r="F513" s="49">
        <f>SUMIFS(Fev!$J$5:$J$605,Fev!$V$5:$V$605,"Despesa",Fev!$G$5:$G$605,CPagar!$D513,Fev!$L$5:$L$605,"Não Pago")</f>
        <v>0</v>
      </c>
      <c r="G513" s="49" t="e">
        <f>SUMIFS(#REF!,#REF!,"Despesa",#REF!,CPagar!$D513,#REF!,"Não Pago")</f>
        <v>#REF!</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t="e">
        <f>SUMIFS(#REF!,#REF!,"Despesa",#REF!,CPagar!$D513,#REF!,"Não Pago")</f>
        <v>#REF!</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t="e">
        <f t="shared" si="17"/>
        <v>#REF!</v>
      </c>
    </row>
    <row r="514" spans="1:17" ht="28.5" customHeight="1" thickTop="1" thickBot="1" x14ac:dyDescent="0.3">
      <c r="A514" s="214"/>
      <c r="C514" s="34">
        <f>'PC Despesas'!R10</f>
        <v>0</v>
      </c>
      <c r="D514" s="35" t="e">
        <f>VLOOKUP(C514,'PC Despesas'!$R$5:$S$103,2,FALSE)</f>
        <v>#N/A</v>
      </c>
      <c r="E514" s="49">
        <f>SUMIFS(Jan!$J$5:$J$586,Jan!$V$5:$V$586,"Despesa",Jan!$G$5:$G$586,CPagar!$D514,Jan!$L$5:$L$586,"Não Pago")</f>
        <v>0</v>
      </c>
      <c r="F514" s="49">
        <f>SUMIFS(Fev!$J$5:$J$605,Fev!$V$5:$V$605,"Despesa",Fev!$G$5:$G$605,CPagar!$D514,Fev!$L$5:$L$605,"Não Pago")</f>
        <v>0</v>
      </c>
      <c r="G514" s="49" t="e">
        <f>SUMIFS(#REF!,#REF!,"Despesa",#REF!,CPagar!$D514,#REF!,"Não Pago")</f>
        <v>#REF!</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t="e">
        <f>SUMIFS(#REF!,#REF!,"Despesa",#REF!,CPagar!$D514,#REF!,"Não Pago")</f>
        <v>#REF!</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t="e">
        <f t="shared" si="17"/>
        <v>#REF!</v>
      </c>
    </row>
    <row r="515" spans="1:17" ht="28.5" customHeight="1" thickTop="1" thickBot="1" x14ac:dyDescent="0.3">
      <c r="A515" s="214"/>
      <c r="C515" s="34">
        <f>'PC Despesas'!R11</f>
        <v>0</v>
      </c>
      <c r="D515" s="35" t="e">
        <f>VLOOKUP(C515,'PC Despesas'!$R$5:$S$103,2,FALSE)</f>
        <v>#N/A</v>
      </c>
      <c r="E515" s="49">
        <f>SUMIFS(Jan!$J$5:$J$586,Jan!$V$5:$V$586,"Despesa",Jan!$G$5:$G$586,CPagar!$D515,Jan!$L$5:$L$586,"Não Pago")</f>
        <v>0</v>
      </c>
      <c r="F515" s="49">
        <f>SUMIFS(Fev!$J$5:$J$605,Fev!$V$5:$V$605,"Despesa",Fev!$G$5:$G$605,CPagar!$D515,Fev!$L$5:$L$605,"Não Pago")</f>
        <v>0</v>
      </c>
      <c r="G515" s="49" t="e">
        <f>SUMIFS(#REF!,#REF!,"Despesa",#REF!,CPagar!$D515,#REF!,"Não Pago")</f>
        <v>#REF!</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t="e">
        <f>SUMIFS(#REF!,#REF!,"Despesa",#REF!,CPagar!$D515,#REF!,"Não Pago")</f>
        <v>#REF!</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t="e">
        <f t="shared" si="17"/>
        <v>#REF!</v>
      </c>
    </row>
    <row r="516" spans="1:17" ht="28.5" customHeight="1" thickTop="1" thickBot="1" x14ac:dyDescent="0.3">
      <c r="A516" s="214"/>
      <c r="C516" s="34">
        <f>'PC Despesas'!R12</f>
        <v>0</v>
      </c>
      <c r="D516" s="35" t="e">
        <f>VLOOKUP(C516,'PC Despesas'!$R$5:$S$103,2,FALSE)</f>
        <v>#N/A</v>
      </c>
      <c r="E516" s="49">
        <f>SUMIFS(Jan!$J$5:$J$586,Jan!$V$5:$V$586,"Despesa",Jan!$G$5:$G$586,CPagar!$D516,Jan!$L$5:$L$586,"Não Pago")</f>
        <v>0</v>
      </c>
      <c r="F516" s="49">
        <f>SUMIFS(Fev!$J$5:$J$605,Fev!$V$5:$V$605,"Despesa",Fev!$G$5:$G$605,CPagar!$D516,Fev!$L$5:$L$605,"Não Pago")</f>
        <v>0</v>
      </c>
      <c r="G516" s="49" t="e">
        <f>SUMIFS(#REF!,#REF!,"Despesa",#REF!,CPagar!$D516,#REF!,"Não Pago")</f>
        <v>#REF!</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t="e">
        <f>SUMIFS(#REF!,#REF!,"Despesa",#REF!,CPagar!$D516,#REF!,"Não Pago")</f>
        <v>#REF!</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t="e">
        <f t="shared" si="17"/>
        <v>#REF!</v>
      </c>
    </row>
    <row r="517" spans="1:17" ht="28.5" customHeight="1" thickTop="1" thickBot="1" x14ac:dyDescent="0.3">
      <c r="A517" s="214"/>
      <c r="C517" s="34">
        <f>'PC Despesas'!R13</f>
        <v>0</v>
      </c>
      <c r="D517" s="35" t="e">
        <f>VLOOKUP(C517,'PC Despesas'!$R$5:$S$103,2,FALSE)</f>
        <v>#N/A</v>
      </c>
      <c r="E517" s="49">
        <f>SUMIFS(Jan!$J$5:$J$586,Jan!$V$5:$V$586,"Despesa",Jan!$G$5:$G$586,CPagar!$D517,Jan!$L$5:$L$586,"Não Pago")</f>
        <v>0</v>
      </c>
      <c r="F517" s="49">
        <f>SUMIFS(Fev!$J$5:$J$605,Fev!$V$5:$V$605,"Despesa",Fev!$G$5:$G$605,CPagar!$D517,Fev!$L$5:$L$605,"Não Pago")</f>
        <v>0</v>
      </c>
      <c r="G517" s="49" t="e">
        <f>SUMIFS(#REF!,#REF!,"Despesa",#REF!,CPagar!$D517,#REF!,"Não Pago")</f>
        <v>#REF!</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t="e">
        <f>SUMIFS(#REF!,#REF!,"Despesa",#REF!,CPagar!$D517,#REF!,"Não Pago")</f>
        <v>#REF!</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t="e">
        <f t="shared" si="17"/>
        <v>#REF!</v>
      </c>
    </row>
    <row r="518" spans="1:17" ht="28.5" customHeight="1" thickTop="1" thickBot="1" x14ac:dyDescent="0.3">
      <c r="A518" s="214"/>
      <c r="C518" s="34">
        <f>'PC Despesas'!R14</f>
        <v>0</v>
      </c>
      <c r="D518" s="35" t="e">
        <f>VLOOKUP(C518,'PC Despesas'!$R$5:$S$103,2,FALSE)</f>
        <v>#N/A</v>
      </c>
      <c r="E518" s="49">
        <f>SUMIFS(Jan!$J$5:$J$586,Jan!$V$5:$V$586,"Despesa",Jan!$G$5:$G$586,CPagar!$D518,Jan!$L$5:$L$586,"Não Pago")</f>
        <v>0</v>
      </c>
      <c r="F518" s="49">
        <f>SUMIFS(Fev!$J$5:$J$605,Fev!$V$5:$V$605,"Despesa",Fev!$G$5:$G$605,CPagar!$D518,Fev!$L$5:$L$605,"Não Pago")</f>
        <v>0</v>
      </c>
      <c r="G518" s="49" t="e">
        <f>SUMIFS(#REF!,#REF!,"Despesa",#REF!,CPagar!$D518,#REF!,"Não Pago")</f>
        <v>#REF!</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t="e">
        <f>SUMIFS(#REF!,#REF!,"Despesa",#REF!,CPagar!$D518,#REF!,"Não Pago")</f>
        <v>#REF!</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t="e">
        <f t="shared" si="17"/>
        <v>#REF!</v>
      </c>
    </row>
    <row r="519" spans="1:17" ht="28.5" customHeight="1" thickTop="1" thickBot="1" x14ac:dyDescent="0.3">
      <c r="A519" s="214"/>
      <c r="C519" s="34">
        <f>'PC Despesas'!R15</f>
        <v>0</v>
      </c>
      <c r="D519" s="35" t="e">
        <f>VLOOKUP(C519,'PC Despesas'!$R$5:$S$103,2,FALSE)</f>
        <v>#N/A</v>
      </c>
      <c r="E519" s="49">
        <f>SUMIFS(Jan!$J$5:$J$586,Jan!$V$5:$V$586,"Despesa",Jan!$G$5:$G$586,CPagar!$D519,Jan!$L$5:$L$586,"Não Pago")</f>
        <v>0</v>
      </c>
      <c r="F519" s="49">
        <f>SUMIFS(Fev!$J$5:$J$605,Fev!$V$5:$V$605,"Despesa",Fev!$G$5:$G$605,CPagar!$D519,Fev!$L$5:$L$605,"Não Pago")</f>
        <v>0</v>
      </c>
      <c r="G519" s="49" t="e">
        <f>SUMIFS(#REF!,#REF!,"Despesa",#REF!,CPagar!$D519,#REF!,"Não Pago")</f>
        <v>#REF!</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t="e">
        <f>SUMIFS(#REF!,#REF!,"Despesa",#REF!,CPagar!$D519,#REF!,"Não Pago")</f>
        <v>#REF!</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t="e">
        <f t="shared" si="17"/>
        <v>#REF!</v>
      </c>
    </row>
    <row r="520" spans="1:17" ht="28.5" customHeight="1" thickTop="1" thickBot="1" x14ac:dyDescent="0.3">
      <c r="A520" s="214"/>
      <c r="C520" s="34">
        <f>'PC Despesas'!R16</f>
        <v>0</v>
      </c>
      <c r="D520" s="35" t="e">
        <f>VLOOKUP(C520,'PC Despesas'!$R$5:$S$103,2,FALSE)</f>
        <v>#N/A</v>
      </c>
      <c r="E520" s="49">
        <f>SUMIFS(Jan!$J$5:$J$586,Jan!$V$5:$V$586,"Despesa",Jan!$G$5:$G$586,CPagar!$D520,Jan!$L$5:$L$586,"Não Pago")</f>
        <v>0</v>
      </c>
      <c r="F520" s="49">
        <f>SUMIFS(Fev!$J$5:$J$605,Fev!$V$5:$V$605,"Despesa",Fev!$G$5:$G$605,CPagar!$D520,Fev!$L$5:$L$605,"Não Pago")</f>
        <v>0</v>
      </c>
      <c r="G520" s="49" t="e">
        <f>SUMIFS(#REF!,#REF!,"Despesa",#REF!,CPagar!$D520,#REF!,"Não Pago")</f>
        <v>#REF!</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t="e">
        <f>SUMIFS(#REF!,#REF!,"Despesa",#REF!,CPagar!$D520,#REF!,"Não Pago")</f>
        <v>#REF!</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t="e">
        <f t="shared" si="17"/>
        <v>#REF!</v>
      </c>
    </row>
    <row r="521" spans="1:17" ht="28.5" customHeight="1" thickTop="1" thickBot="1" x14ac:dyDescent="0.3">
      <c r="A521" s="214"/>
      <c r="C521" s="34">
        <f>'PC Despesas'!R17</f>
        <v>0</v>
      </c>
      <c r="D521" s="35" t="e">
        <f>VLOOKUP(C521,'PC Despesas'!$R$5:$S$103,2,FALSE)</f>
        <v>#N/A</v>
      </c>
      <c r="E521" s="49">
        <f>SUMIFS(Jan!$J$5:$J$586,Jan!$V$5:$V$586,"Despesa",Jan!$G$5:$G$586,CPagar!$D521,Jan!$L$5:$L$586,"Não Pago")</f>
        <v>0</v>
      </c>
      <c r="F521" s="49">
        <f>SUMIFS(Fev!$J$5:$J$605,Fev!$V$5:$V$605,"Despesa",Fev!$G$5:$G$605,CPagar!$D521,Fev!$L$5:$L$605,"Não Pago")</f>
        <v>0</v>
      </c>
      <c r="G521" s="49" t="e">
        <f>SUMIFS(#REF!,#REF!,"Despesa",#REF!,CPagar!$D521,#REF!,"Não Pago")</f>
        <v>#REF!</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t="e">
        <f>SUMIFS(#REF!,#REF!,"Despesa",#REF!,CPagar!$D521,#REF!,"Não Pago")</f>
        <v>#REF!</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t="e">
        <f t="shared" si="17"/>
        <v>#REF!</v>
      </c>
    </row>
    <row r="522" spans="1:17" ht="28.5" customHeight="1" thickTop="1" thickBot="1" x14ac:dyDescent="0.3">
      <c r="A522" s="214"/>
      <c r="C522" s="34">
        <f>'PC Despesas'!R18</f>
        <v>0</v>
      </c>
      <c r="D522" s="35" t="e">
        <f>VLOOKUP(C522,'PC Despesas'!$R$5:$S$103,2,FALSE)</f>
        <v>#N/A</v>
      </c>
      <c r="E522" s="49">
        <f>SUMIFS(Jan!$J$5:$J$586,Jan!$V$5:$V$586,"Despesa",Jan!$G$5:$G$586,CPagar!$D522,Jan!$L$5:$L$586,"Não Pago")</f>
        <v>0</v>
      </c>
      <c r="F522" s="49">
        <f>SUMIFS(Fev!$J$5:$J$605,Fev!$V$5:$V$605,"Despesa",Fev!$G$5:$G$605,CPagar!$D522,Fev!$L$5:$L$605,"Não Pago")</f>
        <v>0</v>
      </c>
      <c r="G522" s="49" t="e">
        <f>SUMIFS(#REF!,#REF!,"Despesa",#REF!,CPagar!$D522,#REF!,"Não Pago")</f>
        <v>#REF!</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t="e">
        <f>SUMIFS(#REF!,#REF!,"Despesa",#REF!,CPagar!$D522,#REF!,"Não Pago")</f>
        <v>#REF!</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t="e">
        <f t="shared" si="17"/>
        <v>#REF!</v>
      </c>
    </row>
    <row r="523" spans="1:17" ht="28.5" customHeight="1" thickTop="1" thickBot="1" x14ac:dyDescent="0.3">
      <c r="A523" s="214"/>
      <c r="C523" s="34">
        <f>'PC Despesas'!R19</f>
        <v>0</v>
      </c>
      <c r="D523" s="35" t="e">
        <f>VLOOKUP(C523,'PC Despesas'!$R$5:$S$103,2,FALSE)</f>
        <v>#N/A</v>
      </c>
      <c r="E523" s="49">
        <f>SUMIFS(Jan!$J$5:$J$586,Jan!$V$5:$V$586,"Despesa",Jan!$G$5:$G$586,CPagar!$D523,Jan!$L$5:$L$586,"Não Pago")</f>
        <v>0</v>
      </c>
      <c r="F523" s="49">
        <f>SUMIFS(Fev!$J$5:$J$605,Fev!$V$5:$V$605,"Despesa",Fev!$G$5:$G$605,CPagar!$D523,Fev!$L$5:$L$605,"Não Pago")</f>
        <v>0</v>
      </c>
      <c r="G523" s="49" t="e">
        <f>SUMIFS(#REF!,#REF!,"Despesa",#REF!,CPagar!$D523,#REF!,"Não Pago")</f>
        <v>#REF!</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t="e">
        <f>SUMIFS(#REF!,#REF!,"Despesa",#REF!,CPagar!$D523,#REF!,"Não Pago")</f>
        <v>#REF!</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t="e">
        <f t="shared" si="17"/>
        <v>#REF!</v>
      </c>
    </row>
    <row r="524" spans="1:17" ht="28.5" customHeight="1" thickTop="1" thickBot="1" x14ac:dyDescent="0.3">
      <c r="A524" s="214"/>
      <c r="C524" s="34">
        <f>'PC Despesas'!R20</f>
        <v>0</v>
      </c>
      <c r="D524" s="35" t="e">
        <f>VLOOKUP(C524,'PC Despesas'!$R$5:$S$103,2,FALSE)</f>
        <v>#N/A</v>
      </c>
      <c r="E524" s="49">
        <f>SUMIFS(Jan!$J$5:$J$586,Jan!$V$5:$V$586,"Despesa",Jan!$G$5:$G$586,CPagar!$D524,Jan!$L$5:$L$586,"Não Pago")</f>
        <v>0</v>
      </c>
      <c r="F524" s="49">
        <f>SUMIFS(Fev!$J$5:$J$605,Fev!$V$5:$V$605,"Despesa",Fev!$G$5:$G$605,CPagar!$D524,Fev!$L$5:$L$605,"Não Pago")</f>
        <v>0</v>
      </c>
      <c r="G524" s="49" t="e">
        <f>SUMIFS(#REF!,#REF!,"Despesa",#REF!,CPagar!$D524,#REF!,"Não Pago")</f>
        <v>#REF!</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t="e">
        <f>SUMIFS(#REF!,#REF!,"Despesa",#REF!,CPagar!$D524,#REF!,"Não Pago")</f>
        <v>#REF!</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t="e">
        <f t="shared" si="17"/>
        <v>#REF!</v>
      </c>
    </row>
    <row r="525" spans="1:17" ht="28.5" customHeight="1" thickTop="1" thickBot="1" x14ac:dyDescent="0.3">
      <c r="A525" s="214"/>
      <c r="C525" s="34">
        <f>'PC Despesas'!R21</f>
        <v>0</v>
      </c>
      <c r="D525" s="35" t="e">
        <f>VLOOKUP(C525,'PC Despesas'!$R$5:$S$103,2,FALSE)</f>
        <v>#N/A</v>
      </c>
      <c r="E525" s="49">
        <f>SUMIFS(Jan!$J$5:$J$586,Jan!$V$5:$V$586,"Despesa",Jan!$G$5:$G$586,CPagar!$D525,Jan!$L$5:$L$586,"Não Pago")</f>
        <v>0</v>
      </c>
      <c r="F525" s="49">
        <f>SUMIFS(Fev!$J$5:$J$605,Fev!$V$5:$V$605,"Despesa",Fev!$G$5:$G$605,CPagar!$D525,Fev!$L$5:$L$605,"Não Pago")</f>
        <v>0</v>
      </c>
      <c r="G525" s="49" t="e">
        <f>SUMIFS(#REF!,#REF!,"Despesa",#REF!,CPagar!$D525,#REF!,"Não Pago")</f>
        <v>#REF!</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t="e">
        <f>SUMIFS(#REF!,#REF!,"Despesa",#REF!,CPagar!$D525,#REF!,"Não Pago")</f>
        <v>#REF!</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t="e">
        <f t="shared" si="17"/>
        <v>#REF!</v>
      </c>
    </row>
    <row r="526" spans="1:17" ht="28.5" customHeight="1" thickTop="1" thickBot="1" x14ac:dyDescent="0.3">
      <c r="A526" s="214"/>
      <c r="C526" s="34">
        <f>'PC Despesas'!R22</f>
        <v>0</v>
      </c>
      <c r="D526" s="35" t="e">
        <f>VLOOKUP(C526,'PC Despesas'!$R$5:$S$103,2,FALSE)</f>
        <v>#N/A</v>
      </c>
      <c r="E526" s="49">
        <f>SUMIFS(Jan!$J$5:$J$586,Jan!$V$5:$V$586,"Despesa",Jan!$G$5:$G$586,CPagar!$D526,Jan!$L$5:$L$586,"Não Pago")</f>
        <v>0</v>
      </c>
      <c r="F526" s="49">
        <f>SUMIFS(Fev!$J$5:$J$605,Fev!$V$5:$V$605,"Despesa",Fev!$G$5:$G$605,CPagar!$D526,Fev!$L$5:$L$605,"Não Pago")</f>
        <v>0</v>
      </c>
      <c r="G526" s="49" t="e">
        <f>SUMIFS(#REF!,#REF!,"Despesa",#REF!,CPagar!$D526,#REF!,"Não Pago")</f>
        <v>#REF!</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t="e">
        <f>SUMIFS(#REF!,#REF!,"Despesa",#REF!,CPagar!$D526,#REF!,"Não Pago")</f>
        <v>#REF!</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t="e">
        <f t="shared" si="17"/>
        <v>#REF!</v>
      </c>
    </row>
    <row r="527" spans="1:17" ht="28.5" customHeight="1" thickTop="1" thickBot="1" x14ac:dyDescent="0.3">
      <c r="A527" s="214"/>
      <c r="C527" s="34">
        <f>'PC Despesas'!R23</f>
        <v>0</v>
      </c>
      <c r="D527" s="35" t="e">
        <f>VLOOKUP(C527,'PC Despesas'!$R$5:$S$103,2,FALSE)</f>
        <v>#N/A</v>
      </c>
      <c r="E527" s="49">
        <f>SUMIFS(Jan!$J$5:$J$586,Jan!$V$5:$V$586,"Despesa",Jan!$G$5:$G$586,CPagar!$D527,Jan!$L$5:$L$586,"Não Pago")</f>
        <v>0</v>
      </c>
      <c r="F527" s="49">
        <f>SUMIFS(Fev!$J$5:$J$605,Fev!$V$5:$V$605,"Despesa",Fev!$G$5:$G$605,CPagar!$D527,Fev!$L$5:$L$605,"Não Pago")</f>
        <v>0</v>
      </c>
      <c r="G527" s="49" t="e">
        <f>SUMIFS(#REF!,#REF!,"Despesa",#REF!,CPagar!$D527,#REF!,"Não Pago")</f>
        <v>#REF!</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t="e">
        <f>SUMIFS(#REF!,#REF!,"Despesa",#REF!,CPagar!$D527,#REF!,"Não Pago")</f>
        <v>#REF!</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t="e">
        <f t="shared" si="17"/>
        <v>#REF!</v>
      </c>
    </row>
    <row r="528" spans="1:17" ht="28.5" customHeight="1" thickTop="1" thickBot="1" x14ac:dyDescent="0.3">
      <c r="A528" s="214"/>
      <c r="C528" s="34">
        <f>'PC Despesas'!R24</f>
        <v>0</v>
      </c>
      <c r="D528" s="35" t="e">
        <f>VLOOKUP(C528,'PC Despesas'!$R$5:$S$103,2,FALSE)</f>
        <v>#N/A</v>
      </c>
      <c r="E528" s="49">
        <f>SUMIFS(Jan!$J$5:$J$586,Jan!$V$5:$V$586,"Despesa",Jan!$G$5:$G$586,CPagar!$D528,Jan!$L$5:$L$586,"Não Pago")</f>
        <v>0</v>
      </c>
      <c r="F528" s="49">
        <f>SUMIFS(Fev!$J$5:$J$605,Fev!$V$5:$V$605,"Despesa",Fev!$G$5:$G$605,CPagar!$D528,Fev!$L$5:$L$605,"Não Pago")</f>
        <v>0</v>
      </c>
      <c r="G528" s="49" t="e">
        <f>SUMIFS(#REF!,#REF!,"Despesa",#REF!,CPagar!$D528,#REF!,"Não Pago")</f>
        <v>#REF!</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t="e">
        <f>SUMIFS(#REF!,#REF!,"Despesa",#REF!,CPagar!$D528,#REF!,"Não Pago")</f>
        <v>#REF!</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t="e">
        <f t="shared" si="17"/>
        <v>#REF!</v>
      </c>
    </row>
    <row r="529" spans="1:17" ht="28.5" customHeight="1" thickTop="1" thickBot="1" x14ac:dyDescent="0.3">
      <c r="A529" s="214"/>
      <c r="C529" s="34">
        <f>'PC Despesas'!R25</f>
        <v>0</v>
      </c>
      <c r="D529" s="35" t="e">
        <f>VLOOKUP(C529,'PC Despesas'!$R$5:$S$103,2,FALSE)</f>
        <v>#N/A</v>
      </c>
      <c r="E529" s="49">
        <f>SUMIFS(Jan!$J$5:$J$586,Jan!$V$5:$V$586,"Despesa",Jan!$G$5:$G$586,CPagar!$D529,Jan!$L$5:$L$586,"Não Pago")</f>
        <v>0</v>
      </c>
      <c r="F529" s="49">
        <f>SUMIFS(Fev!$J$5:$J$605,Fev!$V$5:$V$605,"Despesa",Fev!$G$5:$G$605,CPagar!$D529,Fev!$L$5:$L$605,"Não Pago")</f>
        <v>0</v>
      </c>
      <c r="G529" s="49" t="e">
        <f>SUMIFS(#REF!,#REF!,"Despesa",#REF!,CPagar!$D529,#REF!,"Não Pago")</f>
        <v>#REF!</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t="e">
        <f>SUMIFS(#REF!,#REF!,"Despesa",#REF!,CPagar!$D529,#REF!,"Não Pago")</f>
        <v>#REF!</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t="e">
        <f t="shared" si="17"/>
        <v>#REF!</v>
      </c>
    </row>
    <row r="530" spans="1:17" ht="28.5" customHeight="1" thickTop="1" thickBot="1" x14ac:dyDescent="0.3">
      <c r="A530" s="214"/>
      <c r="C530" s="34">
        <f>'PC Despesas'!R26</f>
        <v>0</v>
      </c>
      <c r="D530" s="35" t="e">
        <f>VLOOKUP(C530,'PC Despesas'!$R$5:$S$103,2,FALSE)</f>
        <v>#N/A</v>
      </c>
      <c r="E530" s="49">
        <f>SUMIFS(Jan!$J$5:$J$586,Jan!$V$5:$V$586,"Despesa",Jan!$G$5:$G$586,CPagar!$D530,Jan!$L$5:$L$586,"Não Pago")</f>
        <v>0</v>
      </c>
      <c r="F530" s="49">
        <f>SUMIFS(Fev!$J$5:$J$605,Fev!$V$5:$V$605,"Despesa",Fev!$G$5:$G$605,CPagar!$D530,Fev!$L$5:$L$605,"Não Pago")</f>
        <v>0</v>
      </c>
      <c r="G530" s="49" t="e">
        <f>SUMIFS(#REF!,#REF!,"Despesa",#REF!,CPagar!$D530,#REF!,"Não Pago")</f>
        <v>#REF!</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t="e">
        <f>SUMIFS(#REF!,#REF!,"Despesa",#REF!,CPagar!$D530,#REF!,"Não Pago")</f>
        <v>#REF!</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t="e">
        <f t="shared" si="17"/>
        <v>#REF!</v>
      </c>
    </row>
    <row r="531" spans="1:17" ht="28.5" customHeight="1" thickTop="1" thickBot="1" x14ac:dyDescent="0.3">
      <c r="A531" s="214"/>
      <c r="C531" s="34">
        <f>'PC Despesas'!R27</f>
        <v>0</v>
      </c>
      <c r="D531" s="35" t="e">
        <f>VLOOKUP(C531,'PC Despesas'!$R$5:$S$103,2,FALSE)</f>
        <v>#N/A</v>
      </c>
      <c r="E531" s="49">
        <f>SUMIFS(Jan!$J$5:$J$586,Jan!$V$5:$V$586,"Despesa",Jan!$G$5:$G$586,CPagar!$D531,Jan!$L$5:$L$586,"Não Pago")</f>
        <v>0</v>
      </c>
      <c r="F531" s="49">
        <f>SUMIFS(Fev!$J$5:$J$605,Fev!$V$5:$V$605,"Despesa",Fev!$G$5:$G$605,CPagar!$D531,Fev!$L$5:$L$605,"Não Pago")</f>
        <v>0</v>
      </c>
      <c r="G531" s="49" t="e">
        <f>SUMIFS(#REF!,#REF!,"Despesa",#REF!,CPagar!$D531,#REF!,"Não Pago")</f>
        <v>#REF!</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t="e">
        <f>SUMIFS(#REF!,#REF!,"Despesa",#REF!,CPagar!$D531,#REF!,"Não Pago")</f>
        <v>#REF!</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t="e">
        <f t="shared" si="17"/>
        <v>#REF!</v>
      </c>
    </row>
    <row r="532" spans="1:17" ht="28.5" customHeight="1" thickTop="1" thickBot="1" x14ac:dyDescent="0.3">
      <c r="A532" s="214"/>
      <c r="C532" s="34">
        <f>'PC Despesas'!R28</f>
        <v>0</v>
      </c>
      <c r="D532" s="35" t="e">
        <f>VLOOKUP(C532,'PC Despesas'!$R$5:$S$103,2,FALSE)</f>
        <v>#N/A</v>
      </c>
      <c r="E532" s="49">
        <f>SUMIFS(Jan!$J$5:$J$586,Jan!$V$5:$V$586,"Despesa",Jan!$G$5:$G$586,CPagar!$D532,Jan!$L$5:$L$586,"Não Pago")</f>
        <v>0</v>
      </c>
      <c r="F532" s="49">
        <f>SUMIFS(Fev!$J$5:$J$605,Fev!$V$5:$V$605,"Despesa",Fev!$G$5:$G$605,CPagar!$D532,Fev!$L$5:$L$605,"Não Pago")</f>
        <v>0</v>
      </c>
      <c r="G532" s="49" t="e">
        <f>SUMIFS(#REF!,#REF!,"Despesa",#REF!,CPagar!$D532,#REF!,"Não Pago")</f>
        <v>#REF!</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t="e">
        <f>SUMIFS(#REF!,#REF!,"Despesa",#REF!,CPagar!$D532,#REF!,"Não Pago")</f>
        <v>#REF!</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t="e">
        <f t="shared" si="17"/>
        <v>#REF!</v>
      </c>
    </row>
    <row r="533" spans="1:17" ht="28.5" customHeight="1" thickTop="1" thickBot="1" x14ac:dyDescent="0.3">
      <c r="A533" s="214"/>
      <c r="C533" s="34">
        <f>'PC Despesas'!R29</f>
        <v>0</v>
      </c>
      <c r="D533" s="35" t="e">
        <f>VLOOKUP(C533,'PC Despesas'!$R$5:$S$103,2,FALSE)</f>
        <v>#N/A</v>
      </c>
      <c r="E533" s="49">
        <f>SUMIFS(Jan!$J$5:$J$586,Jan!$V$5:$V$586,"Despesa",Jan!$G$5:$G$586,CPagar!$D533,Jan!$L$5:$L$586,"Não Pago")</f>
        <v>0</v>
      </c>
      <c r="F533" s="49">
        <f>SUMIFS(Fev!$J$5:$J$605,Fev!$V$5:$V$605,"Despesa",Fev!$G$5:$G$605,CPagar!$D533,Fev!$L$5:$L$605,"Não Pago")</f>
        <v>0</v>
      </c>
      <c r="G533" s="49" t="e">
        <f>SUMIFS(#REF!,#REF!,"Despesa",#REF!,CPagar!$D533,#REF!,"Não Pago")</f>
        <v>#REF!</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t="e">
        <f>SUMIFS(#REF!,#REF!,"Despesa",#REF!,CPagar!$D533,#REF!,"Não Pago")</f>
        <v>#REF!</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t="e">
        <f t="shared" si="17"/>
        <v>#REF!</v>
      </c>
    </row>
    <row r="534" spans="1:17" ht="28.5" customHeight="1" thickTop="1" thickBot="1" x14ac:dyDescent="0.3">
      <c r="A534" s="214"/>
      <c r="C534" s="34">
        <f>'PC Despesas'!R30</f>
        <v>0</v>
      </c>
      <c r="D534" s="35" t="e">
        <f>VLOOKUP(C534,'PC Despesas'!$R$5:$S$103,2,FALSE)</f>
        <v>#N/A</v>
      </c>
      <c r="E534" s="49">
        <f>SUMIFS(Jan!$J$5:$J$586,Jan!$V$5:$V$586,"Despesa",Jan!$G$5:$G$586,CPagar!$D534,Jan!$L$5:$L$586,"Não Pago")</f>
        <v>0</v>
      </c>
      <c r="F534" s="49">
        <f>SUMIFS(Fev!$J$5:$J$605,Fev!$V$5:$V$605,"Despesa",Fev!$G$5:$G$605,CPagar!$D534,Fev!$L$5:$L$605,"Não Pago")</f>
        <v>0</v>
      </c>
      <c r="G534" s="49" t="e">
        <f>SUMIFS(#REF!,#REF!,"Despesa",#REF!,CPagar!$D534,#REF!,"Não Pago")</f>
        <v>#REF!</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t="e">
        <f>SUMIFS(#REF!,#REF!,"Despesa",#REF!,CPagar!$D534,#REF!,"Não Pago")</f>
        <v>#REF!</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t="e">
        <f t="shared" si="17"/>
        <v>#REF!</v>
      </c>
    </row>
    <row r="535" spans="1:17" ht="28.5" customHeight="1" thickTop="1" thickBot="1" x14ac:dyDescent="0.3">
      <c r="A535" s="214"/>
      <c r="C535" s="34">
        <f>'PC Despesas'!R31</f>
        <v>0</v>
      </c>
      <c r="D535" s="35" t="e">
        <f>VLOOKUP(C535,'PC Despesas'!$R$5:$S$103,2,FALSE)</f>
        <v>#N/A</v>
      </c>
      <c r="E535" s="49">
        <f>SUMIFS(Jan!$J$5:$J$586,Jan!$V$5:$V$586,"Despesa",Jan!$G$5:$G$586,CPagar!$D535,Jan!$L$5:$L$586,"Não Pago")</f>
        <v>0</v>
      </c>
      <c r="F535" s="49">
        <f>SUMIFS(Fev!$J$5:$J$605,Fev!$V$5:$V$605,"Despesa",Fev!$G$5:$G$605,CPagar!$D535,Fev!$L$5:$L$605,"Não Pago")</f>
        <v>0</v>
      </c>
      <c r="G535" s="49" t="e">
        <f>SUMIFS(#REF!,#REF!,"Despesa",#REF!,CPagar!$D535,#REF!,"Não Pago")</f>
        <v>#REF!</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t="e">
        <f>SUMIFS(#REF!,#REF!,"Despesa",#REF!,CPagar!$D535,#REF!,"Não Pago")</f>
        <v>#REF!</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t="e">
        <f t="shared" si="17"/>
        <v>#REF!</v>
      </c>
    </row>
    <row r="536" spans="1:17" ht="28.5" customHeight="1" thickTop="1" thickBot="1" x14ac:dyDescent="0.3">
      <c r="A536" s="214"/>
      <c r="C536" s="34">
        <f>'PC Despesas'!R32</f>
        <v>0</v>
      </c>
      <c r="D536" s="35" t="e">
        <f>VLOOKUP(C536,'PC Despesas'!$R$5:$S$103,2,FALSE)</f>
        <v>#N/A</v>
      </c>
      <c r="E536" s="49">
        <f>SUMIFS(Jan!$J$5:$J$586,Jan!$V$5:$V$586,"Despesa",Jan!$G$5:$G$586,CPagar!$D536,Jan!$L$5:$L$586,"Não Pago")</f>
        <v>0</v>
      </c>
      <c r="F536" s="49">
        <f>SUMIFS(Fev!$J$5:$J$605,Fev!$V$5:$V$605,"Despesa",Fev!$G$5:$G$605,CPagar!$D536,Fev!$L$5:$L$605,"Não Pago")</f>
        <v>0</v>
      </c>
      <c r="G536" s="49" t="e">
        <f>SUMIFS(#REF!,#REF!,"Despesa",#REF!,CPagar!$D536,#REF!,"Não Pago")</f>
        <v>#REF!</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t="e">
        <f>SUMIFS(#REF!,#REF!,"Despesa",#REF!,CPagar!$D536,#REF!,"Não Pago")</f>
        <v>#REF!</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t="e">
        <f t="shared" si="17"/>
        <v>#REF!</v>
      </c>
    </row>
    <row r="537" spans="1:17" ht="28.5" customHeight="1" thickTop="1" thickBot="1" x14ac:dyDescent="0.3">
      <c r="A537" s="214"/>
      <c r="C537" s="34">
        <f>'PC Despesas'!R33</f>
        <v>0</v>
      </c>
      <c r="D537" s="35" t="e">
        <f>VLOOKUP(C537,'PC Despesas'!$R$5:$S$103,2,FALSE)</f>
        <v>#N/A</v>
      </c>
      <c r="E537" s="49">
        <f>SUMIFS(Jan!$J$5:$J$586,Jan!$V$5:$V$586,"Despesa",Jan!$G$5:$G$586,CPagar!$D537,Jan!$L$5:$L$586,"Não Pago")</f>
        <v>0</v>
      </c>
      <c r="F537" s="49">
        <f>SUMIFS(Fev!$J$5:$J$605,Fev!$V$5:$V$605,"Despesa",Fev!$G$5:$G$605,CPagar!$D537,Fev!$L$5:$L$605,"Não Pago")</f>
        <v>0</v>
      </c>
      <c r="G537" s="49" t="e">
        <f>SUMIFS(#REF!,#REF!,"Despesa",#REF!,CPagar!$D537,#REF!,"Não Pago")</f>
        <v>#REF!</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t="e">
        <f>SUMIFS(#REF!,#REF!,"Despesa",#REF!,CPagar!$D537,#REF!,"Não Pago")</f>
        <v>#REF!</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t="e">
        <f t="shared" si="17"/>
        <v>#REF!</v>
      </c>
    </row>
    <row r="538" spans="1:17" ht="28.5" customHeight="1" thickTop="1" thickBot="1" x14ac:dyDescent="0.3">
      <c r="A538" s="214"/>
      <c r="C538" s="34">
        <f>'PC Despesas'!R34</f>
        <v>0</v>
      </c>
      <c r="D538" s="35" t="e">
        <f>VLOOKUP(C538,'PC Despesas'!$R$5:$S$103,2,FALSE)</f>
        <v>#N/A</v>
      </c>
      <c r="E538" s="49">
        <f>SUMIFS(Jan!$J$5:$J$586,Jan!$V$5:$V$586,"Despesa",Jan!$G$5:$G$586,CPagar!$D538,Jan!$L$5:$L$586,"Não Pago")</f>
        <v>0</v>
      </c>
      <c r="F538" s="49">
        <f>SUMIFS(Fev!$J$5:$J$605,Fev!$V$5:$V$605,"Despesa",Fev!$G$5:$G$605,CPagar!$D538,Fev!$L$5:$L$605,"Não Pago")</f>
        <v>0</v>
      </c>
      <c r="G538" s="49" t="e">
        <f>SUMIFS(#REF!,#REF!,"Despesa",#REF!,CPagar!$D538,#REF!,"Não Pago")</f>
        <v>#REF!</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t="e">
        <f>SUMIFS(#REF!,#REF!,"Despesa",#REF!,CPagar!$D538,#REF!,"Não Pago")</f>
        <v>#REF!</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t="e">
        <f t="shared" si="17"/>
        <v>#REF!</v>
      </c>
    </row>
    <row r="539" spans="1:17" ht="28.5" customHeight="1" thickTop="1" thickBot="1" x14ac:dyDescent="0.3">
      <c r="A539" s="214"/>
      <c r="C539" s="34">
        <f>'PC Despesas'!R35</f>
        <v>0</v>
      </c>
      <c r="D539" s="35" t="e">
        <f>VLOOKUP(C539,'PC Despesas'!$R$5:$S$103,2,FALSE)</f>
        <v>#N/A</v>
      </c>
      <c r="E539" s="49">
        <f>SUMIFS(Jan!$J$5:$J$586,Jan!$V$5:$V$586,"Despesa",Jan!$G$5:$G$586,CPagar!$D539,Jan!$L$5:$L$586,"Não Pago")</f>
        <v>0</v>
      </c>
      <c r="F539" s="49">
        <f>SUMIFS(Fev!$J$5:$J$605,Fev!$V$5:$V$605,"Despesa",Fev!$G$5:$G$605,CPagar!$D539,Fev!$L$5:$L$605,"Não Pago")</f>
        <v>0</v>
      </c>
      <c r="G539" s="49" t="e">
        <f>SUMIFS(#REF!,#REF!,"Despesa",#REF!,CPagar!$D539,#REF!,"Não Pago")</f>
        <v>#REF!</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t="e">
        <f>SUMIFS(#REF!,#REF!,"Despesa",#REF!,CPagar!$D539,#REF!,"Não Pago")</f>
        <v>#REF!</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t="e">
        <f t="shared" si="17"/>
        <v>#REF!</v>
      </c>
    </row>
    <row r="540" spans="1:17" ht="28.5" customHeight="1" thickTop="1" thickBot="1" x14ac:dyDescent="0.3">
      <c r="A540" s="214"/>
      <c r="C540" s="34">
        <f>'PC Despesas'!R36</f>
        <v>0</v>
      </c>
      <c r="D540" s="35" t="e">
        <f>VLOOKUP(C540,'PC Despesas'!$R$5:$S$103,2,FALSE)</f>
        <v>#N/A</v>
      </c>
      <c r="E540" s="49">
        <f>SUMIFS(Jan!$J$5:$J$586,Jan!$V$5:$V$586,"Despesa",Jan!$G$5:$G$586,CPagar!$D540,Jan!$L$5:$L$586,"Não Pago")</f>
        <v>0</v>
      </c>
      <c r="F540" s="49">
        <f>SUMIFS(Fev!$J$5:$J$605,Fev!$V$5:$V$605,"Despesa",Fev!$G$5:$G$605,CPagar!$D540,Fev!$L$5:$L$605,"Não Pago")</f>
        <v>0</v>
      </c>
      <c r="G540" s="49" t="e">
        <f>SUMIFS(#REF!,#REF!,"Despesa",#REF!,CPagar!$D540,#REF!,"Não Pago")</f>
        <v>#REF!</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t="e">
        <f>SUMIFS(#REF!,#REF!,"Despesa",#REF!,CPagar!$D540,#REF!,"Não Pago")</f>
        <v>#REF!</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t="e">
        <f t="shared" si="17"/>
        <v>#REF!</v>
      </c>
    </row>
    <row r="541" spans="1:17" ht="28.5" customHeight="1" thickTop="1" thickBot="1" x14ac:dyDescent="0.3">
      <c r="A541" s="214"/>
      <c r="C541" s="34">
        <f>'PC Despesas'!R37</f>
        <v>0</v>
      </c>
      <c r="D541" s="35" t="e">
        <f>VLOOKUP(C541,'PC Despesas'!$R$5:$S$103,2,FALSE)</f>
        <v>#N/A</v>
      </c>
      <c r="E541" s="49">
        <f>SUMIFS(Jan!$J$5:$J$586,Jan!$V$5:$V$586,"Despesa",Jan!$G$5:$G$586,CPagar!$D541,Jan!$L$5:$L$586,"Não Pago")</f>
        <v>0</v>
      </c>
      <c r="F541" s="49">
        <f>SUMIFS(Fev!$J$5:$J$605,Fev!$V$5:$V$605,"Despesa",Fev!$G$5:$G$605,CPagar!$D541,Fev!$L$5:$L$605,"Não Pago")</f>
        <v>0</v>
      </c>
      <c r="G541" s="49" t="e">
        <f>SUMIFS(#REF!,#REF!,"Despesa",#REF!,CPagar!$D541,#REF!,"Não Pago")</f>
        <v>#REF!</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t="e">
        <f>SUMIFS(#REF!,#REF!,"Despesa",#REF!,CPagar!$D541,#REF!,"Não Pago")</f>
        <v>#REF!</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t="e">
        <f t="shared" si="17"/>
        <v>#REF!</v>
      </c>
    </row>
    <row r="542" spans="1:17" ht="28.5" customHeight="1" thickTop="1" thickBot="1" x14ac:dyDescent="0.3">
      <c r="A542" s="214"/>
      <c r="C542" s="34">
        <f>'PC Despesas'!R38</f>
        <v>0</v>
      </c>
      <c r="D542" s="35" t="e">
        <f>VLOOKUP(C542,'PC Despesas'!$R$5:$S$103,2,FALSE)</f>
        <v>#N/A</v>
      </c>
      <c r="E542" s="49">
        <f>SUMIFS(Jan!$J$5:$J$586,Jan!$V$5:$V$586,"Despesa",Jan!$G$5:$G$586,CPagar!$D542,Jan!$L$5:$L$586,"Não Pago")</f>
        <v>0</v>
      </c>
      <c r="F542" s="49">
        <f>SUMIFS(Fev!$J$5:$J$605,Fev!$V$5:$V$605,"Despesa",Fev!$G$5:$G$605,CPagar!$D542,Fev!$L$5:$L$605,"Não Pago")</f>
        <v>0</v>
      </c>
      <c r="G542" s="49" t="e">
        <f>SUMIFS(#REF!,#REF!,"Despesa",#REF!,CPagar!$D542,#REF!,"Não Pago")</f>
        <v>#REF!</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t="e">
        <f>SUMIFS(#REF!,#REF!,"Despesa",#REF!,CPagar!$D542,#REF!,"Não Pago")</f>
        <v>#REF!</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t="e">
        <f t="shared" si="17"/>
        <v>#REF!</v>
      </c>
    </row>
    <row r="543" spans="1:17" ht="28.5" customHeight="1" thickTop="1" thickBot="1" x14ac:dyDescent="0.3">
      <c r="A543" s="214"/>
      <c r="C543" s="34">
        <f>'PC Despesas'!R39</f>
        <v>0</v>
      </c>
      <c r="D543" s="35" t="e">
        <f>VLOOKUP(C543,'PC Despesas'!$R$5:$S$103,2,FALSE)</f>
        <v>#N/A</v>
      </c>
      <c r="E543" s="49">
        <f>SUMIFS(Jan!$J$5:$J$586,Jan!$V$5:$V$586,"Despesa",Jan!$G$5:$G$586,CPagar!$D543,Jan!$L$5:$L$586,"Não Pago")</f>
        <v>0</v>
      </c>
      <c r="F543" s="49">
        <f>SUMIFS(Fev!$J$5:$J$605,Fev!$V$5:$V$605,"Despesa",Fev!$G$5:$G$605,CPagar!$D543,Fev!$L$5:$L$605,"Não Pago")</f>
        <v>0</v>
      </c>
      <c r="G543" s="49" t="e">
        <f>SUMIFS(#REF!,#REF!,"Despesa",#REF!,CPagar!$D543,#REF!,"Não Pago")</f>
        <v>#REF!</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t="e">
        <f>SUMIFS(#REF!,#REF!,"Despesa",#REF!,CPagar!$D543,#REF!,"Não Pago")</f>
        <v>#REF!</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t="e">
        <f t="shared" si="17"/>
        <v>#REF!</v>
      </c>
    </row>
    <row r="544" spans="1:17" ht="28.5" customHeight="1" thickTop="1" thickBot="1" x14ac:dyDescent="0.3">
      <c r="A544" s="214"/>
      <c r="C544" s="34">
        <f>'PC Despesas'!R40</f>
        <v>0</v>
      </c>
      <c r="D544" s="35" t="e">
        <f>VLOOKUP(C544,'PC Despesas'!$R$5:$S$103,2,FALSE)</f>
        <v>#N/A</v>
      </c>
      <c r="E544" s="49">
        <f>SUMIFS(Jan!$J$5:$J$586,Jan!$V$5:$V$586,"Despesa",Jan!$G$5:$G$586,CPagar!$D544,Jan!$L$5:$L$586,"Não Pago")</f>
        <v>0</v>
      </c>
      <c r="F544" s="49">
        <f>SUMIFS(Fev!$J$5:$J$605,Fev!$V$5:$V$605,"Despesa",Fev!$G$5:$G$605,CPagar!$D544,Fev!$L$5:$L$605,"Não Pago")</f>
        <v>0</v>
      </c>
      <c r="G544" s="49" t="e">
        <f>SUMIFS(#REF!,#REF!,"Despesa",#REF!,CPagar!$D544,#REF!,"Não Pago")</f>
        <v>#REF!</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t="e">
        <f>SUMIFS(#REF!,#REF!,"Despesa",#REF!,CPagar!$D544,#REF!,"Não Pago")</f>
        <v>#REF!</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t="e">
        <f t="shared" si="17"/>
        <v>#REF!</v>
      </c>
    </row>
    <row r="545" spans="1:17" ht="28.5" customHeight="1" thickTop="1" thickBot="1" x14ac:dyDescent="0.3">
      <c r="A545" s="214"/>
      <c r="C545" s="34">
        <f>'PC Despesas'!R41</f>
        <v>0</v>
      </c>
      <c r="D545" s="35" t="e">
        <f>VLOOKUP(C545,'PC Despesas'!$R$5:$S$103,2,FALSE)</f>
        <v>#N/A</v>
      </c>
      <c r="E545" s="49">
        <f>SUMIFS(Jan!$J$5:$J$586,Jan!$V$5:$V$586,"Despesa",Jan!$G$5:$G$586,CPagar!$D545,Jan!$L$5:$L$586,"Não Pago")</f>
        <v>0</v>
      </c>
      <c r="F545" s="49">
        <f>SUMIFS(Fev!$J$5:$J$605,Fev!$V$5:$V$605,"Despesa",Fev!$G$5:$G$605,CPagar!$D545,Fev!$L$5:$L$605,"Não Pago")</f>
        <v>0</v>
      </c>
      <c r="G545" s="49" t="e">
        <f>SUMIFS(#REF!,#REF!,"Despesa",#REF!,CPagar!$D545,#REF!,"Não Pago")</f>
        <v>#REF!</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t="e">
        <f>SUMIFS(#REF!,#REF!,"Despesa",#REF!,CPagar!$D545,#REF!,"Não Pago")</f>
        <v>#REF!</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t="e">
        <f t="shared" si="17"/>
        <v>#REF!</v>
      </c>
    </row>
    <row r="546" spans="1:17" ht="28.5" customHeight="1" thickTop="1" thickBot="1" x14ac:dyDescent="0.3">
      <c r="A546" s="214"/>
      <c r="C546" s="34">
        <f>'PC Despesas'!R42</f>
        <v>0</v>
      </c>
      <c r="D546" s="35" t="e">
        <f>VLOOKUP(C546,'PC Despesas'!$R$5:$S$103,2,FALSE)</f>
        <v>#N/A</v>
      </c>
      <c r="E546" s="49">
        <f>SUMIFS(Jan!$J$5:$J$586,Jan!$V$5:$V$586,"Despesa",Jan!$G$5:$G$586,CPagar!$D546,Jan!$L$5:$L$586,"Não Pago")</f>
        <v>0</v>
      </c>
      <c r="F546" s="49">
        <f>SUMIFS(Fev!$J$5:$J$605,Fev!$V$5:$V$605,"Despesa",Fev!$G$5:$G$605,CPagar!$D546,Fev!$L$5:$L$605,"Não Pago")</f>
        <v>0</v>
      </c>
      <c r="G546" s="49" t="e">
        <f>SUMIFS(#REF!,#REF!,"Despesa",#REF!,CPagar!$D546,#REF!,"Não Pago")</f>
        <v>#REF!</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t="e">
        <f>SUMIFS(#REF!,#REF!,"Despesa",#REF!,CPagar!$D546,#REF!,"Não Pago")</f>
        <v>#REF!</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t="e">
        <f t="shared" si="17"/>
        <v>#REF!</v>
      </c>
    </row>
    <row r="547" spans="1:17" ht="28.5" customHeight="1" thickTop="1" thickBot="1" x14ac:dyDescent="0.3">
      <c r="A547" s="214"/>
      <c r="C547" s="34">
        <f>'PC Despesas'!R43</f>
        <v>0</v>
      </c>
      <c r="D547" s="35" t="e">
        <f>VLOOKUP(C547,'PC Despesas'!$R$5:$S$103,2,FALSE)</f>
        <v>#N/A</v>
      </c>
      <c r="E547" s="49">
        <f>SUMIFS(Jan!$J$5:$J$586,Jan!$V$5:$V$586,"Despesa",Jan!$G$5:$G$586,CPagar!$D547,Jan!$L$5:$L$586,"Não Pago")</f>
        <v>0</v>
      </c>
      <c r="F547" s="49">
        <f>SUMIFS(Fev!$J$5:$J$605,Fev!$V$5:$V$605,"Despesa",Fev!$G$5:$G$605,CPagar!$D547,Fev!$L$5:$L$605,"Não Pago")</f>
        <v>0</v>
      </c>
      <c r="G547" s="49" t="e">
        <f>SUMIFS(#REF!,#REF!,"Despesa",#REF!,CPagar!$D547,#REF!,"Não Pago")</f>
        <v>#REF!</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t="e">
        <f>SUMIFS(#REF!,#REF!,"Despesa",#REF!,CPagar!$D547,#REF!,"Não Pago")</f>
        <v>#REF!</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t="e">
        <f t="shared" si="17"/>
        <v>#REF!</v>
      </c>
    </row>
    <row r="548" spans="1:17" ht="28.5" customHeight="1" thickTop="1" thickBot="1" x14ac:dyDescent="0.3">
      <c r="A548" s="214"/>
      <c r="C548" s="34">
        <f>'PC Despesas'!R44</f>
        <v>0</v>
      </c>
      <c r="D548" s="35" t="e">
        <f>VLOOKUP(C548,'PC Despesas'!$R$5:$S$103,2,FALSE)</f>
        <v>#N/A</v>
      </c>
      <c r="E548" s="49">
        <f>SUMIFS(Jan!$J$5:$J$586,Jan!$V$5:$V$586,"Despesa",Jan!$G$5:$G$586,CPagar!$D548,Jan!$L$5:$L$586,"Não Pago")</f>
        <v>0</v>
      </c>
      <c r="F548" s="49">
        <f>SUMIFS(Fev!$J$5:$J$605,Fev!$V$5:$V$605,"Despesa",Fev!$G$5:$G$605,CPagar!$D548,Fev!$L$5:$L$605,"Não Pago")</f>
        <v>0</v>
      </c>
      <c r="G548" s="49" t="e">
        <f>SUMIFS(#REF!,#REF!,"Despesa",#REF!,CPagar!$D548,#REF!,"Não Pago")</f>
        <v>#REF!</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t="e">
        <f>SUMIFS(#REF!,#REF!,"Despesa",#REF!,CPagar!$D548,#REF!,"Não Pago")</f>
        <v>#REF!</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t="e">
        <f t="shared" si="17"/>
        <v>#REF!</v>
      </c>
    </row>
    <row r="549" spans="1:17" ht="28.5" customHeight="1" thickTop="1" thickBot="1" x14ac:dyDescent="0.3">
      <c r="A549" s="214"/>
      <c r="C549" s="34">
        <f>'PC Despesas'!R45</f>
        <v>0</v>
      </c>
      <c r="D549" s="35" t="e">
        <f>VLOOKUP(C549,'PC Despesas'!$R$5:$S$103,2,FALSE)</f>
        <v>#N/A</v>
      </c>
      <c r="E549" s="49">
        <f>SUMIFS(Jan!$J$5:$J$586,Jan!$V$5:$V$586,"Despesa",Jan!$G$5:$G$586,CPagar!$D549,Jan!$L$5:$L$586,"Não Pago")</f>
        <v>0</v>
      </c>
      <c r="F549" s="49">
        <f>SUMIFS(Fev!$J$5:$J$605,Fev!$V$5:$V$605,"Despesa",Fev!$G$5:$G$605,CPagar!$D549,Fev!$L$5:$L$605,"Não Pago")</f>
        <v>0</v>
      </c>
      <c r="G549" s="49" t="e">
        <f>SUMIFS(#REF!,#REF!,"Despesa",#REF!,CPagar!$D549,#REF!,"Não Pago")</f>
        <v>#REF!</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t="e">
        <f>SUMIFS(#REF!,#REF!,"Despesa",#REF!,CPagar!$D549,#REF!,"Não Pago")</f>
        <v>#REF!</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t="e">
        <f t="shared" si="17"/>
        <v>#REF!</v>
      </c>
    </row>
    <row r="550" spans="1:17" ht="28.5" customHeight="1" thickTop="1" thickBot="1" x14ac:dyDescent="0.3">
      <c r="A550" s="214"/>
      <c r="C550" s="34">
        <f>'PC Despesas'!R46</f>
        <v>0</v>
      </c>
      <c r="D550" s="35" t="e">
        <f>VLOOKUP(C550,'PC Despesas'!$R$5:$S$103,2,FALSE)</f>
        <v>#N/A</v>
      </c>
      <c r="E550" s="49">
        <f>SUMIFS(Jan!$J$5:$J$586,Jan!$V$5:$V$586,"Despesa",Jan!$G$5:$G$586,CPagar!$D550,Jan!$L$5:$L$586,"Não Pago")</f>
        <v>0</v>
      </c>
      <c r="F550" s="49">
        <f>SUMIFS(Fev!$J$5:$J$605,Fev!$V$5:$V$605,"Despesa",Fev!$G$5:$G$605,CPagar!$D550,Fev!$L$5:$L$605,"Não Pago")</f>
        <v>0</v>
      </c>
      <c r="G550" s="49" t="e">
        <f>SUMIFS(#REF!,#REF!,"Despesa",#REF!,CPagar!$D550,#REF!,"Não Pago")</f>
        <v>#REF!</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t="e">
        <f>SUMIFS(#REF!,#REF!,"Despesa",#REF!,CPagar!$D550,#REF!,"Não Pago")</f>
        <v>#REF!</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t="e">
        <f t="shared" si="17"/>
        <v>#REF!</v>
      </c>
    </row>
    <row r="551" spans="1:17" ht="28.5" customHeight="1" thickTop="1" thickBot="1" x14ac:dyDescent="0.3">
      <c r="A551" s="214"/>
      <c r="C551" s="34">
        <f>'PC Despesas'!R47</f>
        <v>0</v>
      </c>
      <c r="D551" s="35" t="e">
        <f>VLOOKUP(C551,'PC Despesas'!$R$5:$S$103,2,FALSE)</f>
        <v>#N/A</v>
      </c>
      <c r="E551" s="49">
        <f>SUMIFS(Jan!$J$5:$J$586,Jan!$V$5:$V$586,"Despesa",Jan!$G$5:$G$586,CPagar!$D551,Jan!$L$5:$L$586,"Não Pago")</f>
        <v>0</v>
      </c>
      <c r="F551" s="49">
        <f>SUMIFS(Fev!$J$5:$J$605,Fev!$V$5:$V$605,"Despesa",Fev!$G$5:$G$605,CPagar!$D551,Fev!$L$5:$L$605,"Não Pago")</f>
        <v>0</v>
      </c>
      <c r="G551" s="49" t="e">
        <f>SUMIFS(#REF!,#REF!,"Despesa",#REF!,CPagar!$D551,#REF!,"Não Pago")</f>
        <v>#REF!</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t="e">
        <f>SUMIFS(#REF!,#REF!,"Despesa",#REF!,CPagar!$D551,#REF!,"Não Pago")</f>
        <v>#REF!</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t="e">
        <f t="shared" si="17"/>
        <v>#REF!</v>
      </c>
    </row>
    <row r="552" spans="1:17" ht="28.5" customHeight="1" thickTop="1" thickBot="1" x14ac:dyDescent="0.3">
      <c r="A552" s="214"/>
      <c r="C552" s="34">
        <f>'PC Despesas'!R48</f>
        <v>0</v>
      </c>
      <c r="D552" s="35" t="e">
        <f>VLOOKUP(C552,'PC Despesas'!$R$5:$S$103,2,FALSE)</f>
        <v>#N/A</v>
      </c>
      <c r="E552" s="49">
        <f>SUMIFS(Jan!$J$5:$J$586,Jan!$V$5:$V$586,"Despesa",Jan!$G$5:$G$586,CPagar!$D552,Jan!$L$5:$L$586,"Não Pago")</f>
        <v>0</v>
      </c>
      <c r="F552" s="49">
        <f>SUMIFS(Fev!$J$5:$J$605,Fev!$V$5:$V$605,"Despesa",Fev!$G$5:$G$605,CPagar!$D552,Fev!$L$5:$L$605,"Não Pago")</f>
        <v>0</v>
      </c>
      <c r="G552" s="49" t="e">
        <f>SUMIFS(#REF!,#REF!,"Despesa",#REF!,CPagar!$D552,#REF!,"Não Pago")</f>
        <v>#REF!</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t="e">
        <f>SUMIFS(#REF!,#REF!,"Despesa",#REF!,CPagar!$D552,#REF!,"Não Pago")</f>
        <v>#REF!</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t="e">
        <f t="shared" si="17"/>
        <v>#REF!</v>
      </c>
    </row>
    <row r="553" spans="1:17" ht="28.5" customHeight="1" thickTop="1" thickBot="1" x14ac:dyDescent="0.3">
      <c r="A553" s="214"/>
      <c r="C553" s="34">
        <f>'PC Despesas'!R49</f>
        <v>0</v>
      </c>
      <c r="D553" s="35" t="e">
        <f>VLOOKUP(C553,'PC Despesas'!$R$5:$S$103,2,FALSE)</f>
        <v>#N/A</v>
      </c>
      <c r="E553" s="49">
        <f>SUMIFS(Jan!$J$5:$J$586,Jan!$V$5:$V$586,"Despesa",Jan!$G$5:$G$586,CPagar!$D553,Jan!$L$5:$L$586,"Não Pago")</f>
        <v>0</v>
      </c>
      <c r="F553" s="49">
        <f>SUMIFS(Fev!$J$5:$J$605,Fev!$V$5:$V$605,"Despesa",Fev!$G$5:$G$605,CPagar!$D553,Fev!$L$5:$L$605,"Não Pago")</f>
        <v>0</v>
      </c>
      <c r="G553" s="49" t="e">
        <f>SUMIFS(#REF!,#REF!,"Despesa",#REF!,CPagar!$D553,#REF!,"Não Pago")</f>
        <v>#REF!</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t="e">
        <f>SUMIFS(#REF!,#REF!,"Despesa",#REF!,CPagar!$D553,#REF!,"Não Pago")</f>
        <v>#REF!</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t="e">
        <f t="shared" si="17"/>
        <v>#REF!</v>
      </c>
    </row>
    <row r="554" spans="1:17" ht="28.5" customHeight="1" thickTop="1" thickBot="1" x14ac:dyDescent="0.3">
      <c r="A554" s="214"/>
      <c r="C554" s="34">
        <f>'PC Despesas'!R50</f>
        <v>0</v>
      </c>
      <c r="D554" s="35" t="e">
        <f>VLOOKUP(C554,'PC Despesas'!$R$5:$S$103,2,FALSE)</f>
        <v>#N/A</v>
      </c>
      <c r="E554" s="49">
        <f>SUMIFS(Jan!$J$5:$J$586,Jan!$V$5:$V$586,"Despesa",Jan!$G$5:$G$586,CPagar!$D554,Jan!$L$5:$L$586,"Não Pago")</f>
        <v>0</v>
      </c>
      <c r="F554" s="49">
        <f>SUMIFS(Fev!$J$5:$J$605,Fev!$V$5:$V$605,"Despesa",Fev!$G$5:$G$605,CPagar!$D554,Fev!$L$5:$L$605,"Não Pago")</f>
        <v>0</v>
      </c>
      <c r="G554" s="49" t="e">
        <f>SUMIFS(#REF!,#REF!,"Despesa",#REF!,CPagar!$D554,#REF!,"Não Pago")</f>
        <v>#REF!</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t="e">
        <f>SUMIFS(#REF!,#REF!,"Despesa",#REF!,CPagar!$D554,#REF!,"Não Pago")</f>
        <v>#REF!</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t="e">
        <f t="shared" si="17"/>
        <v>#REF!</v>
      </c>
    </row>
    <row r="555" spans="1:17" ht="28.5" customHeight="1" thickTop="1" thickBot="1" x14ac:dyDescent="0.3">
      <c r="A555" s="214"/>
      <c r="C555" s="34">
        <f>'PC Despesas'!R51</f>
        <v>0</v>
      </c>
      <c r="D555" s="35" t="e">
        <f>VLOOKUP(C555,'PC Despesas'!$R$5:$S$103,2,FALSE)</f>
        <v>#N/A</v>
      </c>
      <c r="E555" s="49">
        <f>SUMIFS(Jan!$J$5:$J$586,Jan!$V$5:$V$586,"Despesa",Jan!$G$5:$G$586,CPagar!$D555,Jan!$L$5:$L$586,"Não Pago")</f>
        <v>0</v>
      </c>
      <c r="F555" s="49">
        <f>SUMIFS(Fev!$J$5:$J$605,Fev!$V$5:$V$605,"Despesa",Fev!$G$5:$G$605,CPagar!$D555,Fev!$L$5:$L$605,"Não Pago")</f>
        <v>0</v>
      </c>
      <c r="G555" s="49" t="e">
        <f>SUMIFS(#REF!,#REF!,"Despesa",#REF!,CPagar!$D555,#REF!,"Não Pago")</f>
        <v>#REF!</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t="e">
        <f>SUMIFS(#REF!,#REF!,"Despesa",#REF!,CPagar!$D555,#REF!,"Não Pago")</f>
        <v>#REF!</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t="e">
        <f t="shared" si="17"/>
        <v>#REF!</v>
      </c>
    </row>
    <row r="556" spans="1:17" ht="28.5" customHeight="1" thickTop="1" thickBot="1" x14ac:dyDescent="0.3">
      <c r="A556" s="214"/>
      <c r="C556" s="34">
        <f>'PC Despesas'!R52</f>
        <v>0</v>
      </c>
      <c r="D556" s="35" t="e">
        <f>VLOOKUP(C556,'PC Despesas'!$R$5:$S$103,2,FALSE)</f>
        <v>#N/A</v>
      </c>
      <c r="E556" s="49">
        <f>SUMIFS(Jan!$J$5:$J$586,Jan!$V$5:$V$586,"Despesa",Jan!$G$5:$G$586,CPagar!$D556,Jan!$L$5:$L$586,"Não Pago")</f>
        <v>0</v>
      </c>
      <c r="F556" s="49">
        <f>SUMIFS(Fev!$J$5:$J$605,Fev!$V$5:$V$605,"Despesa",Fev!$G$5:$G$605,CPagar!$D556,Fev!$L$5:$L$605,"Não Pago")</f>
        <v>0</v>
      </c>
      <c r="G556" s="49" t="e">
        <f>SUMIFS(#REF!,#REF!,"Despesa",#REF!,CPagar!$D556,#REF!,"Não Pago")</f>
        <v>#REF!</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t="e">
        <f>SUMIFS(#REF!,#REF!,"Despesa",#REF!,CPagar!$D556,#REF!,"Não Pago")</f>
        <v>#REF!</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t="e">
        <f t="shared" si="17"/>
        <v>#REF!</v>
      </c>
    </row>
    <row r="557" spans="1:17" ht="28.5" customHeight="1" thickTop="1" thickBot="1" x14ac:dyDescent="0.3">
      <c r="A557" s="214"/>
      <c r="C557" s="34">
        <f>'PC Despesas'!R53</f>
        <v>0</v>
      </c>
      <c r="D557" s="35" t="e">
        <f>VLOOKUP(C557,'PC Despesas'!$R$5:$S$103,2,FALSE)</f>
        <v>#N/A</v>
      </c>
      <c r="E557" s="49">
        <f>SUMIFS(Jan!$J$5:$J$586,Jan!$V$5:$V$586,"Despesa",Jan!$G$5:$G$586,CPagar!$D557,Jan!$L$5:$L$586,"Não Pago")</f>
        <v>0</v>
      </c>
      <c r="F557" s="49">
        <f>SUMIFS(Fev!$J$5:$J$605,Fev!$V$5:$V$605,"Despesa",Fev!$G$5:$G$605,CPagar!$D557,Fev!$L$5:$L$605,"Não Pago")</f>
        <v>0</v>
      </c>
      <c r="G557" s="49" t="e">
        <f>SUMIFS(#REF!,#REF!,"Despesa",#REF!,CPagar!$D557,#REF!,"Não Pago")</f>
        <v>#REF!</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t="e">
        <f>SUMIFS(#REF!,#REF!,"Despesa",#REF!,CPagar!$D557,#REF!,"Não Pago")</f>
        <v>#REF!</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t="e">
        <f t="shared" si="17"/>
        <v>#REF!</v>
      </c>
    </row>
    <row r="558" spans="1:17" ht="28.5" customHeight="1" thickTop="1" thickBot="1" x14ac:dyDescent="0.3">
      <c r="A558" s="214"/>
      <c r="C558" s="34">
        <f>'PC Despesas'!R54</f>
        <v>0</v>
      </c>
      <c r="D558" s="35" t="e">
        <f>VLOOKUP(C558,'PC Despesas'!$R$5:$S$103,2,FALSE)</f>
        <v>#N/A</v>
      </c>
      <c r="E558" s="49">
        <f>SUMIFS(Jan!$J$5:$J$586,Jan!$V$5:$V$586,"Despesa",Jan!$G$5:$G$586,CPagar!$D558,Jan!$L$5:$L$586,"Não Pago")</f>
        <v>0</v>
      </c>
      <c r="F558" s="49">
        <f>SUMIFS(Fev!$J$5:$J$605,Fev!$V$5:$V$605,"Despesa",Fev!$G$5:$G$605,CPagar!$D558,Fev!$L$5:$L$605,"Não Pago")</f>
        <v>0</v>
      </c>
      <c r="G558" s="49" t="e">
        <f>SUMIFS(#REF!,#REF!,"Despesa",#REF!,CPagar!$D558,#REF!,"Não Pago")</f>
        <v>#REF!</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t="e">
        <f>SUMIFS(#REF!,#REF!,"Despesa",#REF!,CPagar!$D558,#REF!,"Não Pago")</f>
        <v>#REF!</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t="e">
        <f t="shared" si="17"/>
        <v>#REF!</v>
      </c>
    </row>
    <row r="559" spans="1:17" ht="28.5" customHeight="1" thickTop="1" thickBot="1" x14ac:dyDescent="0.3">
      <c r="A559" s="214"/>
      <c r="C559" s="34">
        <f>'PC Despesas'!R55</f>
        <v>0</v>
      </c>
      <c r="D559" s="35" t="e">
        <f>VLOOKUP(C559,'PC Despesas'!$R$5:$S$103,2,FALSE)</f>
        <v>#N/A</v>
      </c>
      <c r="E559" s="49">
        <f>SUMIFS(Jan!$J$5:$J$586,Jan!$V$5:$V$586,"Despesa",Jan!$G$5:$G$586,CPagar!$D559,Jan!$L$5:$L$586,"Não Pago")</f>
        <v>0</v>
      </c>
      <c r="F559" s="49">
        <f>SUMIFS(Fev!$J$5:$J$605,Fev!$V$5:$V$605,"Despesa",Fev!$G$5:$G$605,CPagar!$D559,Fev!$L$5:$L$605,"Não Pago")</f>
        <v>0</v>
      </c>
      <c r="G559" s="49" t="e">
        <f>SUMIFS(#REF!,#REF!,"Despesa",#REF!,CPagar!$D559,#REF!,"Não Pago")</f>
        <v>#REF!</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t="e">
        <f>SUMIFS(#REF!,#REF!,"Despesa",#REF!,CPagar!$D559,#REF!,"Não Pago")</f>
        <v>#REF!</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t="e">
        <f t="shared" si="17"/>
        <v>#REF!</v>
      </c>
    </row>
    <row r="560" spans="1:17" ht="28.5" customHeight="1" thickTop="1" thickBot="1" x14ac:dyDescent="0.3">
      <c r="A560" s="214"/>
      <c r="C560" s="34">
        <f>'PC Despesas'!R56</f>
        <v>0</v>
      </c>
      <c r="D560" s="35" t="e">
        <f>VLOOKUP(C560,'PC Despesas'!$R$5:$S$103,2,FALSE)</f>
        <v>#N/A</v>
      </c>
      <c r="E560" s="49">
        <f>SUMIFS(Jan!$J$5:$J$586,Jan!$V$5:$V$586,"Despesa",Jan!$G$5:$G$586,CPagar!$D560,Jan!$L$5:$L$586,"Não Pago")</f>
        <v>0</v>
      </c>
      <c r="F560" s="49">
        <f>SUMIFS(Fev!$J$5:$J$605,Fev!$V$5:$V$605,"Despesa",Fev!$G$5:$G$605,CPagar!$D560,Fev!$L$5:$L$605,"Não Pago")</f>
        <v>0</v>
      </c>
      <c r="G560" s="49" t="e">
        <f>SUMIFS(#REF!,#REF!,"Despesa",#REF!,CPagar!$D560,#REF!,"Não Pago")</f>
        <v>#REF!</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t="e">
        <f>SUMIFS(#REF!,#REF!,"Despesa",#REF!,CPagar!$D560,#REF!,"Não Pago")</f>
        <v>#REF!</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t="e">
        <f t="shared" si="17"/>
        <v>#REF!</v>
      </c>
    </row>
    <row r="561" spans="1:17" ht="28.5" customHeight="1" thickTop="1" thickBot="1" x14ac:dyDescent="0.3">
      <c r="A561" s="214"/>
      <c r="C561" s="34">
        <f>'PC Despesas'!R57</f>
        <v>0</v>
      </c>
      <c r="D561" s="35" t="e">
        <f>VLOOKUP(C561,'PC Despesas'!$R$5:$S$103,2,FALSE)</f>
        <v>#N/A</v>
      </c>
      <c r="E561" s="49">
        <f>SUMIFS(Jan!$J$5:$J$586,Jan!$V$5:$V$586,"Despesa",Jan!$G$5:$G$586,CPagar!$D561,Jan!$L$5:$L$586,"Não Pago")</f>
        <v>0</v>
      </c>
      <c r="F561" s="49">
        <f>SUMIFS(Fev!$J$5:$J$605,Fev!$V$5:$V$605,"Despesa",Fev!$G$5:$G$605,CPagar!$D561,Fev!$L$5:$L$605,"Não Pago")</f>
        <v>0</v>
      </c>
      <c r="G561" s="49" t="e">
        <f>SUMIFS(#REF!,#REF!,"Despesa",#REF!,CPagar!$D561,#REF!,"Não Pago")</f>
        <v>#REF!</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t="e">
        <f>SUMIFS(#REF!,#REF!,"Despesa",#REF!,CPagar!$D561,#REF!,"Não Pago")</f>
        <v>#REF!</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t="e">
        <f t="shared" si="17"/>
        <v>#REF!</v>
      </c>
    </row>
    <row r="562" spans="1:17" ht="28.5" customHeight="1" thickTop="1" thickBot="1" x14ac:dyDescent="0.3">
      <c r="A562" s="214"/>
      <c r="C562" s="34">
        <f>'PC Despesas'!R58</f>
        <v>0</v>
      </c>
      <c r="D562" s="35" t="e">
        <f>VLOOKUP(C562,'PC Despesas'!$R$5:$S$103,2,FALSE)</f>
        <v>#N/A</v>
      </c>
      <c r="E562" s="49">
        <f>SUMIFS(Jan!$J$5:$J$586,Jan!$V$5:$V$586,"Despesa",Jan!$G$5:$G$586,CPagar!$D562,Jan!$L$5:$L$586,"Não Pago")</f>
        <v>0</v>
      </c>
      <c r="F562" s="49">
        <f>SUMIFS(Fev!$J$5:$J$605,Fev!$V$5:$V$605,"Despesa",Fev!$G$5:$G$605,CPagar!$D562,Fev!$L$5:$L$605,"Não Pago")</f>
        <v>0</v>
      </c>
      <c r="G562" s="49" t="e">
        <f>SUMIFS(#REF!,#REF!,"Despesa",#REF!,CPagar!$D562,#REF!,"Não Pago")</f>
        <v>#REF!</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t="e">
        <f>SUMIFS(#REF!,#REF!,"Despesa",#REF!,CPagar!$D562,#REF!,"Não Pago")</f>
        <v>#REF!</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t="e">
        <f t="shared" si="17"/>
        <v>#REF!</v>
      </c>
    </row>
    <row r="563" spans="1:17" ht="28.5" customHeight="1" thickTop="1" thickBot="1" x14ac:dyDescent="0.3">
      <c r="A563" s="214"/>
      <c r="C563" s="34">
        <f>'PC Despesas'!R59</f>
        <v>0</v>
      </c>
      <c r="D563" s="35" t="e">
        <f>VLOOKUP(C563,'PC Despesas'!$R$5:$S$103,2,FALSE)</f>
        <v>#N/A</v>
      </c>
      <c r="E563" s="49">
        <f>SUMIFS(Jan!$J$5:$J$586,Jan!$V$5:$V$586,"Despesa",Jan!$G$5:$G$586,CPagar!$D563,Jan!$L$5:$L$586,"Não Pago")</f>
        <v>0</v>
      </c>
      <c r="F563" s="49">
        <f>SUMIFS(Fev!$J$5:$J$605,Fev!$V$5:$V$605,"Despesa",Fev!$G$5:$G$605,CPagar!$D563,Fev!$L$5:$L$605,"Não Pago")</f>
        <v>0</v>
      </c>
      <c r="G563" s="49" t="e">
        <f>SUMIFS(#REF!,#REF!,"Despesa",#REF!,CPagar!$D563,#REF!,"Não Pago")</f>
        <v>#REF!</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t="e">
        <f>SUMIFS(#REF!,#REF!,"Despesa",#REF!,CPagar!$D563,#REF!,"Não Pago")</f>
        <v>#REF!</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t="e">
        <f t="shared" si="17"/>
        <v>#REF!</v>
      </c>
    </row>
    <row r="564" spans="1:17" ht="28.5" customHeight="1" thickTop="1" thickBot="1" x14ac:dyDescent="0.3">
      <c r="A564" s="214"/>
      <c r="C564" s="34">
        <f>'PC Despesas'!R60</f>
        <v>0</v>
      </c>
      <c r="D564" s="35" t="e">
        <f>VLOOKUP(C564,'PC Despesas'!$R$5:$S$103,2,FALSE)</f>
        <v>#N/A</v>
      </c>
      <c r="E564" s="49">
        <f>SUMIFS(Jan!$J$5:$J$586,Jan!$V$5:$V$586,"Despesa",Jan!$G$5:$G$586,CPagar!$D564,Jan!$L$5:$L$586,"Não Pago")</f>
        <v>0</v>
      </c>
      <c r="F564" s="49">
        <f>SUMIFS(Fev!$J$5:$J$605,Fev!$V$5:$V$605,"Despesa",Fev!$G$5:$G$605,CPagar!$D564,Fev!$L$5:$L$605,"Não Pago")</f>
        <v>0</v>
      </c>
      <c r="G564" s="49" t="e">
        <f>SUMIFS(#REF!,#REF!,"Despesa",#REF!,CPagar!$D564,#REF!,"Não Pago")</f>
        <v>#REF!</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t="e">
        <f>SUMIFS(#REF!,#REF!,"Despesa",#REF!,CPagar!$D564,#REF!,"Não Pago")</f>
        <v>#REF!</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t="e">
        <f t="shared" si="17"/>
        <v>#REF!</v>
      </c>
    </row>
    <row r="565" spans="1:17" ht="28.5" customHeight="1" thickTop="1" thickBot="1" x14ac:dyDescent="0.3">
      <c r="A565" s="214"/>
      <c r="C565" s="34">
        <f>'PC Despesas'!R61</f>
        <v>0</v>
      </c>
      <c r="D565" s="35" t="e">
        <f>VLOOKUP(C565,'PC Despesas'!$R$5:$S$103,2,FALSE)</f>
        <v>#N/A</v>
      </c>
      <c r="E565" s="49">
        <f>SUMIFS(Jan!$J$5:$J$586,Jan!$V$5:$V$586,"Despesa",Jan!$G$5:$G$586,CPagar!$D565,Jan!$L$5:$L$586,"Não Pago")</f>
        <v>0</v>
      </c>
      <c r="F565" s="49">
        <f>SUMIFS(Fev!$J$5:$J$605,Fev!$V$5:$V$605,"Despesa",Fev!$G$5:$G$605,CPagar!$D565,Fev!$L$5:$L$605,"Não Pago")</f>
        <v>0</v>
      </c>
      <c r="G565" s="49" t="e">
        <f>SUMIFS(#REF!,#REF!,"Despesa",#REF!,CPagar!$D565,#REF!,"Não Pago")</f>
        <v>#REF!</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t="e">
        <f>SUMIFS(#REF!,#REF!,"Despesa",#REF!,CPagar!$D565,#REF!,"Não Pago")</f>
        <v>#REF!</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t="e">
        <f t="shared" si="17"/>
        <v>#REF!</v>
      </c>
    </row>
    <row r="566" spans="1:17" ht="28.5" customHeight="1" thickTop="1" thickBot="1" x14ac:dyDescent="0.3">
      <c r="A566" s="214"/>
      <c r="C566" s="34">
        <f>'PC Despesas'!R62</f>
        <v>0</v>
      </c>
      <c r="D566" s="35" t="e">
        <f>VLOOKUP(C566,'PC Despesas'!$R$5:$S$103,2,FALSE)</f>
        <v>#N/A</v>
      </c>
      <c r="E566" s="49">
        <f>SUMIFS(Jan!$J$5:$J$586,Jan!$V$5:$V$586,"Despesa",Jan!$G$5:$G$586,CPagar!$D566,Jan!$L$5:$L$586,"Não Pago")</f>
        <v>0</v>
      </c>
      <c r="F566" s="49">
        <f>SUMIFS(Fev!$J$5:$J$605,Fev!$V$5:$V$605,"Despesa",Fev!$G$5:$G$605,CPagar!$D566,Fev!$L$5:$L$605,"Não Pago")</f>
        <v>0</v>
      </c>
      <c r="G566" s="49" t="e">
        <f>SUMIFS(#REF!,#REF!,"Despesa",#REF!,CPagar!$D566,#REF!,"Não Pago")</f>
        <v>#REF!</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t="e">
        <f>SUMIFS(#REF!,#REF!,"Despesa",#REF!,CPagar!$D566,#REF!,"Não Pago")</f>
        <v>#REF!</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t="e">
        <f t="shared" si="17"/>
        <v>#REF!</v>
      </c>
    </row>
    <row r="567" spans="1:17" ht="28.5" customHeight="1" thickTop="1" thickBot="1" x14ac:dyDescent="0.3">
      <c r="A567" s="214"/>
      <c r="C567" s="34">
        <f>'PC Despesas'!R63</f>
        <v>0</v>
      </c>
      <c r="D567" s="35" t="e">
        <f>VLOOKUP(C567,'PC Despesas'!$R$5:$S$103,2,FALSE)</f>
        <v>#N/A</v>
      </c>
      <c r="E567" s="49">
        <f>SUMIFS(Jan!$J$5:$J$586,Jan!$V$5:$V$586,"Despesa",Jan!$G$5:$G$586,CPagar!$D567,Jan!$L$5:$L$586,"Não Pago")</f>
        <v>0</v>
      </c>
      <c r="F567" s="49">
        <f>SUMIFS(Fev!$J$5:$J$605,Fev!$V$5:$V$605,"Despesa",Fev!$G$5:$G$605,CPagar!$D567,Fev!$L$5:$L$605,"Não Pago")</f>
        <v>0</v>
      </c>
      <c r="G567" s="49" t="e">
        <f>SUMIFS(#REF!,#REF!,"Despesa",#REF!,CPagar!$D567,#REF!,"Não Pago")</f>
        <v>#REF!</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t="e">
        <f>SUMIFS(#REF!,#REF!,"Despesa",#REF!,CPagar!$D567,#REF!,"Não Pago")</f>
        <v>#REF!</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t="e">
        <f t="shared" si="17"/>
        <v>#REF!</v>
      </c>
    </row>
    <row r="568" spans="1:17" ht="28.5" customHeight="1" thickTop="1" thickBot="1" x14ac:dyDescent="0.3">
      <c r="A568" s="214"/>
      <c r="C568" s="34">
        <f>'PC Despesas'!R64</f>
        <v>0</v>
      </c>
      <c r="D568" s="35" t="e">
        <f>VLOOKUP(C568,'PC Despesas'!$R$5:$S$103,2,FALSE)</f>
        <v>#N/A</v>
      </c>
      <c r="E568" s="49">
        <f>SUMIFS(Jan!$J$5:$J$586,Jan!$V$5:$V$586,"Despesa",Jan!$G$5:$G$586,CPagar!$D568,Jan!$L$5:$L$586,"Não Pago")</f>
        <v>0</v>
      </c>
      <c r="F568" s="49">
        <f>SUMIFS(Fev!$J$5:$J$605,Fev!$V$5:$V$605,"Despesa",Fev!$G$5:$G$605,CPagar!$D568,Fev!$L$5:$L$605,"Não Pago")</f>
        <v>0</v>
      </c>
      <c r="G568" s="49" t="e">
        <f>SUMIFS(#REF!,#REF!,"Despesa",#REF!,CPagar!$D568,#REF!,"Não Pago")</f>
        <v>#REF!</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t="e">
        <f>SUMIFS(#REF!,#REF!,"Despesa",#REF!,CPagar!$D568,#REF!,"Não Pago")</f>
        <v>#REF!</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t="e">
        <f t="shared" si="17"/>
        <v>#REF!</v>
      </c>
    </row>
    <row r="569" spans="1:17" ht="28.5" customHeight="1" thickTop="1" thickBot="1" x14ac:dyDescent="0.3">
      <c r="A569" s="214"/>
      <c r="C569" s="34">
        <f>'PC Despesas'!R65</f>
        <v>0</v>
      </c>
      <c r="D569" s="35" t="e">
        <f>VLOOKUP(C569,'PC Despesas'!$R$5:$S$103,2,FALSE)</f>
        <v>#N/A</v>
      </c>
      <c r="E569" s="49">
        <f>SUMIFS(Jan!$J$5:$J$586,Jan!$V$5:$V$586,"Despesa",Jan!$G$5:$G$586,CPagar!$D569,Jan!$L$5:$L$586,"Não Pago")</f>
        <v>0</v>
      </c>
      <c r="F569" s="49">
        <f>SUMIFS(Fev!$J$5:$J$605,Fev!$V$5:$V$605,"Despesa",Fev!$G$5:$G$605,CPagar!$D569,Fev!$L$5:$L$605,"Não Pago")</f>
        <v>0</v>
      </c>
      <c r="G569" s="49" t="e">
        <f>SUMIFS(#REF!,#REF!,"Despesa",#REF!,CPagar!$D569,#REF!,"Não Pago")</f>
        <v>#REF!</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t="e">
        <f>SUMIFS(#REF!,#REF!,"Despesa",#REF!,CPagar!$D569,#REF!,"Não Pago")</f>
        <v>#REF!</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t="e">
        <f t="shared" si="17"/>
        <v>#REF!</v>
      </c>
    </row>
    <row r="570" spans="1:17" ht="28.5" customHeight="1" thickTop="1" thickBot="1" x14ac:dyDescent="0.3">
      <c r="A570" s="214"/>
      <c r="C570" s="34">
        <f>'PC Despesas'!R66</f>
        <v>0</v>
      </c>
      <c r="D570" s="35" t="e">
        <f>VLOOKUP(C570,'PC Despesas'!$R$5:$S$103,2,FALSE)</f>
        <v>#N/A</v>
      </c>
      <c r="E570" s="49">
        <f>SUMIFS(Jan!$J$5:$J$586,Jan!$V$5:$V$586,"Despesa",Jan!$G$5:$G$586,CPagar!$D570,Jan!$L$5:$L$586,"Não Pago")</f>
        <v>0</v>
      </c>
      <c r="F570" s="49">
        <f>SUMIFS(Fev!$J$5:$J$605,Fev!$V$5:$V$605,"Despesa",Fev!$G$5:$G$605,CPagar!$D570,Fev!$L$5:$L$605,"Não Pago")</f>
        <v>0</v>
      </c>
      <c r="G570" s="49" t="e">
        <f>SUMIFS(#REF!,#REF!,"Despesa",#REF!,CPagar!$D570,#REF!,"Não Pago")</f>
        <v>#REF!</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t="e">
        <f>SUMIFS(#REF!,#REF!,"Despesa",#REF!,CPagar!$D570,#REF!,"Não Pago")</f>
        <v>#REF!</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t="e">
        <f t="shared" si="17"/>
        <v>#REF!</v>
      </c>
    </row>
    <row r="571" spans="1:17" ht="28.5" customHeight="1" thickTop="1" thickBot="1" x14ac:dyDescent="0.3">
      <c r="A571" s="214"/>
      <c r="C571" s="34">
        <f>'PC Despesas'!R67</f>
        <v>0</v>
      </c>
      <c r="D571" s="35" t="e">
        <f>VLOOKUP(C571,'PC Despesas'!$R$5:$S$103,2,FALSE)</f>
        <v>#N/A</v>
      </c>
      <c r="E571" s="49">
        <f>SUMIFS(Jan!$J$5:$J$586,Jan!$V$5:$V$586,"Despesa",Jan!$G$5:$G$586,CPagar!$D571,Jan!$L$5:$L$586,"Não Pago")</f>
        <v>0</v>
      </c>
      <c r="F571" s="49">
        <f>SUMIFS(Fev!$J$5:$J$605,Fev!$V$5:$V$605,"Despesa",Fev!$G$5:$G$605,CPagar!$D571,Fev!$L$5:$L$605,"Não Pago")</f>
        <v>0</v>
      </c>
      <c r="G571" s="49" t="e">
        <f>SUMIFS(#REF!,#REF!,"Despesa",#REF!,CPagar!$D571,#REF!,"Não Pago")</f>
        <v>#REF!</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t="e">
        <f>SUMIFS(#REF!,#REF!,"Despesa",#REF!,CPagar!$D571,#REF!,"Não Pago")</f>
        <v>#REF!</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t="e">
        <f t="shared" si="17"/>
        <v>#REF!</v>
      </c>
    </row>
    <row r="572" spans="1:17" ht="28.5" customHeight="1" thickTop="1" thickBot="1" x14ac:dyDescent="0.3">
      <c r="A572" s="214"/>
      <c r="C572" s="34">
        <f>'PC Despesas'!R68</f>
        <v>0</v>
      </c>
      <c r="D572" s="35" t="e">
        <f>VLOOKUP(C572,'PC Despesas'!$R$5:$S$103,2,FALSE)</f>
        <v>#N/A</v>
      </c>
      <c r="E572" s="49">
        <f>SUMIFS(Jan!$J$5:$J$586,Jan!$V$5:$V$586,"Despesa",Jan!$G$5:$G$586,CPagar!$D572,Jan!$L$5:$L$586,"Não Pago")</f>
        <v>0</v>
      </c>
      <c r="F572" s="49">
        <f>SUMIFS(Fev!$J$5:$J$605,Fev!$V$5:$V$605,"Despesa",Fev!$G$5:$G$605,CPagar!$D572,Fev!$L$5:$L$605,"Não Pago")</f>
        <v>0</v>
      </c>
      <c r="G572" s="49" t="e">
        <f>SUMIFS(#REF!,#REF!,"Despesa",#REF!,CPagar!$D572,#REF!,"Não Pago")</f>
        <v>#REF!</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t="e">
        <f>SUMIFS(#REF!,#REF!,"Despesa",#REF!,CPagar!$D572,#REF!,"Não Pago")</f>
        <v>#REF!</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t="e">
        <f t="shared" si="17"/>
        <v>#REF!</v>
      </c>
    </row>
    <row r="573" spans="1:17" ht="28.5" customHeight="1" thickTop="1" thickBot="1" x14ac:dyDescent="0.3">
      <c r="A573" s="214"/>
      <c r="C573" s="34">
        <f>'PC Despesas'!R69</f>
        <v>0</v>
      </c>
      <c r="D573" s="35" t="e">
        <f>VLOOKUP(C573,'PC Despesas'!$R$5:$S$103,2,FALSE)</f>
        <v>#N/A</v>
      </c>
      <c r="E573" s="49">
        <f>SUMIFS(Jan!$J$5:$J$586,Jan!$V$5:$V$586,"Despesa",Jan!$G$5:$G$586,CPagar!$D573,Jan!$L$5:$L$586,"Não Pago")</f>
        <v>0</v>
      </c>
      <c r="F573" s="49">
        <f>SUMIFS(Fev!$J$5:$J$605,Fev!$V$5:$V$605,"Despesa",Fev!$G$5:$G$605,CPagar!$D573,Fev!$L$5:$L$605,"Não Pago")</f>
        <v>0</v>
      </c>
      <c r="G573" s="49" t="e">
        <f>SUMIFS(#REF!,#REF!,"Despesa",#REF!,CPagar!$D573,#REF!,"Não Pago")</f>
        <v>#REF!</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t="e">
        <f>SUMIFS(#REF!,#REF!,"Despesa",#REF!,CPagar!$D573,#REF!,"Não Pago")</f>
        <v>#REF!</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t="e">
        <f t="shared" si="17"/>
        <v>#REF!</v>
      </c>
    </row>
    <row r="574" spans="1:17" ht="28.5" customHeight="1" thickTop="1" thickBot="1" x14ac:dyDescent="0.3">
      <c r="A574" s="214"/>
      <c r="C574" s="34">
        <f>'PC Despesas'!R70</f>
        <v>0</v>
      </c>
      <c r="D574" s="35" t="e">
        <f>VLOOKUP(C574,'PC Despesas'!$R$5:$S$103,2,FALSE)</f>
        <v>#N/A</v>
      </c>
      <c r="E574" s="49">
        <f>SUMIFS(Jan!$J$5:$J$586,Jan!$V$5:$V$586,"Despesa",Jan!$G$5:$G$586,CPagar!$D574,Jan!$L$5:$L$586,"Não Pago")</f>
        <v>0</v>
      </c>
      <c r="F574" s="49">
        <f>SUMIFS(Fev!$J$5:$J$605,Fev!$V$5:$V$605,"Despesa",Fev!$G$5:$G$605,CPagar!$D574,Fev!$L$5:$L$605,"Não Pago")</f>
        <v>0</v>
      </c>
      <c r="G574" s="49" t="e">
        <f>SUMIFS(#REF!,#REF!,"Despesa",#REF!,CPagar!$D574,#REF!,"Não Pago")</f>
        <v>#REF!</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t="e">
        <f>SUMIFS(#REF!,#REF!,"Despesa",#REF!,CPagar!$D574,#REF!,"Não Pago")</f>
        <v>#REF!</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t="e">
        <f t="shared" ref="Q574:Q607" si="18">SUM(E574:P574)</f>
        <v>#REF!</v>
      </c>
    </row>
    <row r="575" spans="1:17" ht="28.5" customHeight="1" thickTop="1" thickBot="1" x14ac:dyDescent="0.3">
      <c r="A575" s="214"/>
      <c r="C575" s="34">
        <f>'PC Despesas'!R71</f>
        <v>0</v>
      </c>
      <c r="D575" s="35" t="e">
        <f>VLOOKUP(C575,'PC Despesas'!$R$5:$S$103,2,FALSE)</f>
        <v>#N/A</v>
      </c>
      <c r="E575" s="49">
        <f>SUMIFS(Jan!$J$5:$J$586,Jan!$V$5:$V$586,"Despesa",Jan!$G$5:$G$586,CPagar!$D575,Jan!$L$5:$L$586,"Não Pago")</f>
        <v>0</v>
      </c>
      <c r="F575" s="49">
        <f>SUMIFS(Fev!$J$5:$J$605,Fev!$V$5:$V$605,"Despesa",Fev!$G$5:$G$605,CPagar!$D575,Fev!$L$5:$L$605,"Não Pago")</f>
        <v>0</v>
      </c>
      <c r="G575" s="49" t="e">
        <f>SUMIFS(#REF!,#REF!,"Despesa",#REF!,CPagar!$D575,#REF!,"Não Pago")</f>
        <v>#REF!</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t="e">
        <f>SUMIFS(#REF!,#REF!,"Despesa",#REF!,CPagar!$D575,#REF!,"Não Pago")</f>
        <v>#REF!</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t="e">
        <f t="shared" si="18"/>
        <v>#REF!</v>
      </c>
    </row>
    <row r="576" spans="1:17" ht="28.5" customHeight="1" thickTop="1" thickBot="1" x14ac:dyDescent="0.3">
      <c r="A576" s="214"/>
      <c r="C576" s="34">
        <f>'PC Despesas'!R72</f>
        <v>0</v>
      </c>
      <c r="D576" s="35" t="e">
        <f>VLOOKUP(C576,'PC Despesas'!$R$5:$S$103,2,FALSE)</f>
        <v>#N/A</v>
      </c>
      <c r="E576" s="49">
        <f>SUMIFS(Jan!$J$5:$J$586,Jan!$V$5:$V$586,"Despesa",Jan!$G$5:$G$586,CPagar!$D576,Jan!$L$5:$L$586,"Não Pago")</f>
        <v>0</v>
      </c>
      <c r="F576" s="49">
        <f>SUMIFS(Fev!$J$5:$J$605,Fev!$V$5:$V$605,"Despesa",Fev!$G$5:$G$605,CPagar!$D576,Fev!$L$5:$L$605,"Não Pago")</f>
        <v>0</v>
      </c>
      <c r="G576" s="49" t="e">
        <f>SUMIFS(#REF!,#REF!,"Despesa",#REF!,CPagar!$D576,#REF!,"Não Pago")</f>
        <v>#REF!</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t="e">
        <f>SUMIFS(#REF!,#REF!,"Despesa",#REF!,CPagar!$D576,#REF!,"Não Pago")</f>
        <v>#REF!</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t="e">
        <f t="shared" si="18"/>
        <v>#REF!</v>
      </c>
    </row>
    <row r="577" spans="1:17" ht="28.5" customHeight="1" thickTop="1" thickBot="1" x14ac:dyDescent="0.3">
      <c r="A577" s="214"/>
      <c r="C577" s="34">
        <f>'PC Despesas'!R73</f>
        <v>0</v>
      </c>
      <c r="D577" s="35" t="e">
        <f>VLOOKUP(C577,'PC Despesas'!$R$5:$S$103,2,FALSE)</f>
        <v>#N/A</v>
      </c>
      <c r="E577" s="49">
        <f>SUMIFS(Jan!$J$5:$J$586,Jan!$V$5:$V$586,"Despesa",Jan!$G$5:$G$586,CPagar!$D577,Jan!$L$5:$L$586,"Não Pago")</f>
        <v>0</v>
      </c>
      <c r="F577" s="49">
        <f>SUMIFS(Fev!$J$5:$J$605,Fev!$V$5:$V$605,"Despesa",Fev!$G$5:$G$605,CPagar!$D577,Fev!$L$5:$L$605,"Não Pago")</f>
        <v>0</v>
      </c>
      <c r="G577" s="49" t="e">
        <f>SUMIFS(#REF!,#REF!,"Despesa",#REF!,CPagar!$D577,#REF!,"Não Pago")</f>
        <v>#REF!</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t="e">
        <f>SUMIFS(#REF!,#REF!,"Despesa",#REF!,CPagar!$D577,#REF!,"Não Pago")</f>
        <v>#REF!</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t="e">
        <f t="shared" si="18"/>
        <v>#REF!</v>
      </c>
    </row>
    <row r="578" spans="1:17" ht="28.5" customHeight="1" thickTop="1" thickBot="1" x14ac:dyDescent="0.3">
      <c r="A578" s="214"/>
      <c r="C578" s="34">
        <f>'PC Despesas'!R74</f>
        <v>0</v>
      </c>
      <c r="D578" s="35" t="e">
        <f>VLOOKUP(C578,'PC Despesas'!$R$5:$S$103,2,FALSE)</f>
        <v>#N/A</v>
      </c>
      <c r="E578" s="49">
        <f>SUMIFS(Jan!$J$5:$J$586,Jan!$V$5:$V$586,"Despesa",Jan!$G$5:$G$586,CPagar!$D578,Jan!$L$5:$L$586,"Não Pago")</f>
        <v>0</v>
      </c>
      <c r="F578" s="49">
        <f>SUMIFS(Fev!$J$5:$J$605,Fev!$V$5:$V$605,"Despesa",Fev!$G$5:$G$605,CPagar!$D578,Fev!$L$5:$L$605,"Não Pago")</f>
        <v>0</v>
      </c>
      <c r="G578" s="49" t="e">
        <f>SUMIFS(#REF!,#REF!,"Despesa",#REF!,CPagar!$D578,#REF!,"Não Pago")</f>
        <v>#REF!</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t="e">
        <f>SUMIFS(#REF!,#REF!,"Despesa",#REF!,CPagar!$D578,#REF!,"Não Pago")</f>
        <v>#REF!</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t="e">
        <f t="shared" si="18"/>
        <v>#REF!</v>
      </c>
    </row>
    <row r="579" spans="1:17" ht="28.5" customHeight="1" thickTop="1" thickBot="1" x14ac:dyDescent="0.3">
      <c r="A579" s="214"/>
      <c r="C579" s="34">
        <f>'PC Despesas'!R75</f>
        <v>0</v>
      </c>
      <c r="D579" s="35" t="e">
        <f>VLOOKUP(C579,'PC Despesas'!$R$5:$S$103,2,FALSE)</f>
        <v>#N/A</v>
      </c>
      <c r="E579" s="49">
        <f>SUMIFS(Jan!$J$5:$J$586,Jan!$V$5:$V$586,"Despesa",Jan!$G$5:$G$586,CPagar!$D579,Jan!$L$5:$L$586,"Não Pago")</f>
        <v>0</v>
      </c>
      <c r="F579" s="49">
        <f>SUMIFS(Fev!$J$5:$J$605,Fev!$V$5:$V$605,"Despesa",Fev!$G$5:$G$605,CPagar!$D579,Fev!$L$5:$L$605,"Não Pago")</f>
        <v>0</v>
      </c>
      <c r="G579" s="49" t="e">
        <f>SUMIFS(#REF!,#REF!,"Despesa",#REF!,CPagar!$D579,#REF!,"Não Pago")</f>
        <v>#REF!</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t="e">
        <f>SUMIFS(#REF!,#REF!,"Despesa",#REF!,CPagar!$D579,#REF!,"Não Pago")</f>
        <v>#REF!</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t="e">
        <f t="shared" si="18"/>
        <v>#REF!</v>
      </c>
    </row>
    <row r="580" spans="1:17" ht="28.5" customHeight="1" thickTop="1" thickBot="1" x14ac:dyDescent="0.3">
      <c r="A580" s="214"/>
      <c r="C580" s="34">
        <f>'PC Despesas'!R76</f>
        <v>0</v>
      </c>
      <c r="D580" s="35" t="e">
        <f>VLOOKUP(C580,'PC Despesas'!$R$5:$S$103,2,FALSE)</f>
        <v>#N/A</v>
      </c>
      <c r="E580" s="49">
        <f>SUMIFS(Jan!$J$5:$J$586,Jan!$V$5:$V$586,"Despesa",Jan!$G$5:$G$586,CPagar!$D580,Jan!$L$5:$L$586,"Não Pago")</f>
        <v>0</v>
      </c>
      <c r="F580" s="49">
        <f>SUMIFS(Fev!$J$5:$J$605,Fev!$V$5:$V$605,"Despesa",Fev!$G$5:$G$605,CPagar!$D580,Fev!$L$5:$L$605,"Não Pago")</f>
        <v>0</v>
      </c>
      <c r="G580" s="49" t="e">
        <f>SUMIFS(#REF!,#REF!,"Despesa",#REF!,CPagar!$D580,#REF!,"Não Pago")</f>
        <v>#REF!</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t="e">
        <f>SUMIFS(#REF!,#REF!,"Despesa",#REF!,CPagar!$D580,#REF!,"Não Pago")</f>
        <v>#REF!</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t="e">
        <f t="shared" si="18"/>
        <v>#REF!</v>
      </c>
    </row>
    <row r="581" spans="1:17" ht="28.5" customHeight="1" thickTop="1" thickBot="1" x14ac:dyDescent="0.3">
      <c r="A581" s="214"/>
      <c r="C581" s="34">
        <f>'PC Despesas'!R77</f>
        <v>0</v>
      </c>
      <c r="D581" s="35" t="e">
        <f>VLOOKUP(C581,'PC Despesas'!$R$5:$S$103,2,FALSE)</f>
        <v>#N/A</v>
      </c>
      <c r="E581" s="49">
        <f>SUMIFS(Jan!$J$5:$J$586,Jan!$V$5:$V$586,"Despesa",Jan!$G$5:$G$586,CPagar!$D581,Jan!$L$5:$L$586,"Não Pago")</f>
        <v>0</v>
      </c>
      <c r="F581" s="49">
        <f>SUMIFS(Fev!$J$5:$J$605,Fev!$V$5:$V$605,"Despesa",Fev!$G$5:$G$605,CPagar!$D581,Fev!$L$5:$L$605,"Não Pago")</f>
        <v>0</v>
      </c>
      <c r="G581" s="49" t="e">
        <f>SUMIFS(#REF!,#REF!,"Despesa",#REF!,CPagar!$D581,#REF!,"Não Pago")</f>
        <v>#REF!</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t="e">
        <f>SUMIFS(#REF!,#REF!,"Despesa",#REF!,CPagar!$D581,#REF!,"Não Pago")</f>
        <v>#REF!</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t="e">
        <f t="shared" si="18"/>
        <v>#REF!</v>
      </c>
    </row>
    <row r="582" spans="1:17" ht="28.5" customHeight="1" thickTop="1" thickBot="1" x14ac:dyDescent="0.3">
      <c r="A582" s="214"/>
      <c r="C582" s="34">
        <f>'PC Despesas'!R78</f>
        <v>0</v>
      </c>
      <c r="D582" s="35" t="e">
        <f>VLOOKUP(C582,'PC Despesas'!$R$5:$S$103,2,FALSE)</f>
        <v>#N/A</v>
      </c>
      <c r="E582" s="49">
        <f>SUMIFS(Jan!$J$5:$J$586,Jan!$V$5:$V$586,"Despesa",Jan!$G$5:$G$586,CPagar!$D582,Jan!$L$5:$L$586,"Não Pago")</f>
        <v>0</v>
      </c>
      <c r="F582" s="49">
        <f>SUMIFS(Fev!$J$5:$J$605,Fev!$V$5:$V$605,"Despesa",Fev!$G$5:$G$605,CPagar!$D582,Fev!$L$5:$L$605,"Não Pago")</f>
        <v>0</v>
      </c>
      <c r="G582" s="49" t="e">
        <f>SUMIFS(#REF!,#REF!,"Despesa",#REF!,CPagar!$D582,#REF!,"Não Pago")</f>
        <v>#REF!</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t="e">
        <f>SUMIFS(#REF!,#REF!,"Despesa",#REF!,CPagar!$D582,#REF!,"Não Pago")</f>
        <v>#REF!</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t="e">
        <f t="shared" si="18"/>
        <v>#REF!</v>
      </c>
    </row>
    <row r="583" spans="1:17" ht="28.5" customHeight="1" thickTop="1" thickBot="1" x14ac:dyDescent="0.3">
      <c r="A583" s="214"/>
      <c r="C583" s="34">
        <f>'PC Despesas'!R79</f>
        <v>0</v>
      </c>
      <c r="D583" s="35" t="e">
        <f>VLOOKUP(C583,'PC Despesas'!$R$5:$S$103,2,FALSE)</f>
        <v>#N/A</v>
      </c>
      <c r="E583" s="49">
        <f>SUMIFS(Jan!$J$5:$J$586,Jan!$V$5:$V$586,"Despesa",Jan!$G$5:$G$586,CPagar!$D583,Jan!$L$5:$L$586,"Não Pago")</f>
        <v>0</v>
      </c>
      <c r="F583" s="49">
        <f>SUMIFS(Fev!$J$5:$J$605,Fev!$V$5:$V$605,"Despesa",Fev!$G$5:$G$605,CPagar!$D583,Fev!$L$5:$L$605,"Não Pago")</f>
        <v>0</v>
      </c>
      <c r="G583" s="49" t="e">
        <f>SUMIFS(#REF!,#REF!,"Despesa",#REF!,CPagar!$D583,#REF!,"Não Pago")</f>
        <v>#REF!</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t="e">
        <f>SUMIFS(#REF!,#REF!,"Despesa",#REF!,CPagar!$D583,#REF!,"Não Pago")</f>
        <v>#REF!</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t="e">
        <f t="shared" si="18"/>
        <v>#REF!</v>
      </c>
    </row>
    <row r="584" spans="1:17" ht="28.5" customHeight="1" thickTop="1" thickBot="1" x14ac:dyDescent="0.3">
      <c r="A584" s="214"/>
      <c r="C584" s="34">
        <f>'PC Despesas'!R80</f>
        <v>0</v>
      </c>
      <c r="D584" s="35" t="e">
        <f>VLOOKUP(C584,'PC Despesas'!$R$5:$S$103,2,FALSE)</f>
        <v>#N/A</v>
      </c>
      <c r="E584" s="49">
        <f>SUMIFS(Jan!$J$5:$J$586,Jan!$V$5:$V$586,"Despesa",Jan!$G$5:$G$586,CPagar!$D584,Jan!$L$5:$L$586,"Não Pago")</f>
        <v>0</v>
      </c>
      <c r="F584" s="49">
        <f>SUMIFS(Fev!$J$5:$J$605,Fev!$V$5:$V$605,"Despesa",Fev!$G$5:$G$605,CPagar!$D584,Fev!$L$5:$L$605,"Não Pago")</f>
        <v>0</v>
      </c>
      <c r="G584" s="49" t="e">
        <f>SUMIFS(#REF!,#REF!,"Despesa",#REF!,CPagar!$D584,#REF!,"Não Pago")</f>
        <v>#REF!</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t="e">
        <f>SUMIFS(#REF!,#REF!,"Despesa",#REF!,CPagar!$D584,#REF!,"Não Pago")</f>
        <v>#REF!</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t="e">
        <f t="shared" si="18"/>
        <v>#REF!</v>
      </c>
    </row>
    <row r="585" spans="1:17" ht="28.5" customHeight="1" thickTop="1" thickBot="1" x14ac:dyDescent="0.3">
      <c r="A585" s="214"/>
      <c r="C585" s="34">
        <f>'PC Despesas'!R81</f>
        <v>0</v>
      </c>
      <c r="D585" s="35" t="e">
        <f>VLOOKUP(C585,'PC Despesas'!$R$5:$S$103,2,FALSE)</f>
        <v>#N/A</v>
      </c>
      <c r="E585" s="49">
        <f>SUMIFS(Jan!$J$5:$J$586,Jan!$V$5:$V$586,"Despesa",Jan!$G$5:$G$586,CPagar!$D585,Jan!$L$5:$L$586,"Não Pago")</f>
        <v>0</v>
      </c>
      <c r="F585" s="49">
        <f>SUMIFS(Fev!$J$5:$J$605,Fev!$V$5:$V$605,"Despesa",Fev!$G$5:$G$605,CPagar!$D585,Fev!$L$5:$L$605,"Não Pago")</f>
        <v>0</v>
      </c>
      <c r="G585" s="49" t="e">
        <f>SUMIFS(#REF!,#REF!,"Despesa",#REF!,CPagar!$D585,#REF!,"Não Pago")</f>
        <v>#REF!</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t="e">
        <f>SUMIFS(#REF!,#REF!,"Despesa",#REF!,CPagar!$D585,#REF!,"Não Pago")</f>
        <v>#REF!</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t="e">
        <f t="shared" si="18"/>
        <v>#REF!</v>
      </c>
    </row>
    <row r="586" spans="1:17" ht="28.5" customHeight="1" thickTop="1" thickBot="1" x14ac:dyDescent="0.3">
      <c r="A586" s="214"/>
      <c r="C586" s="34">
        <f>'PC Despesas'!R82</f>
        <v>0</v>
      </c>
      <c r="D586" s="35" t="e">
        <f>VLOOKUP(C586,'PC Despesas'!$R$5:$S$103,2,FALSE)</f>
        <v>#N/A</v>
      </c>
      <c r="E586" s="49">
        <f>SUMIFS(Jan!$J$5:$J$586,Jan!$V$5:$V$586,"Despesa",Jan!$G$5:$G$586,CPagar!$D586,Jan!$L$5:$L$586,"Não Pago")</f>
        <v>0</v>
      </c>
      <c r="F586" s="49">
        <f>SUMIFS(Fev!$J$5:$J$605,Fev!$V$5:$V$605,"Despesa",Fev!$G$5:$G$605,CPagar!$D586,Fev!$L$5:$L$605,"Não Pago")</f>
        <v>0</v>
      </c>
      <c r="G586" s="49" t="e">
        <f>SUMIFS(#REF!,#REF!,"Despesa",#REF!,CPagar!$D586,#REF!,"Não Pago")</f>
        <v>#REF!</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t="e">
        <f>SUMIFS(#REF!,#REF!,"Despesa",#REF!,CPagar!$D586,#REF!,"Não Pago")</f>
        <v>#REF!</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t="e">
        <f t="shared" si="18"/>
        <v>#REF!</v>
      </c>
    </row>
    <row r="587" spans="1:17" ht="28.5" customHeight="1" thickTop="1" thickBot="1" x14ac:dyDescent="0.3">
      <c r="A587" s="214"/>
      <c r="C587" s="34">
        <f>'PC Despesas'!R83</f>
        <v>0</v>
      </c>
      <c r="D587" s="35" t="e">
        <f>VLOOKUP(C587,'PC Despesas'!$R$5:$S$103,2,FALSE)</f>
        <v>#N/A</v>
      </c>
      <c r="E587" s="49">
        <f>SUMIFS(Jan!$J$5:$J$586,Jan!$V$5:$V$586,"Despesa",Jan!$G$5:$G$586,CPagar!$D587,Jan!$L$5:$L$586,"Não Pago")</f>
        <v>0</v>
      </c>
      <c r="F587" s="49">
        <f>SUMIFS(Fev!$J$5:$J$605,Fev!$V$5:$V$605,"Despesa",Fev!$G$5:$G$605,CPagar!$D587,Fev!$L$5:$L$605,"Não Pago")</f>
        <v>0</v>
      </c>
      <c r="G587" s="49" t="e">
        <f>SUMIFS(#REF!,#REF!,"Despesa",#REF!,CPagar!$D587,#REF!,"Não Pago")</f>
        <v>#REF!</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t="e">
        <f>SUMIFS(#REF!,#REF!,"Despesa",#REF!,CPagar!$D587,#REF!,"Não Pago")</f>
        <v>#REF!</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t="e">
        <f t="shared" si="18"/>
        <v>#REF!</v>
      </c>
    </row>
    <row r="588" spans="1:17" ht="28.5" customHeight="1" thickTop="1" thickBot="1" x14ac:dyDescent="0.3">
      <c r="A588" s="214"/>
      <c r="C588" s="34">
        <f>'PC Despesas'!R84</f>
        <v>0</v>
      </c>
      <c r="D588" s="35" t="e">
        <f>VLOOKUP(C588,'PC Despesas'!$R$5:$S$103,2,FALSE)</f>
        <v>#N/A</v>
      </c>
      <c r="E588" s="49">
        <f>SUMIFS(Jan!$J$5:$J$586,Jan!$V$5:$V$586,"Despesa",Jan!$G$5:$G$586,CPagar!$D588,Jan!$L$5:$L$586,"Não Pago")</f>
        <v>0</v>
      </c>
      <c r="F588" s="49">
        <f>SUMIFS(Fev!$J$5:$J$605,Fev!$V$5:$V$605,"Despesa",Fev!$G$5:$G$605,CPagar!$D588,Fev!$L$5:$L$605,"Não Pago")</f>
        <v>0</v>
      </c>
      <c r="G588" s="49" t="e">
        <f>SUMIFS(#REF!,#REF!,"Despesa",#REF!,CPagar!$D588,#REF!,"Não Pago")</f>
        <v>#REF!</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t="e">
        <f>SUMIFS(#REF!,#REF!,"Despesa",#REF!,CPagar!$D588,#REF!,"Não Pago")</f>
        <v>#REF!</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t="e">
        <f t="shared" si="18"/>
        <v>#REF!</v>
      </c>
    </row>
    <row r="589" spans="1:17" ht="28.5" customHeight="1" thickTop="1" thickBot="1" x14ac:dyDescent="0.3">
      <c r="A589" s="214"/>
      <c r="C589" s="34">
        <f>'PC Despesas'!R85</f>
        <v>0</v>
      </c>
      <c r="D589" s="35" t="e">
        <f>VLOOKUP(C589,'PC Despesas'!$R$5:$S$103,2,FALSE)</f>
        <v>#N/A</v>
      </c>
      <c r="E589" s="49">
        <f>SUMIFS(Jan!$J$5:$J$586,Jan!$V$5:$V$586,"Despesa",Jan!$G$5:$G$586,CPagar!$D589,Jan!$L$5:$L$586,"Não Pago")</f>
        <v>0</v>
      </c>
      <c r="F589" s="49">
        <f>SUMIFS(Fev!$J$5:$J$605,Fev!$V$5:$V$605,"Despesa",Fev!$G$5:$G$605,CPagar!$D589,Fev!$L$5:$L$605,"Não Pago")</f>
        <v>0</v>
      </c>
      <c r="G589" s="49" t="e">
        <f>SUMIFS(#REF!,#REF!,"Despesa",#REF!,CPagar!$D589,#REF!,"Não Pago")</f>
        <v>#REF!</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t="e">
        <f>SUMIFS(#REF!,#REF!,"Despesa",#REF!,CPagar!$D589,#REF!,"Não Pago")</f>
        <v>#REF!</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t="e">
        <f t="shared" si="18"/>
        <v>#REF!</v>
      </c>
    </row>
    <row r="590" spans="1:17" ht="28.5" customHeight="1" thickTop="1" thickBot="1" x14ac:dyDescent="0.3">
      <c r="A590" s="214"/>
      <c r="C590" s="34">
        <f>'PC Despesas'!R86</f>
        <v>0</v>
      </c>
      <c r="D590" s="35" t="e">
        <f>VLOOKUP(C590,'PC Despesas'!$R$5:$S$103,2,FALSE)</f>
        <v>#N/A</v>
      </c>
      <c r="E590" s="49">
        <f>SUMIFS(Jan!$J$5:$J$586,Jan!$V$5:$V$586,"Despesa",Jan!$G$5:$G$586,CPagar!$D590,Jan!$L$5:$L$586,"Não Pago")</f>
        <v>0</v>
      </c>
      <c r="F590" s="49">
        <f>SUMIFS(Fev!$J$5:$J$605,Fev!$V$5:$V$605,"Despesa",Fev!$G$5:$G$605,CPagar!$D590,Fev!$L$5:$L$605,"Não Pago")</f>
        <v>0</v>
      </c>
      <c r="G590" s="49" t="e">
        <f>SUMIFS(#REF!,#REF!,"Despesa",#REF!,CPagar!$D590,#REF!,"Não Pago")</f>
        <v>#REF!</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t="e">
        <f>SUMIFS(#REF!,#REF!,"Despesa",#REF!,CPagar!$D590,#REF!,"Não Pago")</f>
        <v>#REF!</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t="e">
        <f t="shared" si="18"/>
        <v>#REF!</v>
      </c>
    </row>
    <row r="591" spans="1:17" ht="28.5" customHeight="1" thickTop="1" thickBot="1" x14ac:dyDescent="0.3">
      <c r="A591" s="214"/>
      <c r="C591" s="34">
        <f>'PC Despesas'!R87</f>
        <v>0</v>
      </c>
      <c r="D591" s="35" t="e">
        <f>VLOOKUP(C591,'PC Despesas'!$R$5:$S$103,2,FALSE)</f>
        <v>#N/A</v>
      </c>
      <c r="E591" s="49">
        <f>SUMIFS(Jan!$J$5:$J$586,Jan!$V$5:$V$586,"Despesa",Jan!$G$5:$G$586,CPagar!$D591,Jan!$L$5:$L$586,"Não Pago")</f>
        <v>0</v>
      </c>
      <c r="F591" s="49">
        <f>SUMIFS(Fev!$J$5:$J$605,Fev!$V$5:$V$605,"Despesa",Fev!$G$5:$G$605,CPagar!$D591,Fev!$L$5:$L$605,"Não Pago")</f>
        <v>0</v>
      </c>
      <c r="G591" s="49" t="e">
        <f>SUMIFS(#REF!,#REF!,"Despesa",#REF!,CPagar!$D591,#REF!,"Não Pago")</f>
        <v>#REF!</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t="e">
        <f>SUMIFS(#REF!,#REF!,"Despesa",#REF!,CPagar!$D591,#REF!,"Não Pago")</f>
        <v>#REF!</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t="e">
        <f t="shared" si="18"/>
        <v>#REF!</v>
      </c>
    </row>
    <row r="592" spans="1:17" ht="28.5" customHeight="1" thickTop="1" thickBot="1" x14ac:dyDescent="0.3">
      <c r="A592" s="214"/>
      <c r="C592" s="34">
        <f>'PC Despesas'!R88</f>
        <v>0</v>
      </c>
      <c r="D592" s="35" t="e">
        <f>VLOOKUP(C592,'PC Despesas'!$R$5:$S$103,2,FALSE)</f>
        <v>#N/A</v>
      </c>
      <c r="E592" s="49">
        <f>SUMIFS(Jan!$J$5:$J$586,Jan!$V$5:$V$586,"Despesa",Jan!$G$5:$G$586,CPagar!$D592,Jan!$L$5:$L$586,"Não Pago")</f>
        <v>0</v>
      </c>
      <c r="F592" s="49">
        <f>SUMIFS(Fev!$J$5:$J$605,Fev!$V$5:$V$605,"Despesa",Fev!$G$5:$G$605,CPagar!$D592,Fev!$L$5:$L$605,"Não Pago")</f>
        <v>0</v>
      </c>
      <c r="G592" s="49" t="e">
        <f>SUMIFS(#REF!,#REF!,"Despesa",#REF!,CPagar!$D592,#REF!,"Não Pago")</f>
        <v>#REF!</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t="e">
        <f>SUMIFS(#REF!,#REF!,"Despesa",#REF!,CPagar!$D592,#REF!,"Não Pago")</f>
        <v>#REF!</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t="e">
        <f t="shared" si="18"/>
        <v>#REF!</v>
      </c>
    </row>
    <row r="593" spans="1:17" ht="28.5" customHeight="1" thickTop="1" thickBot="1" x14ac:dyDescent="0.3">
      <c r="A593" s="214"/>
      <c r="C593" s="34">
        <f>'PC Despesas'!R89</f>
        <v>0</v>
      </c>
      <c r="D593" s="35" t="e">
        <f>VLOOKUP(C593,'PC Despesas'!$R$5:$S$103,2,FALSE)</f>
        <v>#N/A</v>
      </c>
      <c r="E593" s="49">
        <f>SUMIFS(Jan!$J$5:$J$586,Jan!$V$5:$V$586,"Despesa",Jan!$G$5:$G$586,CPagar!$D593,Jan!$L$5:$L$586,"Não Pago")</f>
        <v>0</v>
      </c>
      <c r="F593" s="49">
        <f>SUMIFS(Fev!$J$5:$J$605,Fev!$V$5:$V$605,"Despesa",Fev!$G$5:$G$605,CPagar!$D593,Fev!$L$5:$L$605,"Não Pago")</f>
        <v>0</v>
      </c>
      <c r="G593" s="49" t="e">
        <f>SUMIFS(#REF!,#REF!,"Despesa",#REF!,CPagar!$D593,#REF!,"Não Pago")</f>
        <v>#REF!</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t="e">
        <f>SUMIFS(#REF!,#REF!,"Despesa",#REF!,CPagar!$D593,#REF!,"Não Pago")</f>
        <v>#REF!</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t="e">
        <f t="shared" si="18"/>
        <v>#REF!</v>
      </c>
    </row>
    <row r="594" spans="1:17" ht="28.5" customHeight="1" thickTop="1" thickBot="1" x14ac:dyDescent="0.3">
      <c r="A594" s="214"/>
      <c r="C594" s="34">
        <f>'PC Despesas'!R90</f>
        <v>0</v>
      </c>
      <c r="D594" s="35" t="e">
        <f>VLOOKUP(C594,'PC Despesas'!$R$5:$S$103,2,FALSE)</f>
        <v>#N/A</v>
      </c>
      <c r="E594" s="49">
        <f>SUMIFS(Jan!$J$5:$J$586,Jan!$V$5:$V$586,"Despesa",Jan!$G$5:$G$586,CPagar!$D594,Jan!$L$5:$L$586,"Não Pago")</f>
        <v>0</v>
      </c>
      <c r="F594" s="49">
        <f>SUMIFS(Fev!$J$5:$J$605,Fev!$V$5:$V$605,"Despesa",Fev!$G$5:$G$605,CPagar!$D594,Fev!$L$5:$L$605,"Não Pago")</f>
        <v>0</v>
      </c>
      <c r="G594" s="49" t="e">
        <f>SUMIFS(#REF!,#REF!,"Despesa",#REF!,CPagar!$D594,#REF!,"Não Pago")</f>
        <v>#REF!</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t="e">
        <f>SUMIFS(#REF!,#REF!,"Despesa",#REF!,CPagar!$D594,#REF!,"Não Pago")</f>
        <v>#REF!</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t="e">
        <f t="shared" si="18"/>
        <v>#REF!</v>
      </c>
    </row>
    <row r="595" spans="1:17" ht="28.5" customHeight="1" thickTop="1" thickBot="1" x14ac:dyDescent="0.3">
      <c r="A595" s="214"/>
      <c r="C595" s="34">
        <f>'PC Despesas'!R91</f>
        <v>0</v>
      </c>
      <c r="D595" s="35" t="e">
        <f>VLOOKUP(C595,'PC Despesas'!$R$5:$S$103,2,FALSE)</f>
        <v>#N/A</v>
      </c>
      <c r="E595" s="49">
        <f>SUMIFS(Jan!$J$5:$J$586,Jan!$V$5:$V$586,"Despesa",Jan!$G$5:$G$586,CPagar!$D595,Jan!$L$5:$L$586,"Não Pago")</f>
        <v>0</v>
      </c>
      <c r="F595" s="49">
        <f>SUMIFS(Fev!$J$5:$J$605,Fev!$V$5:$V$605,"Despesa",Fev!$G$5:$G$605,CPagar!$D595,Fev!$L$5:$L$605,"Não Pago")</f>
        <v>0</v>
      </c>
      <c r="G595" s="49" t="e">
        <f>SUMIFS(#REF!,#REF!,"Despesa",#REF!,CPagar!$D595,#REF!,"Não Pago")</f>
        <v>#REF!</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t="e">
        <f>SUMIFS(#REF!,#REF!,"Despesa",#REF!,CPagar!$D595,#REF!,"Não Pago")</f>
        <v>#REF!</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t="e">
        <f t="shared" si="18"/>
        <v>#REF!</v>
      </c>
    </row>
    <row r="596" spans="1:17" ht="28.5" customHeight="1" thickTop="1" thickBot="1" x14ac:dyDescent="0.3">
      <c r="A596" s="214"/>
      <c r="C596" s="34">
        <f>'PC Despesas'!R92</f>
        <v>0</v>
      </c>
      <c r="D596" s="35" t="e">
        <f>VLOOKUP(C596,'PC Despesas'!$R$5:$S$103,2,FALSE)</f>
        <v>#N/A</v>
      </c>
      <c r="E596" s="49">
        <f>SUMIFS(Jan!$J$5:$J$586,Jan!$V$5:$V$586,"Despesa",Jan!$G$5:$G$586,CPagar!$D596,Jan!$L$5:$L$586,"Não Pago")</f>
        <v>0</v>
      </c>
      <c r="F596" s="49">
        <f>SUMIFS(Fev!$J$5:$J$605,Fev!$V$5:$V$605,"Despesa",Fev!$G$5:$G$605,CPagar!$D596,Fev!$L$5:$L$605,"Não Pago")</f>
        <v>0</v>
      </c>
      <c r="G596" s="49" t="e">
        <f>SUMIFS(#REF!,#REF!,"Despesa",#REF!,CPagar!$D596,#REF!,"Não Pago")</f>
        <v>#REF!</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t="e">
        <f>SUMIFS(#REF!,#REF!,"Despesa",#REF!,CPagar!$D596,#REF!,"Não Pago")</f>
        <v>#REF!</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t="e">
        <f t="shared" si="18"/>
        <v>#REF!</v>
      </c>
    </row>
    <row r="597" spans="1:17" ht="28.5" customHeight="1" thickTop="1" thickBot="1" x14ac:dyDescent="0.3">
      <c r="A597" s="214"/>
      <c r="C597" s="34">
        <f>'PC Despesas'!R93</f>
        <v>0</v>
      </c>
      <c r="D597" s="35" t="e">
        <f>VLOOKUP(C597,'PC Despesas'!$R$5:$S$103,2,FALSE)</f>
        <v>#N/A</v>
      </c>
      <c r="E597" s="49">
        <f>SUMIFS(Jan!$J$5:$J$586,Jan!$V$5:$V$586,"Despesa",Jan!$G$5:$G$586,CPagar!$D597,Jan!$L$5:$L$586,"Não Pago")</f>
        <v>0</v>
      </c>
      <c r="F597" s="49">
        <f>SUMIFS(Fev!$J$5:$J$605,Fev!$V$5:$V$605,"Despesa",Fev!$G$5:$G$605,CPagar!$D597,Fev!$L$5:$L$605,"Não Pago")</f>
        <v>0</v>
      </c>
      <c r="G597" s="49" t="e">
        <f>SUMIFS(#REF!,#REF!,"Despesa",#REF!,CPagar!$D597,#REF!,"Não Pago")</f>
        <v>#REF!</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t="e">
        <f>SUMIFS(#REF!,#REF!,"Despesa",#REF!,CPagar!$D597,#REF!,"Não Pago")</f>
        <v>#REF!</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t="e">
        <f t="shared" si="18"/>
        <v>#REF!</v>
      </c>
    </row>
    <row r="598" spans="1:17" ht="28.5" customHeight="1" thickTop="1" thickBot="1" x14ac:dyDescent="0.3">
      <c r="A598" s="214"/>
      <c r="C598" s="34">
        <f>'PC Despesas'!R94</f>
        <v>0</v>
      </c>
      <c r="D598" s="35" t="e">
        <f>VLOOKUP(C598,'PC Despesas'!$R$5:$S$103,2,FALSE)</f>
        <v>#N/A</v>
      </c>
      <c r="E598" s="49">
        <f>SUMIFS(Jan!$J$5:$J$586,Jan!$V$5:$V$586,"Despesa",Jan!$G$5:$G$586,CPagar!$D598,Jan!$L$5:$L$586,"Não Pago")</f>
        <v>0</v>
      </c>
      <c r="F598" s="49">
        <f>SUMIFS(Fev!$J$5:$J$605,Fev!$V$5:$V$605,"Despesa",Fev!$G$5:$G$605,CPagar!$D598,Fev!$L$5:$L$605,"Não Pago")</f>
        <v>0</v>
      </c>
      <c r="G598" s="49" t="e">
        <f>SUMIFS(#REF!,#REF!,"Despesa",#REF!,CPagar!$D598,#REF!,"Não Pago")</f>
        <v>#REF!</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t="e">
        <f>SUMIFS(#REF!,#REF!,"Despesa",#REF!,CPagar!$D598,#REF!,"Não Pago")</f>
        <v>#REF!</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t="e">
        <f t="shared" si="18"/>
        <v>#REF!</v>
      </c>
    </row>
    <row r="599" spans="1:17" ht="28.5" customHeight="1" thickTop="1" thickBot="1" x14ac:dyDescent="0.3">
      <c r="A599" s="214"/>
      <c r="C599" s="34">
        <f>'PC Despesas'!R95</f>
        <v>0</v>
      </c>
      <c r="D599" s="35" t="e">
        <f>VLOOKUP(C599,'PC Despesas'!$R$5:$S$103,2,FALSE)</f>
        <v>#N/A</v>
      </c>
      <c r="E599" s="49">
        <f>SUMIFS(Jan!$J$5:$J$586,Jan!$V$5:$V$586,"Despesa",Jan!$G$5:$G$586,CPagar!$D599,Jan!$L$5:$L$586,"Não Pago")</f>
        <v>0</v>
      </c>
      <c r="F599" s="49">
        <f>SUMIFS(Fev!$J$5:$J$605,Fev!$V$5:$V$605,"Despesa",Fev!$G$5:$G$605,CPagar!$D599,Fev!$L$5:$L$605,"Não Pago")</f>
        <v>0</v>
      </c>
      <c r="G599" s="49" t="e">
        <f>SUMIFS(#REF!,#REF!,"Despesa",#REF!,CPagar!$D599,#REF!,"Não Pago")</f>
        <v>#REF!</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t="e">
        <f>SUMIFS(#REF!,#REF!,"Despesa",#REF!,CPagar!$D599,#REF!,"Não Pago")</f>
        <v>#REF!</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t="e">
        <f t="shared" si="18"/>
        <v>#REF!</v>
      </c>
    </row>
    <row r="600" spans="1:17" ht="28.5" customHeight="1" thickTop="1" thickBot="1" x14ac:dyDescent="0.3">
      <c r="A600" s="214"/>
      <c r="C600" s="34">
        <f>'PC Despesas'!R96</f>
        <v>0</v>
      </c>
      <c r="D600" s="35" t="e">
        <f>VLOOKUP(C600,'PC Despesas'!$R$5:$S$103,2,FALSE)</f>
        <v>#N/A</v>
      </c>
      <c r="E600" s="49">
        <f>SUMIFS(Jan!$J$5:$J$586,Jan!$V$5:$V$586,"Despesa",Jan!$G$5:$G$586,CPagar!$D600,Jan!$L$5:$L$586,"Não Pago")</f>
        <v>0</v>
      </c>
      <c r="F600" s="49">
        <f>SUMIFS(Fev!$J$5:$J$605,Fev!$V$5:$V$605,"Despesa",Fev!$G$5:$G$605,CPagar!$D600,Fev!$L$5:$L$605,"Não Pago")</f>
        <v>0</v>
      </c>
      <c r="G600" s="49" t="e">
        <f>SUMIFS(#REF!,#REF!,"Despesa",#REF!,CPagar!$D600,#REF!,"Não Pago")</f>
        <v>#REF!</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t="e">
        <f>SUMIFS(#REF!,#REF!,"Despesa",#REF!,CPagar!$D600,#REF!,"Não Pago")</f>
        <v>#REF!</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t="e">
        <f t="shared" si="18"/>
        <v>#REF!</v>
      </c>
    </row>
    <row r="601" spans="1:17" ht="28.5" customHeight="1" thickTop="1" thickBot="1" x14ac:dyDescent="0.3">
      <c r="A601" s="214"/>
      <c r="C601" s="34">
        <f>'PC Despesas'!R97</f>
        <v>0</v>
      </c>
      <c r="D601" s="35" t="e">
        <f>VLOOKUP(C601,'PC Despesas'!$R$5:$S$103,2,FALSE)</f>
        <v>#N/A</v>
      </c>
      <c r="E601" s="49">
        <f>SUMIFS(Jan!$J$5:$J$586,Jan!$V$5:$V$586,"Despesa",Jan!$G$5:$G$586,CPagar!$D601,Jan!$L$5:$L$586,"Não Pago")</f>
        <v>0</v>
      </c>
      <c r="F601" s="49">
        <f>SUMIFS(Fev!$J$5:$J$605,Fev!$V$5:$V$605,"Despesa",Fev!$G$5:$G$605,CPagar!$D601,Fev!$L$5:$L$605,"Não Pago")</f>
        <v>0</v>
      </c>
      <c r="G601" s="49" t="e">
        <f>SUMIFS(#REF!,#REF!,"Despesa",#REF!,CPagar!$D601,#REF!,"Não Pago")</f>
        <v>#REF!</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t="e">
        <f>SUMIFS(#REF!,#REF!,"Despesa",#REF!,CPagar!$D601,#REF!,"Não Pago")</f>
        <v>#REF!</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t="e">
        <f t="shared" si="18"/>
        <v>#REF!</v>
      </c>
    </row>
    <row r="602" spans="1:17" ht="28.5" customHeight="1" thickTop="1" thickBot="1" x14ac:dyDescent="0.3">
      <c r="A602" s="214"/>
      <c r="C602" s="34">
        <f>'PC Despesas'!R98</f>
        <v>0</v>
      </c>
      <c r="D602" s="35" t="e">
        <f>VLOOKUP(C602,'PC Despesas'!$R$5:$S$103,2,FALSE)</f>
        <v>#N/A</v>
      </c>
      <c r="E602" s="49">
        <f>SUMIFS(Jan!$J$5:$J$586,Jan!$V$5:$V$586,"Despesa",Jan!$G$5:$G$586,CPagar!$D602,Jan!$L$5:$L$586,"Não Pago")</f>
        <v>0</v>
      </c>
      <c r="F602" s="49">
        <f>SUMIFS(Fev!$J$5:$J$605,Fev!$V$5:$V$605,"Despesa",Fev!$G$5:$G$605,CPagar!$D602,Fev!$L$5:$L$605,"Não Pago")</f>
        <v>0</v>
      </c>
      <c r="G602" s="49" t="e">
        <f>SUMIFS(#REF!,#REF!,"Despesa",#REF!,CPagar!$D602,#REF!,"Não Pago")</f>
        <v>#REF!</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t="e">
        <f>SUMIFS(#REF!,#REF!,"Despesa",#REF!,CPagar!$D602,#REF!,"Não Pago")</f>
        <v>#REF!</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t="e">
        <f t="shared" si="18"/>
        <v>#REF!</v>
      </c>
    </row>
    <row r="603" spans="1:17" ht="28.5" customHeight="1" thickTop="1" thickBot="1" x14ac:dyDescent="0.3">
      <c r="A603" s="214"/>
      <c r="C603" s="34">
        <f>'PC Despesas'!R99</f>
        <v>0</v>
      </c>
      <c r="D603" s="35" t="e">
        <f>VLOOKUP(C603,'PC Despesas'!$R$5:$S$103,2,FALSE)</f>
        <v>#N/A</v>
      </c>
      <c r="E603" s="49">
        <f>SUMIFS(Jan!$J$5:$J$586,Jan!$V$5:$V$586,"Despesa",Jan!$G$5:$G$586,CPagar!$D603,Jan!$L$5:$L$586,"Não Pago")</f>
        <v>0</v>
      </c>
      <c r="F603" s="49">
        <f>SUMIFS(Fev!$J$5:$J$605,Fev!$V$5:$V$605,"Despesa",Fev!$G$5:$G$605,CPagar!$D603,Fev!$L$5:$L$605,"Não Pago")</f>
        <v>0</v>
      </c>
      <c r="G603" s="49" t="e">
        <f>SUMIFS(#REF!,#REF!,"Despesa",#REF!,CPagar!$D603,#REF!,"Não Pago")</f>
        <v>#REF!</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t="e">
        <f>SUMIFS(#REF!,#REF!,"Despesa",#REF!,CPagar!$D603,#REF!,"Não Pago")</f>
        <v>#REF!</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t="e">
        <f t="shared" si="18"/>
        <v>#REF!</v>
      </c>
    </row>
    <row r="604" spans="1:17" ht="28.5" customHeight="1" thickTop="1" thickBot="1" x14ac:dyDescent="0.3">
      <c r="A604" s="214"/>
      <c r="C604" s="34">
        <f>'PC Despesas'!R100</f>
        <v>0</v>
      </c>
      <c r="D604" s="35" t="e">
        <f>VLOOKUP(C604,'PC Despesas'!$R$5:$S$103,2,FALSE)</f>
        <v>#N/A</v>
      </c>
      <c r="E604" s="49">
        <f>SUMIFS(Jan!$J$5:$J$586,Jan!$V$5:$V$586,"Despesa",Jan!$G$5:$G$586,CPagar!$D604,Jan!$L$5:$L$586,"Não Pago")</f>
        <v>0</v>
      </c>
      <c r="F604" s="49">
        <f>SUMIFS(Fev!$J$5:$J$605,Fev!$V$5:$V$605,"Despesa",Fev!$G$5:$G$605,CPagar!$D604,Fev!$L$5:$L$605,"Não Pago")</f>
        <v>0</v>
      </c>
      <c r="G604" s="49" t="e">
        <f>SUMIFS(#REF!,#REF!,"Despesa",#REF!,CPagar!$D604,#REF!,"Não Pago")</f>
        <v>#REF!</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t="e">
        <f>SUMIFS(#REF!,#REF!,"Despesa",#REF!,CPagar!$D604,#REF!,"Não Pago")</f>
        <v>#REF!</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t="e">
        <f t="shared" si="18"/>
        <v>#REF!</v>
      </c>
    </row>
    <row r="605" spans="1:17" ht="28.5" customHeight="1" thickTop="1" thickBot="1" x14ac:dyDescent="0.3">
      <c r="A605" s="214"/>
      <c r="C605" s="34">
        <f>'PC Despesas'!R101</f>
        <v>0</v>
      </c>
      <c r="D605" s="35" t="e">
        <f>VLOOKUP(C605,'PC Despesas'!$R$5:$S$103,2,FALSE)</f>
        <v>#N/A</v>
      </c>
      <c r="E605" s="49">
        <f>SUMIFS(Jan!$J$5:$J$586,Jan!$V$5:$V$586,"Despesa",Jan!$G$5:$G$586,CPagar!$D605,Jan!$L$5:$L$586,"Não Pago")</f>
        <v>0</v>
      </c>
      <c r="F605" s="49">
        <f>SUMIFS(Fev!$J$5:$J$605,Fev!$V$5:$V$605,"Despesa",Fev!$G$5:$G$605,CPagar!$D605,Fev!$L$5:$L$605,"Não Pago")</f>
        <v>0</v>
      </c>
      <c r="G605" s="49" t="e">
        <f>SUMIFS(#REF!,#REF!,"Despesa",#REF!,CPagar!$D605,#REF!,"Não Pago")</f>
        <v>#REF!</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t="e">
        <f>SUMIFS(#REF!,#REF!,"Despesa",#REF!,CPagar!$D605,#REF!,"Não Pago")</f>
        <v>#REF!</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t="e">
        <f t="shared" si="18"/>
        <v>#REF!</v>
      </c>
    </row>
    <row r="606" spans="1:17" ht="28.5" customHeight="1" thickTop="1" thickBot="1" x14ac:dyDescent="0.3">
      <c r="A606" s="214"/>
      <c r="C606" s="34">
        <f>'PC Despesas'!R102</f>
        <v>0</v>
      </c>
      <c r="D606" s="35" t="e">
        <f>VLOOKUP(C606,'PC Despesas'!$R$5:$S$103,2,FALSE)</f>
        <v>#N/A</v>
      </c>
      <c r="E606" s="49">
        <f>SUMIFS(Jan!$J$5:$J$586,Jan!$V$5:$V$586,"Despesa",Jan!$G$5:$G$586,CPagar!$D606,Jan!$L$5:$L$586,"Não Pago")</f>
        <v>0</v>
      </c>
      <c r="F606" s="49">
        <f>SUMIFS(Fev!$J$5:$J$605,Fev!$V$5:$V$605,"Despesa",Fev!$G$5:$G$605,CPagar!$D606,Fev!$L$5:$L$605,"Não Pago")</f>
        <v>0</v>
      </c>
      <c r="G606" s="49" t="e">
        <f>SUMIFS(#REF!,#REF!,"Despesa",#REF!,CPagar!$D606,#REF!,"Não Pago")</f>
        <v>#REF!</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t="e">
        <f>SUMIFS(#REF!,#REF!,"Despesa",#REF!,CPagar!$D606,#REF!,"Não Pago")</f>
        <v>#REF!</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t="e">
        <f t="shared" si="18"/>
        <v>#REF!</v>
      </c>
    </row>
    <row r="607" spans="1:17" ht="28.5" customHeight="1" thickTop="1" thickBot="1" x14ac:dyDescent="0.3">
      <c r="A607" s="214"/>
      <c r="C607" s="34">
        <f>'PC Despesas'!R103</f>
        <v>0</v>
      </c>
      <c r="D607" s="35" t="e">
        <f>VLOOKUP(C607,'PC Despesas'!$R$5:$S$103,2,FALSE)</f>
        <v>#N/A</v>
      </c>
      <c r="E607" s="49">
        <f>SUMIFS(Jan!$J$5:$J$586,Jan!$V$5:$V$586,"Despesa",Jan!$G$5:$G$586,CPagar!$D607,Jan!$L$5:$L$586,"Não Pago")</f>
        <v>0</v>
      </c>
      <c r="F607" s="49">
        <f>SUMIFS(Fev!$J$5:$J$605,Fev!$V$5:$V$605,"Despesa",Fev!$G$5:$G$605,CPagar!$D607,Fev!$L$5:$L$605,"Não Pago")</f>
        <v>0</v>
      </c>
      <c r="G607" s="49" t="e">
        <f>SUMIFS(#REF!,#REF!,"Despesa",#REF!,CPagar!$D607,#REF!,"Não Pago")</f>
        <v>#REF!</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t="e">
        <f>SUMIFS(#REF!,#REF!,"Despesa",#REF!,CPagar!$D607,#REF!,"Não Pago")</f>
        <v>#REF!</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t="e">
        <f t="shared" si="18"/>
        <v>#REF!</v>
      </c>
    </row>
    <row r="608" spans="1:17" ht="30.75" customHeight="1" thickTop="1" thickBot="1" x14ac:dyDescent="0.3">
      <c r="A608" s="214"/>
      <c r="C608" s="176" t="str">
        <f>'PC Despesas'!U4</f>
        <v>5.7</v>
      </c>
      <c r="D608" s="177" t="str">
        <f>VLOOKUP(C608,'PC Despesas'!$U$4:$V$103,2,FALSE)</f>
        <v>IMPOSTOS</v>
      </c>
      <c r="E608" s="187">
        <f t="shared" ref="E608:Q608" si="19">SUM(E609:E707)</f>
        <v>0</v>
      </c>
      <c r="F608" s="187">
        <f t="shared" si="19"/>
        <v>0</v>
      </c>
      <c r="G608" s="187" t="e">
        <f t="shared" si="19"/>
        <v>#REF!</v>
      </c>
      <c r="H608" s="187">
        <f t="shared" si="19"/>
        <v>0</v>
      </c>
      <c r="I608" s="187">
        <f t="shared" si="19"/>
        <v>0</v>
      </c>
      <c r="J608" s="187">
        <f t="shared" si="19"/>
        <v>0</v>
      </c>
      <c r="K608" s="187" t="e">
        <f t="shared" si="19"/>
        <v>#REF!</v>
      </c>
      <c r="L608" s="187">
        <f t="shared" si="19"/>
        <v>0</v>
      </c>
      <c r="M608" s="187">
        <f t="shared" si="19"/>
        <v>0</v>
      </c>
      <c r="N608" s="187">
        <f t="shared" si="19"/>
        <v>0</v>
      </c>
      <c r="O608" s="187">
        <f t="shared" si="19"/>
        <v>0</v>
      </c>
      <c r="P608" s="187">
        <f t="shared" si="19"/>
        <v>0</v>
      </c>
      <c r="Q608" s="187" t="e">
        <f t="shared" si="19"/>
        <v>#REF!</v>
      </c>
    </row>
    <row r="609" spans="1:17" ht="28.5" customHeight="1" thickTop="1" thickBot="1" x14ac:dyDescent="0.3">
      <c r="A609" s="214"/>
      <c r="C609" s="34" t="str">
        <f>'PC Despesas'!U5</f>
        <v>5.7.1</v>
      </c>
      <c r="D609" s="35" t="str">
        <f>VLOOKUP(C609,'PC Despesas'!$U$5:$V$103,2,FALSE)</f>
        <v>ICMS ST S/VENDAS</v>
      </c>
      <c r="E609" s="49">
        <f>SUMIFS(Jan!$J$5:$J$586,Jan!$V$5:$V$586,"Despesa",Jan!$G$5:$G$586,CPagar!$D609,Jan!$L$5:$L$586,"Não Pago")</f>
        <v>0</v>
      </c>
      <c r="F609" s="49">
        <f>SUMIFS(Fev!$J$5:$J$605,Fev!$V$5:$V$605,"Despesa",Fev!$G$5:$G$605,CPagar!$D609,Fev!$L$5:$L$605,"Não Pago")</f>
        <v>0</v>
      </c>
      <c r="G609" s="49" t="e">
        <f>SUMIFS(#REF!,#REF!,"Despesa",#REF!,CPagar!$D609,#REF!,"Não Pago")</f>
        <v>#REF!</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t="e">
        <f>SUMIFS(#REF!,#REF!,"Despesa",#REF!,CPagar!$D609,#REF!,"Não Pago")</f>
        <v>#REF!</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t="e">
        <f>SUM(E609:P609)</f>
        <v>#REF!</v>
      </c>
    </row>
    <row r="610" spans="1:17" ht="28.5" customHeight="1" thickTop="1" thickBot="1" x14ac:dyDescent="0.3">
      <c r="A610" s="214"/>
      <c r="C610" s="34" t="str">
        <f>'PC Despesas'!U6</f>
        <v>5.7.2</v>
      </c>
      <c r="D610" s="35" t="str">
        <f>VLOOKUP(C610,'PC Despesas'!$U$5:$V$103,2,FALSE)</f>
        <v>ICMS DIF ALIQUOTA</v>
      </c>
      <c r="E610" s="49">
        <f>SUMIFS(Jan!$J$5:$J$586,Jan!$V$5:$V$586,"Despesa",Jan!$G$5:$G$586,CPagar!$D610,Jan!$L$5:$L$586,"Não Pago")</f>
        <v>0</v>
      </c>
      <c r="F610" s="49">
        <f>SUMIFS(Fev!$J$5:$J$605,Fev!$V$5:$V$605,"Despesa",Fev!$G$5:$G$605,CPagar!$D610,Fev!$L$5:$L$605,"Não Pago")</f>
        <v>0</v>
      </c>
      <c r="G610" s="49" t="e">
        <f>SUMIFS(#REF!,#REF!,"Despesa",#REF!,CPagar!$D610,#REF!,"Não Pago")</f>
        <v>#REF!</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t="e">
        <f>SUMIFS(#REF!,#REF!,"Despesa",#REF!,CPagar!$D610,#REF!,"Não Pago")</f>
        <v>#REF!</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t="e">
        <f t="shared" ref="Q610:Q673" si="20">SUM(E610:P610)</f>
        <v>#REF!</v>
      </c>
    </row>
    <row r="611" spans="1:17" ht="28.5" customHeight="1" thickTop="1" thickBot="1" x14ac:dyDescent="0.3">
      <c r="A611" s="214"/>
      <c r="C611" s="34" t="str">
        <f>'PC Despesas'!U7</f>
        <v>5.7.3</v>
      </c>
      <c r="D611" s="35" t="str">
        <f>VLOOKUP(C611,'PC Despesas'!$U$5:$V$103,2,FALSE)</f>
        <v>ICMS RECOMP ALIQUOTA</v>
      </c>
      <c r="E611" s="49">
        <f>SUMIFS(Jan!$J$5:$J$586,Jan!$V$5:$V$586,"Despesa",Jan!$G$5:$G$586,CPagar!$D611,Jan!$L$5:$L$586,"Não Pago")</f>
        <v>0</v>
      </c>
      <c r="F611" s="49">
        <f>SUMIFS(Fev!$J$5:$J$605,Fev!$V$5:$V$605,"Despesa",Fev!$G$5:$G$605,CPagar!$D611,Fev!$L$5:$L$605,"Não Pago")</f>
        <v>0</v>
      </c>
      <c r="G611" s="49" t="e">
        <f>SUMIFS(#REF!,#REF!,"Despesa",#REF!,CPagar!$D611,#REF!,"Não Pago")</f>
        <v>#REF!</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t="e">
        <f>SUMIFS(#REF!,#REF!,"Despesa",#REF!,CPagar!$D611,#REF!,"Não Pago")</f>
        <v>#REF!</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t="e">
        <f t="shared" si="20"/>
        <v>#REF!</v>
      </c>
    </row>
    <row r="612" spans="1:17" ht="28.5" customHeight="1" thickTop="1" thickBot="1" x14ac:dyDescent="0.3">
      <c r="A612" s="214"/>
      <c r="C612" s="34" t="str">
        <f>'PC Despesas'!U8</f>
        <v>5.7.4</v>
      </c>
      <c r="D612" s="35" t="str">
        <f>VLOOKUP(C612,'PC Despesas'!$U$5:$V$103,2,FALSE)</f>
        <v>IPTU</v>
      </c>
      <c r="E612" s="49">
        <f>SUMIFS(Jan!$J$5:$J$586,Jan!$V$5:$V$586,"Despesa",Jan!$G$5:$G$586,CPagar!$D612,Jan!$L$5:$L$586,"Não Pago")</f>
        <v>0</v>
      </c>
      <c r="F612" s="49">
        <f>SUMIFS(Fev!$J$5:$J$605,Fev!$V$5:$V$605,"Despesa",Fev!$G$5:$G$605,CPagar!$D612,Fev!$L$5:$L$605,"Não Pago")</f>
        <v>0</v>
      </c>
      <c r="G612" s="49" t="e">
        <f>SUMIFS(#REF!,#REF!,"Despesa",#REF!,CPagar!$D612,#REF!,"Não Pago")</f>
        <v>#REF!</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t="e">
        <f>SUMIFS(#REF!,#REF!,"Despesa",#REF!,CPagar!$D612,#REF!,"Não Pago")</f>
        <v>#REF!</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t="e">
        <f t="shared" si="20"/>
        <v>#REF!</v>
      </c>
    </row>
    <row r="613" spans="1:17" ht="28.5" customHeight="1" thickTop="1" thickBot="1" x14ac:dyDescent="0.3">
      <c r="A613" s="214"/>
      <c r="C613" s="34" t="str">
        <f>'PC Despesas'!U9</f>
        <v>5.7.5</v>
      </c>
      <c r="D613" s="35" t="str">
        <f>VLOOKUP(C613,'PC Despesas'!$U$5:$V$103,2,FALSE)</f>
        <v>IPVA/LICENC E SEG OBRIG</v>
      </c>
      <c r="E613" s="49">
        <f>SUMIFS(Jan!$J$5:$J$586,Jan!$V$5:$V$586,"Despesa",Jan!$G$5:$G$586,CPagar!$D613,Jan!$L$5:$L$586,"Não Pago")</f>
        <v>0</v>
      </c>
      <c r="F613" s="49">
        <f>SUMIFS(Fev!$J$5:$J$605,Fev!$V$5:$V$605,"Despesa",Fev!$G$5:$G$605,CPagar!$D613,Fev!$L$5:$L$605,"Não Pago")</f>
        <v>0</v>
      </c>
      <c r="G613" s="49" t="e">
        <f>SUMIFS(#REF!,#REF!,"Despesa",#REF!,CPagar!$D613,#REF!,"Não Pago")</f>
        <v>#REF!</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t="e">
        <f>SUMIFS(#REF!,#REF!,"Despesa",#REF!,CPagar!$D613,#REF!,"Não Pago")</f>
        <v>#REF!</v>
      </c>
      <c r="L613" s="49">
        <f>SUMIFS(Ago!$J$5:$J$596,Ago!$V$5:$V$596,"Despesa",Ago!$G$5:$G$596,CPagar!$D613,Ago!$L$5:$L$596,"Não Pago")</f>
        <v>0</v>
      </c>
      <c r="M613" s="49">
        <f>SUMIFS(Set!$J$5:$J$605,Set!$V$5:$V$605,"Despesa",Set!$G$5:$G$605,CPagar!$D613,Set!$L$5:$L$605,"Não Pago")</f>
        <v>0</v>
      </c>
      <c r="N613" s="49">
        <f>SUMIFS(Out!$J$5:$J$605,Out!$V$5:$V$605,"Despesa",Out!$G$5:$G$605,CPagar!$D613,Out!$L$5:$L$605,"Não Pago")</f>
        <v>0</v>
      </c>
      <c r="O613" s="49">
        <f>SUMIFS(Nov!$J$5:$J$605,Nov!$V$5:$V$605,"Despesa",Nov!$G$5:$G$605,CPagar!$D613,Nov!$L$5:$L$605,"Não Pago")</f>
        <v>0</v>
      </c>
      <c r="P613" s="49">
        <f>SUMIFS(Dez!$J$5:$J$605,Dez!$V$5:$V$605,"Despesa",Dez!$G$5:$G$605,CPagar!$D613,Dez!$L$5:$L$605,"Não Pago")</f>
        <v>0</v>
      </c>
      <c r="Q613" s="46" t="e">
        <f t="shared" si="20"/>
        <v>#REF!</v>
      </c>
    </row>
    <row r="614" spans="1:17" ht="28.5" customHeight="1" thickTop="1" thickBot="1" x14ac:dyDescent="0.3">
      <c r="A614" s="214"/>
      <c r="C614" s="34" t="str">
        <f>'PC Despesas'!U10</f>
        <v>5.7.6</v>
      </c>
      <c r="D614" s="35" t="str">
        <f>VLOOKUP(C614,'PC Despesas'!$U$5:$V$103,2,FALSE)</f>
        <v>IRRF</v>
      </c>
      <c r="E614" s="49">
        <f>SUMIFS(Jan!$J$5:$J$586,Jan!$V$5:$V$586,"Despesa",Jan!$G$5:$G$586,CPagar!$D614,Jan!$L$5:$L$586,"Não Pago")</f>
        <v>0</v>
      </c>
      <c r="F614" s="49">
        <f>SUMIFS(Fev!$J$5:$J$605,Fev!$V$5:$V$605,"Despesa",Fev!$G$5:$G$605,CPagar!$D614,Fev!$L$5:$L$605,"Não Pago")</f>
        <v>0</v>
      </c>
      <c r="G614" s="49" t="e">
        <f>SUMIFS(#REF!,#REF!,"Despesa",#REF!,CPagar!$D614,#REF!,"Não Pago")</f>
        <v>#REF!</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t="e">
        <f>SUMIFS(#REF!,#REF!,"Despesa",#REF!,CPagar!$D614,#REF!,"Não Pago")</f>
        <v>#REF!</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t="e">
        <f t="shared" si="20"/>
        <v>#REF!</v>
      </c>
    </row>
    <row r="615" spans="1:17" ht="28.5" customHeight="1" thickTop="1" thickBot="1" x14ac:dyDescent="0.3">
      <c r="A615" s="214"/>
      <c r="C615" s="34" t="str">
        <f>'PC Despesas'!U11</f>
        <v>5.7.7</v>
      </c>
      <c r="D615" s="35" t="str">
        <f>VLOOKUP(C615,'PC Despesas'!$U$5:$V$103,2,FALSE)</f>
        <v>RETENÇÕES LEI 10.833</v>
      </c>
      <c r="E615" s="49">
        <f>SUMIFS(Jan!$J$5:$J$586,Jan!$V$5:$V$586,"Despesa",Jan!$G$5:$G$586,CPagar!$D615,Jan!$L$5:$L$586,"Não Pago")</f>
        <v>0</v>
      </c>
      <c r="F615" s="49">
        <f>SUMIFS(Fev!$J$5:$J$605,Fev!$V$5:$V$605,"Despesa",Fev!$G$5:$G$605,CPagar!$D615,Fev!$L$5:$L$605,"Não Pago")</f>
        <v>0</v>
      </c>
      <c r="G615" s="49" t="e">
        <f>SUMIFS(#REF!,#REF!,"Despesa",#REF!,CPagar!$D615,#REF!,"Não Pago")</f>
        <v>#REF!</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t="e">
        <f>SUMIFS(#REF!,#REF!,"Despesa",#REF!,CPagar!$D615,#REF!,"Não Pago")</f>
        <v>#REF!</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t="e">
        <f t="shared" si="20"/>
        <v>#REF!</v>
      </c>
    </row>
    <row r="616" spans="1:17" ht="28.5" customHeight="1" thickTop="1" thickBot="1" x14ac:dyDescent="0.3">
      <c r="A616" s="214"/>
      <c r="C616" s="34">
        <f>'PC Despesas'!U12</f>
        <v>0</v>
      </c>
      <c r="D616" s="35" t="e">
        <f>VLOOKUP(C616,'PC Despesas'!$U$5:$V$103,2,FALSE)</f>
        <v>#N/A</v>
      </c>
      <c r="E616" s="49">
        <f>SUMIFS(Jan!$J$5:$J$586,Jan!$V$5:$V$586,"Despesa",Jan!$G$5:$G$586,CPagar!$D616,Jan!$L$5:$L$586,"Não Pago")</f>
        <v>0</v>
      </c>
      <c r="F616" s="49">
        <f>SUMIFS(Fev!$J$5:$J$605,Fev!$V$5:$V$605,"Despesa",Fev!$G$5:$G$605,CPagar!$D616,Fev!$L$5:$L$605,"Não Pago")</f>
        <v>0</v>
      </c>
      <c r="G616" s="49" t="e">
        <f>SUMIFS(#REF!,#REF!,"Despesa",#REF!,CPagar!$D616,#REF!,"Não Pago")</f>
        <v>#REF!</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t="e">
        <f>SUMIFS(#REF!,#REF!,"Despesa",#REF!,CPagar!$D616,#REF!,"Não Pago")</f>
        <v>#REF!</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t="e">
        <f t="shared" si="20"/>
        <v>#REF!</v>
      </c>
    </row>
    <row r="617" spans="1:17" ht="28.5" customHeight="1" thickTop="1" thickBot="1" x14ac:dyDescent="0.3">
      <c r="A617" s="214"/>
      <c r="C617" s="34">
        <f>'PC Despesas'!U13</f>
        <v>0</v>
      </c>
      <c r="D617" s="35" t="e">
        <f>VLOOKUP(C617,'PC Despesas'!$U$5:$V$103,2,FALSE)</f>
        <v>#N/A</v>
      </c>
      <c r="E617" s="49">
        <f>SUMIFS(Jan!$J$5:$J$586,Jan!$V$5:$V$586,"Despesa",Jan!$G$5:$G$586,CPagar!$D617,Jan!$L$5:$L$586,"Não Pago")</f>
        <v>0</v>
      </c>
      <c r="F617" s="49">
        <f>SUMIFS(Fev!$J$5:$J$605,Fev!$V$5:$V$605,"Despesa",Fev!$G$5:$G$605,CPagar!$D617,Fev!$L$5:$L$605,"Não Pago")</f>
        <v>0</v>
      </c>
      <c r="G617" s="49" t="e">
        <f>SUMIFS(#REF!,#REF!,"Despesa",#REF!,CPagar!$D617,#REF!,"Não Pago")</f>
        <v>#REF!</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t="e">
        <f>SUMIFS(#REF!,#REF!,"Despesa",#REF!,CPagar!$D617,#REF!,"Não Pago")</f>
        <v>#REF!</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t="e">
        <f t="shared" si="20"/>
        <v>#REF!</v>
      </c>
    </row>
    <row r="618" spans="1:17" ht="28.5" customHeight="1" thickTop="1" thickBot="1" x14ac:dyDescent="0.3">
      <c r="A618" s="214"/>
      <c r="C618" s="34">
        <f>'PC Despesas'!U14</f>
        <v>0</v>
      </c>
      <c r="D618" s="35" t="e">
        <f>VLOOKUP(C618,'PC Despesas'!$U$5:$V$103,2,FALSE)</f>
        <v>#N/A</v>
      </c>
      <c r="E618" s="49">
        <f>SUMIFS(Jan!$J$5:$J$586,Jan!$V$5:$V$586,"Despesa",Jan!$G$5:$G$586,CPagar!$D618,Jan!$L$5:$L$586,"Não Pago")</f>
        <v>0</v>
      </c>
      <c r="F618" s="49">
        <f>SUMIFS(Fev!$J$5:$J$605,Fev!$V$5:$V$605,"Despesa",Fev!$G$5:$G$605,CPagar!$D618,Fev!$L$5:$L$605,"Não Pago")</f>
        <v>0</v>
      </c>
      <c r="G618" s="49" t="e">
        <f>SUMIFS(#REF!,#REF!,"Despesa",#REF!,CPagar!$D618,#REF!,"Não Pago")</f>
        <v>#REF!</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t="e">
        <f>SUMIFS(#REF!,#REF!,"Despesa",#REF!,CPagar!$D618,#REF!,"Não Pago")</f>
        <v>#REF!</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t="e">
        <f t="shared" si="20"/>
        <v>#REF!</v>
      </c>
    </row>
    <row r="619" spans="1:17" ht="28.5" customHeight="1" thickTop="1" thickBot="1" x14ac:dyDescent="0.3">
      <c r="A619" s="214"/>
      <c r="C619" s="34">
        <f>'PC Despesas'!U15</f>
        <v>0</v>
      </c>
      <c r="D619" s="35" t="e">
        <f>VLOOKUP(C619,'PC Despesas'!$U$5:$V$103,2,FALSE)</f>
        <v>#N/A</v>
      </c>
      <c r="E619" s="49">
        <f>SUMIFS(Jan!$J$5:$J$586,Jan!$V$5:$V$586,"Despesa",Jan!$G$5:$G$586,CPagar!$D619,Jan!$L$5:$L$586,"Não Pago")</f>
        <v>0</v>
      </c>
      <c r="F619" s="49">
        <f>SUMIFS(Fev!$J$5:$J$605,Fev!$V$5:$V$605,"Despesa",Fev!$G$5:$G$605,CPagar!$D619,Fev!$L$5:$L$605,"Não Pago")</f>
        <v>0</v>
      </c>
      <c r="G619" s="49" t="e">
        <f>SUMIFS(#REF!,#REF!,"Despesa",#REF!,CPagar!$D619,#REF!,"Não Pago")</f>
        <v>#REF!</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t="e">
        <f>SUMIFS(#REF!,#REF!,"Despesa",#REF!,CPagar!$D619,#REF!,"Não Pago")</f>
        <v>#REF!</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t="e">
        <f t="shared" si="20"/>
        <v>#REF!</v>
      </c>
    </row>
    <row r="620" spans="1:17" ht="28.5" customHeight="1" thickTop="1" thickBot="1" x14ac:dyDescent="0.3">
      <c r="A620" s="214"/>
      <c r="C620" s="34">
        <f>'PC Despesas'!U16</f>
        <v>0</v>
      </c>
      <c r="D620" s="35" t="e">
        <f>VLOOKUP(C620,'PC Despesas'!$U$5:$V$103,2,FALSE)</f>
        <v>#N/A</v>
      </c>
      <c r="E620" s="49">
        <f>SUMIFS(Jan!$J$5:$J$586,Jan!$V$5:$V$586,"Despesa",Jan!$G$5:$G$586,CPagar!$D620,Jan!$L$5:$L$586,"Não Pago")</f>
        <v>0</v>
      </c>
      <c r="F620" s="49">
        <f>SUMIFS(Fev!$J$5:$J$605,Fev!$V$5:$V$605,"Despesa",Fev!$G$5:$G$605,CPagar!$D620,Fev!$L$5:$L$605,"Não Pago")</f>
        <v>0</v>
      </c>
      <c r="G620" s="49" t="e">
        <f>SUMIFS(#REF!,#REF!,"Despesa",#REF!,CPagar!$D620,#REF!,"Não Pago")</f>
        <v>#REF!</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t="e">
        <f>SUMIFS(#REF!,#REF!,"Despesa",#REF!,CPagar!$D620,#REF!,"Não Pago")</f>
        <v>#REF!</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t="e">
        <f t="shared" si="20"/>
        <v>#REF!</v>
      </c>
    </row>
    <row r="621" spans="1:17" ht="28.5" customHeight="1" thickTop="1" thickBot="1" x14ac:dyDescent="0.3">
      <c r="A621" s="214"/>
      <c r="C621" s="34">
        <f>'PC Despesas'!U17</f>
        <v>0</v>
      </c>
      <c r="D621" s="35" t="e">
        <f>VLOOKUP(C621,'PC Despesas'!$U$5:$V$103,2,FALSE)</f>
        <v>#N/A</v>
      </c>
      <c r="E621" s="49">
        <f>SUMIFS(Jan!$J$5:$J$586,Jan!$V$5:$V$586,"Despesa",Jan!$G$5:$G$586,CPagar!$D621,Jan!$L$5:$L$586,"Não Pago")</f>
        <v>0</v>
      </c>
      <c r="F621" s="49">
        <f>SUMIFS(Fev!$J$5:$J$605,Fev!$V$5:$V$605,"Despesa",Fev!$G$5:$G$605,CPagar!$D621,Fev!$L$5:$L$605,"Não Pago")</f>
        <v>0</v>
      </c>
      <c r="G621" s="49" t="e">
        <f>SUMIFS(#REF!,#REF!,"Despesa",#REF!,CPagar!$D621,#REF!,"Não Pago")</f>
        <v>#REF!</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t="e">
        <f>SUMIFS(#REF!,#REF!,"Despesa",#REF!,CPagar!$D621,#REF!,"Não Pago")</f>
        <v>#REF!</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t="e">
        <f t="shared" si="20"/>
        <v>#REF!</v>
      </c>
    </row>
    <row r="622" spans="1:17" ht="28.5" customHeight="1" thickTop="1" thickBot="1" x14ac:dyDescent="0.3">
      <c r="A622" s="214"/>
      <c r="C622" s="34">
        <f>'PC Despesas'!U18</f>
        <v>0</v>
      </c>
      <c r="D622" s="35" t="e">
        <f>VLOOKUP(C622,'PC Despesas'!$U$5:$V$103,2,FALSE)</f>
        <v>#N/A</v>
      </c>
      <c r="E622" s="49">
        <f>SUMIFS(Jan!$J$5:$J$586,Jan!$V$5:$V$586,"Despesa",Jan!$G$5:$G$586,CPagar!$D622,Jan!$L$5:$L$586,"Não Pago")</f>
        <v>0</v>
      </c>
      <c r="F622" s="49">
        <f>SUMIFS(Fev!$J$5:$J$605,Fev!$V$5:$V$605,"Despesa",Fev!$G$5:$G$605,CPagar!$D622,Fev!$L$5:$L$605,"Não Pago")</f>
        <v>0</v>
      </c>
      <c r="G622" s="49" t="e">
        <f>SUMIFS(#REF!,#REF!,"Despesa",#REF!,CPagar!$D622,#REF!,"Não Pago")</f>
        <v>#REF!</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t="e">
        <f>SUMIFS(#REF!,#REF!,"Despesa",#REF!,CPagar!$D622,#REF!,"Não Pago")</f>
        <v>#REF!</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t="e">
        <f t="shared" si="20"/>
        <v>#REF!</v>
      </c>
    </row>
    <row r="623" spans="1:17" ht="28.5" customHeight="1" thickTop="1" thickBot="1" x14ac:dyDescent="0.3">
      <c r="A623" s="214"/>
      <c r="C623" s="34">
        <f>'PC Despesas'!U19</f>
        <v>0</v>
      </c>
      <c r="D623" s="35" t="e">
        <f>VLOOKUP(C623,'PC Despesas'!$U$5:$V$103,2,FALSE)</f>
        <v>#N/A</v>
      </c>
      <c r="E623" s="49">
        <f>SUMIFS(Jan!$J$5:$J$586,Jan!$V$5:$V$586,"Despesa",Jan!$G$5:$G$586,CPagar!$D623,Jan!$L$5:$L$586,"Não Pago")</f>
        <v>0</v>
      </c>
      <c r="F623" s="49">
        <f>SUMIFS(Fev!$J$5:$J$605,Fev!$V$5:$V$605,"Despesa",Fev!$G$5:$G$605,CPagar!$D623,Fev!$L$5:$L$605,"Não Pago")</f>
        <v>0</v>
      </c>
      <c r="G623" s="49" t="e">
        <f>SUMIFS(#REF!,#REF!,"Despesa",#REF!,CPagar!$D623,#REF!,"Não Pago")</f>
        <v>#REF!</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t="e">
        <f>SUMIFS(#REF!,#REF!,"Despesa",#REF!,CPagar!$D623,#REF!,"Não Pago")</f>
        <v>#REF!</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t="e">
        <f t="shared" si="20"/>
        <v>#REF!</v>
      </c>
    </row>
    <row r="624" spans="1:17" ht="28.5" customHeight="1" thickTop="1" thickBot="1" x14ac:dyDescent="0.3">
      <c r="A624" s="214"/>
      <c r="C624" s="34">
        <f>'PC Despesas'!U20</f>
        <v>0</v>
      </c>
      <c r="D624" s="35" t="e">
        <f>VLOOKUP(C624,'PC Despesas'!$U$5:$V$103,2,FALSE)</f>
        <v>#N/A</v>
      </c>
      <c r="E624" s="49">
        <f>SUMIFS(Jan!$J$5:$J$586,Jan!$V$5:$V$586,"Despesa",Jan!$G$5:$G$586,CPagar!$D624,Jan!$L$5:$L$586,"Não Pago")</f>
        <v>0</v>
      </c>
      <c r="F624" s="49">
        <f>SUMIFS(Fev!$J$5:$J$605,Fev!$V$5:$V$605,"Despesa",Fev!$G$5:$G$605,CPagar!$D624,Fev!$L$5:$L$605,"Não Pago")</f>
        <v>0</v>
      </c>
      <c r="G624" s="49" t="e">
        <f>SUMIFS(#REF!,#REF!,"Despesa",#REF!,CPagar!$D624,#REF!,"Não Pago")</f>
        <v>#REF!</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t="e">
        <f>SUMIFS(#REF!,#REF!,"Despesa",#REF!,CPagar!$D624,#REF!,"Não Pago")</f>
        <v>#REF!</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t="e">
        <f t="shared" si="20"/>
        <v>#REF!</v>
      </c>
    </row>
    <row r="625" spans="1:17" ht="28.5" customHeight="1" thickTop="1" thickBot="1" x14ac:dyDescent="0.3">
      <c r="A625" s="214"/>
      <c r="C625" s="34">
        <f>'PC Despesas'!U21</f>
        <v>0</v>
      </c>
      <c r="D625" s="35" t="e">
        <f>VLOOKUP(C625,'PC Despesas'!$U$5:$V$103,2,FALSE)</f>
        <v>#N/A</v>
      </c>
      <c r="E625" s="49">
        <f>SUMIFS(Jan!$J$5:$J$586,Jan!$V$5:$V$586,"Despesa",Jan!$G$5:$G$586,CPagar!$D625,Jan!$L$5:$L$586,"Não Pago")</f>
        <v>0</v>
      </c>
      <c r="F625" s="49">
        <f>SUMIFS(Fev!$J$5:$J$605,Fev!$V$5:$V$605,"Despesa",Fev!$G$5:$G$605,CPagar!$D625,Fev!$L$5:$L$605,"Não Pago")</f>
        <v>0</v>
      </c>
      <c r="G625" s="49" t="e">
        <f>SUMIFS(#REF!,#REF!,"Despesa",#REF!,CPagar!$D625,#REF!,"Não Pago")</f>
        <v>#REF!</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t="e">
        <f>SUMIFS(#REF!,#REF!,"Despesa",#REF!,CPagar!$D625,#REF!,"Não Pago")</f>
        <v>#REF!</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t="e">
        <f t="shared" si="20"/>
        <v>#REF!</v>
      </c>
    </row>
    <row r="626" spans="1:17" ht="28.5" customHeight="1" thickTop="1" thickBot="1" x14ac:dyDescent="0.3">
      <c r="A626" s="214"/>
      <c r="C626" s="34">
        <f>'PC Despesas'!U22</f>
        <v>0</v>
      </c>
      <c r="D626" s="35" t="e">
        <f>VLOOKUP(C626,'PC Despesas'!$U$5:$V$103,2,FALSE)</f>
        <v>#N/A</v>
      </c>
      <c r="E626" s="49">
        <f>SUMIFS(Jan!$J$5:$J$586,Jan!$V$5:$V$586,"Despesa",Jan!$G$5:$G$586,CPagar!$D626,Jan!$L$5:$L$586,"Não Pago")</f>
        <v>0</v>
      </c>
      <c r="F626" s="49">
        <f>SUMIFS(Fev!$J$5:$J$605,Fev!$V$5:$V$605,"Despesa",Fev!$G$5:$G$605,CPagar!$D626,Fev!$L$5:$L$605,"Não Pago")</f>
        <v>0</v>
      </c>
      <c r="G626" s="49" t="e">
        <f>SUMIFS(#REF!,#REF!,"Despesa",#REF!,CPagar!$D626,#REF!,"Não Pago")</f>
        <v>#REF!</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t="e">
        <f>SUMIFS(#REF!,#REF!,"Despesa",#REF!,CPagar!$D626,#REF!,"Não Pago")</f>
        <v>#REF!</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t="e">
        <f t="shared" si="20"/>
        <v>#REF!</v>
      </c>
    </row>
    <row r="627" spans="1:17" ht="28.5" customHeight="1" thickTop="1" thickBot="1" x14ac:dyDescent="0.3">
      <c r="A627" s="214"/>
      <c r="C627" s="34">
        <f>'PC Despesas'!U23</f>
        <v>0</v>
      </c>
      <c r="D627" s="35" t="e">
        <f>VLOOKUP(C627,'PC Despesas'!$U$5:$V$103,2,FALSE)</f>
        <v>#N/A</v>
      </c>
      <c r="E627" s="49">
        <f>SUMIFS(Jan!$J$5:$J$586,Jan!$V$5:$V$586,"Despesa",Jan!$G$5:$G$586,CPagar!$D627,Jan!$L$5:$L$586,"Não Pago")</f>
        <v>0</v>
      </c>
      <c r="F627" s="49">
        <f>SUMIFS(Fev!$J$5:$J$605,Fev!$V$5:$V$605,"Despesa",Fev!$G$5:$G$605,CPagar!$D627,Fev!$L$5:$L$605,"Não Pago")</f>
        <v>0</v>
      </c>
      <c r="G627" s="49" t="e">
        <f>SUMIFS(#REF!,#REF!,"Despesa",#REF!,CPagar!$D627,#REF!,"Não Pago")</f>
        <v>#REF!</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t="e">
        <f>SUMIFS(#REF!,#REF!,"Despesa",#REF!,CPagar!$D627,#REF!,"Não Pago")</f>
        <v>#REF!</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t="e">
        <f t="shared" si="20"/>
        <v>#REF!</v>
      </c>
    </row>
    <row r="628" spans="1:17" ht="28.5" customHeight="1" thickTop="1" thickBot="1" x14ac:dyDescent="0.3">
      <c r="A628" s="214"/>
      <c r="C628" s="34">
        <f>'PC Despesas'!U24</f>
        <v>0</v>
      </c>
      <c r="D628" s="35" t="e">
        <f>VLOOKUP(C628,'PC Despesas'!$U$5:$V$103,2,FALSE)</f>
        <v>#N/A</v>
      </c>
      <c r="E628" s="49">
        <f>SUMIFS(Jan!$J$5:$J$586,Jan!$V$5:$V$586,"Despesa",Jan!$G$5:$G$586,CPagar!$D628,Jan!$L$5:$L$586,"Não Pago")</f>
        <v>0</v>
      </c>
      <c r="F628" s="49">
        <f>SUMIFS(Fev!$J$5:$J$605,Fev!$V$5:$V$605,"Despesa",Fev!$G$5:$G$605,CPagar!$D628,Fev!$L$5:$L$605,"Não Pago")</f>
        <v>0</v>
      </c>
      <c r="G628" s="49" t="e">
        <f>SUMIFS(#REF!,#REF!,"Despesa",#REF!,CPagar!$D628,#REF!,"Não Pago")</f>
        <v>#REF!</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t="e">
        <f>SUMIFS(#REF!,#REF!,"Despesa",#REF!,CPagar!$D628,#REF!,"Não Pago")</f>
        <v>#REF!</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t="e">
        <f t="shared" si="20"/>
        <v>#REF!</v>
      </c>
    </row>
    <row r="629" spans="1:17" ht="28.5" customHeight="1" thickTop="1" thickBot="1" x14ac:dyDescent="0.3">
      <c r="A629" s="214"/>
      <c r="C629" s="34">
        <f>'PC Despesas'!U25</f>
        <v>0</v>
      </c>
      <c r="D629" s="35" t="e">
        <f>VLOOKUP(C629,'PC Despesas'!$U$5:$V$103,2,FALSE)</f>
        <v>#N/A</v>
      </c>
      <c r="E629" s="49">
        <f>SUMIFS(Jan!$J$5:$J$586,Jan!$V$5:$V$586,"Despesa",Jan!$G$5:$G$586,CPagar!$D629,Jan!$L$5:$L$586,"Não Pago")</f>
        <v>0</v>
      </c>
      <c r="F629" s="49">
        <f>SUMIFS(Fev!$J$5:$J$605,Fev!$V$5:$V$605,"Despesa",Fev!$G$5:$G$605,CPagar!$D629,Fev!$L$5:$L$605,"Não Pago")</f>
        <v>0</v>
      </c>
      <c r="G629" s="49" t="e">
        <f>SUMIFS(#REF!,#REF!,"Despesa",#REF!,CPagar!$D629,#REF!,"Não Pago")</f>
        <v>#REF!</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t="e">
        <f>SUMIFS(#REF!,#REF!,"Despesa",#REF!,CPagar!$D629,#REF!,"Não Pago")</f>
        <v>#REF!</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t="e">
        <f t="shared" si="20"/>
        <v>#REF!</v>
      </c>
    </row>
    <row r="630" spans="1:17" ht="28.5" customHeight="1" thickTop="1" thickBot="1" x14ac:dyDescent="0.3">
      <c r="A630" s="214"/>
      <c r="C630" s="34">
        <f>'PC Despesas'!U26</f>
        <v>0</v>
      </c>
      <c r="D630" s="35" t="e">
        <f>VLOOKUP(C630,'PC Despesas'!$U$5:$V$103,2,FALSE)</f>
        <v>#N/A</v>
      </c>
      <c r="E630" s="49">
        <f>SUMIFS(Jan!$J$5:$J$586,Jan!$V$5:$V$586,"Despesa",Jan!$G$5:$G$586,CPagar!$D630,Jan!$L$5:$L$586,"Não Pago")</f>
        <v>0</v>
      </c>
      <c r="F630" s="49">
        <f>SUMIFS(Fev!$J$5:$J$605,Fev!$V$5:$V$605,"Despesa",Fev!$G$5:$G$605,CPagar!$D630,Fev!$L$5:$L$605,"Não Pago")</f>
        <v>0</v>
      </c>
      <c r="G630" s="49" t="e">
        <f>SUMIFS(#REF!,#REF!,"Despesa",#REF!,CPagar!$D630,#REF!,"Não Pago")</f>
        <v>#REF!</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t="e">
        <f>SUMIFS(#REF!,#REF!,"Despesa",#REF!,CPagar!$D630,#REF!,"Não Pago")</f>
        <v>#REF!</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t="e">
        <f t="shared" si="20"/>
        <v>#REF!</v>
      </c>
    </row>
    <row r="631" spans="1:17" ht="28.5" customHeight="1" thickTop="1" thickBot="1" x14ac:dyDescent="0.3">
      <c r="A631" s="214"/>
      <c r="C631" s="34">
        <f>'PC Despesas'!U27</f>
        <v>0</v>
      </c>
      <c r="D631" s="35" t="e">
        <f>VLOOKUP(C631,'PC Despesas'!$U$5:$V$103,2,FALSE)</f>
        <v>#N/A</v>
      </c>
      <c r="E631" s="49">
        <f>SUMIFS(Jan!$J$5:$J$586,Jan!$V$5:$V$586,"Despesa",Jan!$G$5:$G$586,CPagar!$D631,Jan!$L$5:$L$586,"Não Pago")</f>
        <v>0</v>
      </c>
      <c r="F631" s="49">
        <f>SUMIFS(Fev!$J$5:$J$605,Fev!$V$5:$V$605,"Despesa",Fev!$G$5:$G$605,CPagar!$D631,Fev!$L$5:$L$605,"Não Pago")</f>
        <v>0</v>
      </c>
      <c r="G631" s="49" t="e">
        <f>SUMIFS(#REF!,#REF!,"Despesa",#REF!,CPagar!$D631,#REF!,"Não Pago")</f>
        <v>#REF!</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t="e">
        <f>SUMIFS(#REF!,#REF!,"Despesa",#REF!,CPagar!$D631,#REF!,"Não Pago")</f>
        <v>#REF!</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t="e">
        <f t="shared" si="20"/>
        <v>#REF!</v>
      </c>
    </row>
    <row r="632" spans="1:17" ht="28.5" customHeight="1" thickTop="1" thickBot="1" x14ac:dyDescent="0.3">
      <c r="A632" s="214"/>
      <c r="C632" s="34">
        <f>'PC Despesas'!U28</f>
        <v>0</v>
      </c>
      <c r="D632" s="35" t="e">
        <f>VLOOKUP(C632,'PC Despesas'!$U$5:$V$103,2,FALSE)</f>
        <v>#N/A</v>
      </c>
      <c r="E632" s="49">
        <f>SUMIFS(Jan!$J$5:$J$586,Jan!$V$5:$V$586,"Despesa",Jan!$G$5:$G$586,CPagar!$D632,Jan!$L$5:$L$586,"Não Pago")</f>
        <v>0</v>
      </c>
      <c r="F632" s="49">
        <f>SUMIFS(Fev!$J$5:$J$605,Fev!$V$5:$V$605,"Despesa",Fev!$G$5:$G$605,CPagar!$D632,Fev!$L$5:$L$605,"Não Pago")</f>
        <v>0</v>
      </c>
      <c r="G632" s="49" t="e">
        <f>SUMIFS(#REF!,#REF!,"Despesa",#REF!,CPagar!$D632,#REF!,"Não Pago")</f>
        <v>#REF!</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t="e">
        <f>SUMIFS(#REF!,#REF!,"Despesa",#REF!,CPagar!$D632,#REF!,"Não Pago")</f>
        <v>#REF!</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t="e">
        <f t="shared" si="20"/>
        <v>#REF!</v>
      </c>
    </row>
    <row r="633" spans="1:17" ht="28.5" customHeight="1" thickTop="1" thickBot="1" x14ac:dyDescent="0.3">
      <c r="A633" s="214"/>
      <c r="C633" s="34">
        <f>'PC Despesas'!U29</f>
        <v>0</v>
      </c>
      <c r="D633" s="35" t="e">
        <f>VLOOKUP(C633,'PC Despesas'!$U$5:$V$103,2,FALSE)</f>
        <v>#N/A</v>
      </c>
      <c r="E633" s="49">
        <f>SUMIFS(Jan!$J$5:$J$586,Jan!$V$5:$V$586,"Despesa",Jan!$G$5:$G$586,CPagar!$D633,Jan!$L$5:$L$586,"Não Pago")</f>
        <v>0</v>
      </c>
      <c r="F633" s="49">
        <f>SUMIFS(Fev!$J$5:$J$605,Fev!$V$5:$V$605,"Despesa",Fev!$G$5:$G$605,CPagar!$D633,Fev!$L$5:$L$605,"Não Pago")</f>
        <v>0</v>
      </c>
      <c r="G633" s="49" t="e">
        <f>SUMIFS(#REF!,#REF!,"Despesa",#REF!,CPagar!$D633,#REF!,"Não Pago")</f>
        <v>#REF!</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t="e">
        <f>SUMIFS(#REF!,#REF!,"Despesa",#REF!,CPagar!$D633,#REF!,"Não Pago")</f>
        <v>#REF!</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t="e">
        <f t="shared" si="20"/>
        <v>#REF!</v>
      </c>
    </row>
    <row r="634" spans="1:17" ht="28.5" customHeight="1" thickTop="1" thickBot="1" x14ac:dyDescent="0.3">
      <c r="A634" s="214"/>
      <c r="C634" s="34">
        <f>'PC Despesas'!U30</f>
        <v>0</v>
      </c>
      <c r="D634" s="35" t="e">
        <f>VLOOKUP(C634,'PC Despesas'!$U$5:$V$103,2,FALSE)</f>
        <v>#N/A</v>
      </c>
      <c r="E634" s="49">
        <f>SUMIFS(Jan!$J$5:$J$586,Jan!$V$5:$V$586,"Despesa",Jan!$G$5:$G$586,CPagar!$D634,Jan!$L$5:$L$586,"Não Pago")</f>
        <v>0</v>
      </c>
      <c r="F634" s="49">
        <f>SUMIFS(Fev!$J$5:$J$605,Fev!$V$5:$V$605,"Despesa",Fev!$G$5:$G$605,CPagar!$D634,Fev!$L$5:$L$605,"Não Pago")</f>
        <v>0</v>
      </c>
      <c r="G634" s="49" t="e">
        <f>SUMIFS(#REF!,#REF!,"Despesa",#REF!,CPagar!$D634,#REF!,"Não Pago")</f>
        <v>#REF!</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t="e">
        <f>SUMIFS(#REF!,#REF!,"Despesa",#REF!,CPagar!$D634,#REF!,"Não Pago")</f>
        <v>#REF!</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t="e">
        <f t="shared" si="20"/>
        <v>#REF!</v>
      </c>
    </row>
    <row r="635" spans="1:17" ht="28.5" customHeight="1" thickTop="1" thickBot="1" x14ac:dyDescent="0.3">
      <c r="A635" s="214"/>
      <c r="C635" s="34">
        <f>'PC Despesas'!U31</f>
        <v>0</v>
      </c>
      <c r="D635" s="35" t="e">
        <f>VLOOKUP(C635,'PC Despesas'!$U$5:$V$103,2,FALSE)</f>
        <v>#N/A</v>
      </c>
      <c r="E635" s="49">
        <f>SUMIFS(Jan!$J$5:$J$586,Jan!$V$5:$V$586,"Despesa",Jan!$G$5:$G$586,CPagar!$D635,Jan!$L$5:$L$586,"Não Pago")</f>
        <v>0</v>
      </c>
      <c r="F635" s="49">
        <f>SUMIFS(Fev!$J$5:$J$605,Fev!$V$5:$V$605,"Despesa",Fev!$G$5:$G$605,CPagar!$D635,Fev!$L$5:$L$605,"Não Pago")</f>
        <v>0</v>
      </c>
      <c r="G635" s="49" t="e">
        <f>SUMIFS(#REF!,#REF!,"Despesa",#REF!,CPagar!$D635,#REF!,"Não Pago")</f>
        <v>#REF!</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t="e">
        <f>SUMIFS(#REF!,#REF!,"Despesa",#REF!,CPagar!$D635,#REF!,"Não Pago")</f>
        <v>#REF!</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t="e">
        <f t="shared" si="20"/>
        <v>#REF!</v>
      </c>
    </row>
    <row r="636" spans="1:17" ht="28.5" customHeight="1" thickTop="1" thickBot="1" x14ac:dyDescent="0.3">
      <c r="A636" s="214"/>
      <c r="C636" s="34">
        <f>'PC Despesas'!U32</f>
        <v>0</v>
      </c>
      <c r="D636" s="35" t="e">
        <f>VLOOKUP(C636,'PC Despesas'!$U$5:$V$103,2,FALSE)</f>
        <v>#N/A</v>
      </c>
      <c r="E636" s="49">
        <f>SUMIFS(Jan!$J$5:$J$586,Jan!$V$5:$V$586,"Despesa",Jan!$G$5:$G$586,CPagar!$D636,Jan!$L$5:$L$586,"Não Pago")</f>
        <v>0</v>
      </c>
      <c r="F636" s="49">
        <f>SUMIFS(Fev!$J$5:$J$605,Fev!$V$5:$V$605,"Despesa",Fev!$G$5:$G$605,CPagar!$D636,Fev!$L$5:$L$605,"Não Pago")</f>
        <v>0</v>
      </c>
      <c r="G636" s="49" t="e">
        <f>SUMIFS(#REF!,#REF!,"Despesa",#REF!,CPagar!$D636,#REF!,"Não Pago")</f>
        <v>#REF!</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t="e">
        <f>SUMIFS(#REF!,#REF!,"Despesa",#REF!,CPagar!$D636,#REF!,"Não Pago")</f>
        <v>#REF!</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t="e">
        <f t="shared" si="20"/>
        <v>#REF!</v>
      </c>
    </row>
    <row r="637" spans="1:17" ht="28.5" customHeight="1" thickTop="1" thickBot="1" x14ac:dyDescent="0.3">
      <c r="A637" s="214"/>
      <c r="C637" s="34">
        <f>'PC Despesas'!U33</f>
        <v>0</v>
      </c>
      <c r="D637" s="35" t="e">
        <f>VLOOKUP(C637,'PC Despesas'!$U$5:$V$103,2,FALSE)</f>
        <v>#N/A</v>
      </c>
      <c r="E637" s="49">
        <f>SUMIFS(Jan!$J$5:$J$586,Jan!$V$5:$V$586,"Despesa",Jan!$G$5:$G$586,CPagar!$D637,Jan!$L$5:$L$586,"Não Pago")</f>
        <v>0</v>
      </c>
      <c r="F637" s="49">
        <f>SUMIFS(Fev!$J$5:$J$605,Fev!$V$5:$V$605,"Despesa",Fev!$G$5:$G$605,CPagar!$D637,Fev!$L$5:$L$605,"Não Pago")</f>
        <v>0</v>
      </c>
      <c r="G637" s="49" t="e">
        <f>SUMIFS(#REF!,#REF!,"Despesa",#REF!,CPagar!$D637,#REF!,"Não Pago")</f>
        <v>#REF!</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t="e">
        <f>SUMIFS(#REF!,#REF!,"Despesa",#REF!,CPagar!$D637,#REF!,"Não Pago")</f>
        <v>#REF!</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t="e">
        <f t="shared" si="20"/>
        <v>#REF!</v>
      </c>
    </row>
    <row r="638" spans="1:17" ht="28.5" customHeight="1" thickTop="1" thickBot="1" x14ac:dyDescent="0.3">
      <c r="A638" s="214"/>
      <c r="C638" s="34">
        <f>'PC Despesas'!U34</f>
        <v>0</v>
      </c>
      <c r="D638" s="35" t="e">
        <f>VLOOKUP(C638,'PC Despesas'!$U$5:$V$103,2,FALSE)</f>
        <v>#N/A</v>
      </c>
      <c r="E638" s="49">
        <f>SUMIFS(Jan!$J$5:$J$586,Jan!$V$5:$V$586,"Despesa",Jan!$G$5:$G$586,CPagar!$D638,Jan!$L$5:$L$586,"Não Pago")</f>
        <v>0</v>
      </c>
      <c r="F638" s="49">
        <f>SUMIFS(Fev!$J$5:$J$605,Fev!$V$5:$V$605,"Despesa",Fev!$G$5:$G$605,CPagar!$D638,Fev!$L$5:$L$605,"Não Pago")</f>
        <v>0</v>
      </c>
      <c r="G638" s="49" t="e">
        <f>SUMIFS(#REF!,#REF!,"Despesa",#REF!,CPagar!$D638,#REF!,"Não Pago")</f>
        <v>#REF!</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t="e">
        <f>SUMIFS(#REF!,#REF!,"Despesa",#REF!,CPagar!$D638,#REF!,"Não Pago")</f>
        <v>#REF!</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t="e">
        <f t="shared" si="20"/>
        <v>#REF!</v>
      </c>
    </row>
    <row r="639" spans="1:17" ht="28.5" customHeight="1" thickTop="1" thickBot="1" x14ac:dyDescent="0.3">
      <c r="A639" s="214"/>
      <c r="C639" s="34">
        <f>'PC Despesas'!U35</f>
        <v>0</v>
      </c>
      <c r="D639" s="35" t="e">
        <f>VLOOKUP(C639,'PC Despesas'!$U$5:$V$103,2,FALSE)</f>
        <v>#N/A</v>
      </c>
      <c r="E639" s="49">
        <f>SUMIFS(Jan!$J$5:$J$586,Jan!$V$5:$V$586,"Despesa",Jan!$G$5:$G$586,CPagar!$D639,Jan!$L$5:$L$586,"Não Pago")</f>
        <v>0</v>
      </c>
      <c r="F639" s="49">
        <f>SUMIFS(Fev!$J$5:$J$605,Fev!$V$5:$V$605,"Despesa",Fev!$G$5:$G$605,CPagar!$D639,Fev!$L$5:$L$605,"Não Pago")</f>
        <v>0</v>
      </c>
      <c r="G639" s="49" t="e">
        <f>SUMIFS(#REF!,#REF!,"Despesa",#REF!,CPagar!$D639,#REF!,"Não Pago")</f>
        <v>#REF!</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t="e">
        <f>SUMIFS(#REF!,#REF!,"Despesa",#REF!,CPagar!$D639,#REF!,"Não Pago")</f>
        <v>#REF!</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t="e">
        <f t="shared" si="20"/>
        <v>#REF!</v>
      </c>
    </row>
    <row r="640" spans="1:17" ht="28.5" customHeight="1" thickTop="1" thickBot="1" x14ac:dyDescent="0.3">
      <c r="A640" s="214"/>
      <c r="C640" s="34">
        <f>'PC Despesas'!U36</f>
        <v>0</v>
      </c>
      <c r="D640" s="35" t="e">
        <f>VLOOKUP(C640,'PC Despesas'!$U$5:$V$103,2,FALSE)</f>
        <v>#N/A</v>
      </c>
      <c r="E640" s="49">
        <f>SUMIFS(Jan!$J$5:$J$586,Jan!$V$5:$V$586,"Despesa",Jan!$G$5:$G$586,CPagar!$D640,Jan!$L$5:$L$586,"Não Pago")</f>
        <v>0</v>
      </c>
      <c r="F640" s="49">
        <f>SUMIFS(Fev!$J$5:$J$605,Fev!$V$5:$V$605,"Despesa",Fev!$G$5:$G$605,CPagar!$D640,Fev!$L$5:$L$605,"Não Pago")</f>
        <v>0</v>
      </c>
      <c r="G640" s="49" t="e">
        <f>SUMIFS(#REF!,#REF!,"Despesa",#REF!,CPagar!$D640,#REF!,"Não Pago")</f>
        <v>#REF!</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t="e">
        <f>SUMIFS(#REF!,#REF!,"Despesa",#REF!,CPagar!$D640,#REF!,"Não Pago")</f>
        <v>#REF!</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t="e">
        <f t="shared" si="20"/>
        <v>#REF!</v>
      </c>
    </row>
    <row r="641" spans="1:17" ht="28.5" customHeight="1" thickTop="1" thickBot="1" x14ac:dyDescent="0.3">
      <c r="A641" s="214"/>
      <c r="C641" s="34">
        <f>'PC Despesas'!U37</f>
        <v>0</v>
      </c>
      <c r="D641" s="35" t="e">
        <f>VLOOKUP(C641,'PC Despesas'!$U$5:$V$103,2,FALSE)</f>
        <v>#N/A</v>
      </c>
      <c r="E641" s="49">
        <f>SUMIFS(Jan!$J$5:$J$586,Jan!$V$5:$V$586,"Despesa",Jan!$G$5:$G$586,CPagar!$D641,Jan!$L$5:$L$586,"Não Pago")</f>
        <v>0</v>
      </c>
      <c r="F641" s="49">
        <f>SUMIFS(Fev!$J$5:$J$605,Fev!$V$5:$V$605,"Despesa",Fev!$G$5:$G$605,CPagar!$D641,Fev!$L$5:$L$605,"Não Pago")</f>
        <v>0</v>
      </c>
      <c r="G641" s="49" t="e">
        <f>SUMIFS(#REF!,#REF!,"Despesa",#REF!,CPagar!$D641,#REF!,"Não Pago")</f>
        <v>#REF!</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t="e">
        <f>SUMIFS(#REF!,#REF!,"Despesa",#REF!,CPagar!$D641,#REF!,"Não Pago")</f>
        <v>#REF!</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t="e">
        <f t="shared" si="20"/>
        <v>#REF!</v>
      </c>
    </row>
    <row r="642" spans="1:17" ht="28.5" customHeight="1" thickTop="1" thickBot="1" x14ac:dyDescent="0.3">
      <c r="A642" s="214"/>
      <c r="C642" s="34">
        <f>'PC Despesas'!U38</f>
        <v>0</v>
      </c>
      <c r="D642" s="35" t="e">
        <f>VLOOKUP(C642,'PC Despesas'!$U$5:$V$103,2,FALSE)</f>
        <v>#N/A</v>
      </c>
      <c r="E642" s="49">
        <f>SUMIFS(Jan!$J$5:$J$586,Jan!$V$5:$V$586,"Despesa",Jan!$G$5:$G$586,CPagar!$D642,Jan!$L$5:$L$586,"Não Pago")</f>
        <v>0</v>
      </c>
      <c r="F642" s="49">
        <f>SUMIFS(Fev!$J$5:$J$605,Fev!$V$5:$V$605,"Despesa",Fev!$G$5:$G$605,CPagar!$D642,Fev!$L$5:$L$605,"Não Pago")</f>
        <v>0</v>
      </c>
      <c r="G642" s="49" t="e">
        <f>SUMIFS(#REF!,#REF!,"Despesa",#REF!,CPagar!$D642,#REF!,"Não Pago")</f>
        <v>#REF!</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t="e">
        <f>SUMIFS(#REF!,#REF!,"Despesa",#REF!,CPagar!$D642,#REF!,"Não Pago")</f>
        <v>#REF!</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t="e">
        <f t="shared" si="20"/>
        <v>#REF!</v>
      </c>
    </row>
    <row r="643" spans="1:17" ht="28.5" customHeight="1" thickTop="1" thickBot="1" x14ac:dyDescent="0.3">
      <c r="A643" s="214"/>
      <c r="C643" s="34">
        <f>'PC Despesas'!U39</f>
        <v>0</v>
      </c>
      <c r="D643" s="35" t="e">
        <f>VLOOKUP(C643,'PC Despesas'!$U$5:$V$103,2,FALSE)</f>
        <v>#N/A</v>
      </c>
      <c r="E643" s="49">
        <f>SUMIFS(Jan!$J$5:$J$586,Jan!$V$5:$V$586,"Despesa",Jan!$G$5:$G$586,CPagar!$D643,Jan!$L$5:$L$586,"Não Pago")</f>
        <v>0</v>
      </c>
      <c r="F643" s="49">
        <f>SUMIFS(Fev!$J$5:$J$605,Fev!$V$5:$V$605,"Despesa",Fev!$G$5:$G$605,CPagar!$D643,Fev!$L$5:$L$605,"Não Pago")</f>
        <v>0</v>
      </c>
      <c r="G643" s="49" t="e">
        <f>SUMIFS(#REF!,#REF!,"Despesa",#REF!,CPagar!$D643,#REF!,"Não Pago")</f>
        <v>#REF!</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t="e">
        <f>SUMIFS(#REF!,#REF!,"Despesa",#REF!,CPagar!$D643,#REF!,"Não Pago")</f>
        <v>#REF!</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t="e">
        <f t="shared" si="20"/>
        <v>#REF!</v>
      </c>
    </row>
    <row r="644" spans="1:17" ht="28.5" customHeight="1" thickTop="1" thickBot="1" x14ac:dyDescent="0.3">
      <c r="A644" s="214"/>
      <c r="C644" s="34">
        <f>'PC Despesas'!U40</f>
        <v>0</v>
      </c>
      <c r="D644" s="35" t="e">
        <f>VLOOKUP(C644,'PC Despesas'!$U$5:$V$103,2,FALSE)</f>
        <v>#N/A</v>
      </c>
      <c r="E644" s="49">
        <f>SUMIFS(Jan!$J$5:$J$586,Jan!$V$5:$V$586,"Despesa",Jan!$G$5:$G$586,CPagar!$D644,Jan!$L$5:$L$586,"Não Pago")</f>
        <v>0</v>
      </c>
      <c r="F644" s="49">
        <f>SUMIFS(Fev!$J$5:$J$605,Fev!$V$5:$V$605,"Despesa",Fev!$G$5:$G$605,CPagar!$D644,Fev!$L$5:$L$605,"Não Pago")</f>
        <v>0</v>
      </c>
      <c r="G644" s="49" t="e">
        <f>SUMIFS(#REF!,#REF!,"Despesa",#REF!,CPagar!$D644,#REF!,"Não Pago")</f>
        <v>#REF!</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t="e">
        <f>SUMIFS(#REF!,#REF!,"Despesa",#REF!,CPagar!$D644,#REF!,"Não Pago")</f>
        <v>#REF!</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t="e">
        <f t="shared" si="20"/>
        <v>#REF!</v>
      </c>
    </row>
    <row r="645" spans="1:17" ht="28.5" customHeight="1" thickTop="1" thickBot="1" x14ac:dyDescent="0.3">
      <c r="A645" s="214"/>
      <c r="C645" s="34">
        <f>'PC Despesas'!U41</f>
        <v>0</v>
      </c>
      <c r="D645" s="35" t="e">
        <f>VLOOKUP(C645,'PC Despesas'!$U$5:$V$103,2,FALSE)</f>
        <v>#N/A</v>
      </c>
      <c r="E645" s="49">
        <f>SUMIFS(Jan!$J$5:$J$586,Jan!$V$5:$V$586,"Despesa",Jan!$G$5:$G$586,CPagar!$D645,Jan!$L$5:$L$586,"Não Pago")</f>
        <v>0</v>
      </c>
      <c r="F645" s="49">
        <f>SUMIFS(Fev!$J$5:$J$605,Fev!$V$5:$V$605,"Despesa",Fev!$G$5:$G$605,CPagar!$D645,Fev!$L$5:$L$605,"Não Pago")</f>
        <v>0</v>
      </c>
      <c r="G645" s="49" t="e">
        <f>SUMIFS(#REF!,#REF!,"Despesa",#REF!,CPagar!$D645,#REF!,"Não Pago")</f>
        <v>#REF!</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t="e">
        <f>SUMIFS(#REF!,#REF!,"Despesa",#REF!,CPagar!$D645,#REF!,"Não Pago")</f>
        <v>#REF!</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t="e">
        <f t="shared" si="20"/>
        <v>#REF!</v>
      </c>
    </row>
    <row r="646" spans="1:17" ht="28.5" customHeight="1" thickTop="1" thickBot="1" x14ac:dyDescent="0.3">
      <c r="A646" s="214"/>
      <c r="C646" s="34">
        <f>'PC Despesas'!U42</f>
        <v>0</v>
      </c>
      <c r="D646" s="35" t="e">
        <f>VLOOKUP(C646,'PC Despesas'!$U$5:$V$103,2,FALSE)</f>
        <v>#N/A</v>
      </c>
      <c r="E646" s="49">
        <f>SUMIFS(Jan!$J$5:$J$586,Jan!$V$5:$V$586,"Despesa",Jan!$G$5:$G$586,CPagar!$D646,Jan!$L$5:$L$586,"Não Pago")</f>
        <v>0</v>
      </c>
      <c r="F646" s="49">
        <f>SUMIFS(Fev!$J$5:$J$605,Fev!$V$5:$V$605,"Despesa",Fev!$G$5:$G$605,CPagar!$D646,Fev!$L$5:$L$605,"Não Pago")</f>
        <v>0</v>
      </c>
      <c r="G646" s="49" t="e">
        <f>SUMIFS(#REF!,#REF!,"Despesa",#REF!,CPagar!$D646,#REF!,"Não Pago")</f>
        <v>#REF!</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t="e">
        <f>SUMIFS(#REF!,#REF!,"Despesa",#REF!,CPagar!$D646,#REF!,"Não Pago")</f>
        <v>#REF!</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t="e">
        <f t="shared" si="20"/>
        <v>#REF!</v>
      </c>
    </row>
    <row r="647" spans="1:17" ht="28.5" customHeight="1" thickTop="1" thickBot="1" x14ac:dyDescent="0.3">
      <c r="A647" s="214"/>
      <c r="C647" s="34">
        <f>'PC Despesas'!U43</f>
        <v>0</v>
      </c>
      <c r="D647" s="35" t="e">
        <f>VLOOKUP(C647,'PC Despesas'!$U$5:$V$103,2,FALSE)</f>
        <v>#N/A</v>
      </c>
      <c r="E647" s="49">
        <f>SUMIFS(Jan!$J$5:$J$586,Jan!$V$5:$V$586,"Despesa",Jan!$G$5:$G$586,CPagar!$D647,Jan!$L$5:$L$586,"Não Pago")</f>
        <v>0</v>
      </c>
      <c r="F647" s="49">
        <f>SUMIFS(Fev!$J$5:$J$605,Fev!$V$5:$V$605,"Despesa",Fev!$G$5:$G$605,CPagar!$D647,Fev!$L$5:$L$605,"Não Pago")</f>
        <v>0</v>
      </c>
      <c r="G647" s="49" t="e">
        <f>SUMIFS(#REF!,#REF!,"Despesa",#REF!,CPagar!$D647,#REF!,"Não Pago")</f>
        <v>#REF!</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t="e">
        <f>SUMIFS(#REF!,#REF!,"Despesa",#REF!,CPagar!$D647,#REF!,"Não Pago")</f>
        <v>#REF!</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t="e">
        <f t="shared" si="20"/>
        <v>#REF!</v>
      </c>
    </row>
    <row r="648" spans="1:17" ht="28.5" customHeight="1" thickTop="1" thickBot="1" x14ac:dyDescent="0.3">
      <c r="A648" s="214"/>
      <c r="C648" s="34">
        <f>'PC Despesas'!U44</f>
        <v>0</v>
      </c>
      <c r="D648" s="35" t="e">
        <f>VLOOKUP(C648,'PC Despesas'!$U$5:$V$103,2,FALSE)</f>
        <v>#N/A</v>
      </c>
      <c r="E648" s="49">
        <f>SUMIFS(Jan!$J$5:$J$586,Jan!$V$5:$V$586,"Despesa",Jan!$G$5:$G$586,CPagar!$D648,Jan!$L$5:$L$586,"Não Pago")</f>
        <v>0</v>
      </c>
      <c r="F648" s="49">
        <f>SUMIFS(Fev!$J$5:$J$605,Fev!$V$5:$V$605,"Despesa",Fev!$G$5:$G$605,CPagar!$D648,Fev!$L$5:$L$605,"Não Pago")</f>
        <v>0</v>
      </c>
      <c r="G648" s="49" t="e">
        <f>SUMIFS(#REF!,#REF!,"Despesa",#REF!,CPagar!$D648,#REF!,"Não Pago")</f>
        <v>#REF!</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t="e">
        <f>SUMIFS(#REF!,#REF!,"Despesa",#REF!,CPagar!$D648,#REF!,"Não Pago")</f>
        <v>#REF!</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t="e">
        <f t="shared" si="20"/>
        <v>#REF!</v>
      </c>
    </row>
    <row r="649" spans="1:17" ht="28.5" customHeight="1" thickTop="1" thickBot="1" x14ac:dyDescent="0.3">
      <c r="A649" s="214"/>
      <c r="C649" s="34">
        <f>'PC Despesas'!U45</f>
        <v>0</v>
      </c>
      <c r="D649" s="35" t="e">
        <f>VLOOKUP(C649,'PC Despesas'!$U$5:$V$103,2,FALSE)</f>
        <v>#N/A</v>
      </c>
      <c r="E649" s="49">
        <f>SUMIFS(Jan!$J$5:$J$586,Jan!$V$5:$V$586,"Despesa",Jan!$G$5:$G$586,CPagar!$D649,Jan!$L$5:$L$586,"Não Pago")</f>
        <v>0</v>
      </c>
      <c r="F649" s="49">
        <f>SUMIFS(Fev!$J$5:$J$605,Fev!$V$5:$V$605,"Despesa",Fev!$G$5:$G$605,CPagar!$D649,Fev!$L$5:$L$605,"Não Pago")</f>
        <v>0</v>
      </c>
      <c r="G649" s="49" t="e">
        <f>SUMIFS(#REF!,#REF!,"Despesa",#REF!,CPagar!$D649,#REF!,"Não Pago")</f>
        <v>#REF!</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t="e">
        <f>SUMIFS(#REF!,#REF!,"Despesa",#REF!,CPagar!$D649,#REF!,"Não Pago")</f>
        <v>#REF!</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t="e">
        <f t="shared" si="20"/>
        <v>#REF!</v>
      </c>
    </row>
    <row r="650" spans="1:17" ht="28.5" customHeight="1" thickTop="1" thickBot="1" x14ac:dyDescent="0.3">
      <c r="A650" s="214"/>
      <c r="C650" s="34">
        <f>'PC Despesas'!U46</f>
        <v>0</v>
      </c>
      <c r="D650" s="35" t="e">
        <f>VLOOKUP(C650,'PC Despesas'!$U$5:$V$103,2,FALSE)</f>
        <v>#N/A</v>
      </c>
      <c r="E650" s="49">
        <f>SUMIFS(Jan!$J$5:$J$586,Jan!$V$5:$V$586,"Despesa",Jan!$G$5:$G$586,CPagar!$D650,Jan!$L$5:$L$586,"Não Pago")</f>
        <v>0</v>
      </c>
      <c r="F650" s="49">
        <f>SUMIFS(Fev!$J$5:$J$605,Fev!$V$5:$V$605,"Despesa",Fev!$G$5:$G$605,CPagar!$D650,Fev!$L$5:$L$605,"Não Pago")</f>
        <v>0</v>
      </c>
      <c r="G650" s="49" t="e">
        <f>SUMIFS(#REF!,#REF!,"Despesa",#REF!,CPagar!$D650,#REF!,"Não Pago")</f>
        <v>#REF!</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t="e">
        <f>SUMIFS(#REF!,#REF!,"Despesa",#REF!,CPagar!$D650,#REF!,"Não Pago")</f>
        <v>#REF!</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t="e">
        <f t="shared" si="20"/>
        <v>#REF!</v>
      </c>
    </row>
    <row r="651" spans="1:17" ht="28.5" customHeight="1" thickTop="1" thickBot="1" x14ac:dyDescent="0.3">
      <c r="A651" s="214"/>
      <c r="C651" s="34">
        <f>'PC Despesas'!U47</f>
        <v>0</v>
      </c>
      <c r="D651" s="35" t="e">
        <f>VLOOKUP(C651,'PC Despesas'!$U$5:$V$103,2,FALSE)</f>
        <v>#N/A</v>
      </c>
      <c r="E651" s="49">
        <f>SUMIFS(Jan!$J$5:$J$586,Jan!$V$5:$V$586,"Despesa",Jan!$G$5:$G$586,CPagar!$D651,Jan!$L$5:$L$586,"Não Pago")</f>
        <v>0</v>
      </c>
      <c r="F651" s="49">
        <f>SUMIFS(Fev!$J$5:$J$605,Fev!$V$5:$V$605,"Despesa",Fev!$G$5:$G$605,CPagar!$D651,Fev!$L$5:$L$605,"Não Pago")</f>
        <v>0</v>
      </c>
      <c r="G651" s="49" t="e">
        <f>SUMIFS(#REF!,#REF!,"Despesa",#REF!,CPagar!$D651,#REF!,"Não Pago")</f>
        <v>#REF!</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t="e">
        <f>SUMIFS(#REF!,#REF!,"Despesa",#REF!,CPagar!$D651,#REF!,"Não Pago")</f>
        <v>#REF!</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t="e">
        <f t="shared" si="20"/>
        <v>#REF!</v>
      </c>
    </row>
    <row r="652" spans="1:17" ht="28.5" customHeight="1" thickTop="1" thickBot="1" x14ac:dyDescent="0.3">
      <c r="A652" s="214"/>
      <c r="C652" s="34">
        <f>'PC Despesas'!U48</f>
        <v>0</v>
      </c>
      <c r="D652" s="35" t="e">
        <f>VLOOKUP(C652,'PC Despesas'!$U$5:$V$103,2,FALSE)</f>
        <v>#N/A</v>
      </c>
      <c r="E652" s="49">
        <f>SUMIFS(Jan!$J$5:$J$586,Jan!$V$5:$V$586,"Despesa",Jan!$G$5:$G$586,CPagar!$D652,Jan!$L$5:$L$586,"Não Pago")</f>
        <v>0</v>
      </c>
      <c r="F652" s="49">
        <f>SUMIFS(Fev!$J$5:$J$605,Fev!$V$5:$V$605,"Despesa",Fev!$G$5:$G$605,CPagar!$D652,Fev!$L$5:$L$605,"Não Pago")</f>
        <v>0</v>
      </c>
      <c r="G652" s="49" t="e">
        <f>SUMIFS(#REF!,#REF!,"Despesa",#REF!,CPagar!$D652,#REF!,"Não Pago")</f>
        <v>#REF!</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t="e">
        <f>SUMIFS(#REF!,#REF!,"Despesa",#REF!,CPagar!$D652,#REF!,"Não Pago")</f>
        <v>#REF!</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t="e">
        <f t="shared" si="20"/>
        <v>#REF!</v>
      </c>
    </row>
    <row r="653" spans="1:17" ht="28.5" customHeight="1" thickTop="1" thickBot="1" x14ac:dyDescent="0.3">
      <c r="A653" s="214"/>
      <c r="C653" s="34">
        <f>'PC Despesas'!U49</f>
        <v>0</v>
      </c>
      <c r="D653" s="35" t="e">
        <f>VLOOKUP(C653,'PC Despesas'!$U$5:$V$103,2,FALSE)</f>
        <v>#N/A</v>
      </c>
      <c r="E653" s="49">
        <f>SUMIFS(Jan!$J$5:$J$586,Jan!$V$5:$V$586,"Despesa",Jan!$G$5:$G$586,CPagar!$D653,Jan!$L$5:$L$586,"Não Pago")</f>
        <v>0</v>
      </c>
      <c r="F653" s="49">
        <f>SUMIFS(Fev!$J$5:$J$605,Fev!$V$5:$V$605,"Despesa",Fev!$G$5:$G$605,CPagar!$D653,Fev!$L$5:$L$605,"Não Pago")</f>
        <v>0</v>
      </c>
      <c r="G653" s="49" t="e">
        <f>SUMIFS(#REF!,#REF!,"Despesa",#REF!,CPagar!$D653,#REF!,"Não Pago")</f>
        <v>#REF!</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t="e">
        <f>SUMIFS(#REF!,#REF!,"Despesa",#REF!,CPagar!$D653,#REF!,"Não Pago")</f>
        <v>#REF!</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t="e">
        <f t="shared" si="20"/>
        <v>#REF!</v>
      </c>
    </row>
    <row r="654" spans="1:17" ht="28.5" customHeight="1" thickTop="1" thickBot="1" x14ac:dyDescent="0.3">
      <c r="A654" s="214"/>
      <c r="C654" s="34">
        <f>'PC Despesas'!U50</f>
        <v>0</v>
      </c>
      <c r="D654" s="35" t="e">
        <f>VLOOKUP(C654,'PC Despesas'!$U$5:$V$103,2,FALSE)</f>
        <v>#N/A</v>
      </c>
      <c r="E654" s="49">
        <f>SUMIFS(Jan!$J$5:$J$586,Jan!$V$5:$V$586,"Despesa",Jan!$G$5:$G$586,CPagar!$D654,Jan!$L$5:$L$586,"Não Pago")</f>
        <v>0</v>
      </c>
      <c r="F654" s="49">
        <f>SUMIFS(Fev!$J$5:$J$605,Fev!$V$5:$V$605,"Despesa",Fev!$G$5:$G$605,CPagar!$D654,Fev!$L$5:$L$605,"Não Pago")</f>
        <v>0</v>
      </c>
      <c r="G654" s="49" t="e">
        <f>SUMIFS(#REF!,#REF!,"Despesa",#REF!,CPagar!$D654,#REF!,"Não Pago")</f>
        <v>#REF!</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t="e">
        <f>SUMIFS(#REF!,#REF!,"Despesa",#REF!,CPagar!$D654,#REF!,"Não Pago")</f>
        <v>#REF!</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t="e">
        <f t="shared" si="20"/>
        <v>#REF!</v>
      </c>
    </row>
    <row r="655" spans="1:17" ht="28.5" customHeight="1" thickTop="1" thickBot="1" x14ac:dyDescent="0.3">
      <c r="A655" s="214"/>
      <c r="C655" s="34">
        <f>'PC Despesas'!U51</f>
        <v>0</v>
      </c>
      <c r="D655" s="35" t="e">
        <f>VLOOKUP(C655,'PC Despesas'!$U$5:$V$103,2,FALSE)</f>
        <v>#N/A</v>
      </c>
      <c r="E655" s="49">
        <f>SUMIFS(Jan!$J$5:$J$586,Jan!$V$5:$V$586,"Despesa",Jan!$G$5:$G$586,CPagar!$D655,Jan!$L$5:$L$586,"Não Pago")</f>
        <v>0</v>
      </c>
      <c r="F655" s="49">
        <f>SUMIFS(Fev!$J$5:$J$605,Fev!$V$5:$V$605,"Despesa",Fev!$G$5:$G$605,CPagar!$D655,Fev!$L$5:$L$605,"Não Pago")</f>
        <v>0</v>
      </c>
      <c r="G655" s="49" t="e">
        <f>SUMIFS(#REF!,#REF!,"Despesa",#REF!,CPagar!$D655,#REF!,"Não Pago")</f>
        <v>#REF!</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t="e">
        <f>SUMIFS(#REF!,#REF!,"Despesa",#REF!,CPagar!$D655,#REF!,"Não Pago")</f>
        <v>#REF!</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t="e">
        <f t="shared" si="20"/>
        <v>#REF!</v>
      </c>
    </row>
    <row r="656" spans="1:17" ht="28.5" customHeight="1" thickTop="1" thickBot="1" x14ac:dyDescent="0.3">
      <c r="A656" s="214"/>
      <c r="C656" s="34">
        <f>'PC Despesas'!U52</f>
        <v>0</v>
      </c>
      <c r="D656" s="35" t="e">
        <f>VLOOKUP(C656,'PC Despesas'!$U$5:$V$103,2,FALSE)</f>
        <v>#N/A</v>
      </c>
      <c r="E656" s="49">
        <f>SUMIFS(Jan!$J$5:$J$586,Jan!$V$5:$V$586,"Despesa",Jan!$G$5:$G$586,CPagar!$D656,Jan!$L$5:$L$586,"Não Pago")</f>
        <v>0</v>
      </c>
      <c r="F656" s="49">
        <f>SUMIFS(Fev!$J$5:$J$605,Fev!$V$5:$V$605,"Despesa",Fev!$G$5:$G$605,CPagar!$D656,Fev!$L$5:$L$605,"Não Pago")</f>
        <v>0</v>
      </c>
      <c r="G656" s="49" t="e">
        <f>SUMIFS(#REF!,#REF!,"Despesa",#REF!,CPagar!$D656,#REF!,"Não Pago")</f>
        <v>#REF!</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t="e">
        <f>SUMIFS(#REF!,#REF!,"Despesa",#REF!,CPagar!$D656,#REF!,"Não Pago")</f>
        <v>#REF!</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t="e">
        <f t="shared" si="20"/>
        <v>#REF!</v>
      </c>
    </row>
    <row r="657" spans="1:17" ht="28.5" customHeight="1" thickTop="1" thickBot="1" x14ac:dyDescent="0.3">
      <c r="A657" s="214"/>
      <c r="C657" s="34">
        <f>'PC Despesas'!U53</f>
        <v>0</v>
      </c>
      <c r="D657" s="35" t="e">
        <f>VLOOKUP(C657,'PC Despesas'!$U$5:$V$103,2,FALSE)</f>
        <v>#N/A</v>
      </c>
      <c r="E657" s="49">
        <f>SUMIFS(Jan!$J$5:$J$586,Jan!$V$5:$V$586,"Despesa",Jan!$G$5:$G$586,CPagar!$D657,Jan!$L$5:$L$586,"Não Pago")</f>
        <v>0</v>
      </c>
      <c r="F657" s="49">
        <f>SUMIFS(Fev!$J$5:$J$605,Fev!$V$5:$V$605,"Despesa",Fev!$G$5:$G$605,CPagar!$D657,Fev!$L$5:$L$605,"Não Pago")</f>
        <v>0</v>
      </c>
      <c r="G657" s="49" t="e">
        <f>SUMIFS(#REF!,#REF!,"Despesa",#REF!,CPagar!$D657,#REF!,"Não Pago")</f>
        <v>#REF!</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t="e">
        <f>SUMIFS(#REF!,#REF!,"Despesa",#REF!,CPagar!$D657,#REF!,"Não Pago")</f>
        <v>#REF!</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t="e">
        <f t="shared" si="20"/>
        <v>#REF!</v>
      </c>
    </row>
    <row r="658" spans="1:17" ht="28.5" customHeight="1" thickTop="1" thickBot="1" x14ac:dyDescent="0.3">
      <c r="A658" s="214"/>
      <c r="C658" s="34">
        <f>'PC Despesas'!U54</f>
        <v>0</v>
      </c>
      <c r="D658" s="35" t="e">
        <f>VLOOKUP(C658,'PC Despesas'!$U$5:$V$103,2,FALSE)</f>
        <v>#N/A</v>
      </c>
      <c r="E658" s="49">
        <f>SUMIFS(Jan!$J$5:$J$586,Jan!$V$5:$V$586,"Despesa",Jan!$G$5:$G$586,CPagar!$D658,Jan!$L$5:$L$586,"Não Pago")</f>
        <v>0</v>
      </c>
      <c r="F658" s="49">
        <f>SUMIFS(Fev!$J$5:$J$605,Fev!$V$5:$V$605,"Despesa",Fev!$G$5:$G$605,CPagar!$D658,Fev!$L$5:$L$605,"Não Pago")</f>
        <v>0</v>
      </c>
      <c r="G658" s="49" t="e">
        <f>SUMIFS(#REF!,#REF!,"Despesa",#REF!,CPagar!$D658,#REF!,"Não Pago")</f>
        <v>#REF!</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t="e">
        <f>SUMIFS(#REF!,#REF!,"Despesa",#REF!,CPagar!$D658,#REF!,"Não Pago")</f>
        <v>#REF!</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t="e">
        <f t="shared" si="20"/>
        <v>#REF!</v>
      </c>
    </row>
    <row r="659" spans="1:17" ht="28.5" customHeight="1" thickTop="1" thickBot="1" x14ac:dyDescent="0.3">
      <c r="A659" s="214"/>
      <c r="C659" s="34">
        <f>'PC Despesas'!U55</f>
        <v>0</v>
      </c>
      <c r="D659" s="35" t="e">
        <f>VLOOKUP(C659,'PC Despesas'!$U$5:$V$103,2,FALSE)</f>
        <v>#N/A</v>
      </c>
      <c r="E659" s="49">
        <f>SUMIFS(Jan!$J$5:$J$586,Jan!$V$5:$V$586,"Despesa",Jan!$G$5:$G$586,CPagar!$D659,Jan!$L$5:$L$586,"Não Pago")</f>
        <v>0</v>
      </c>
      <c r="F659" s="49">
        <f>SUMIFS(Fev!$J$5:$J$605,Fev!$V$5:$V$605,"Despesa",Fev!$G$5:$G$605,CPagar!$D659,Fev!$L$5:$L$605,"Não Pago")</f>
        <v>0</v>
      </c>
      <c r="G659" s="49" t="e">
        <f>SUMIFS(#REF!,#REF!,"Despesa",#REF!,CPagar!$D659,#REF!,"Não Pago")</f>
        <v>#REF!</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t="e">
        <f>SUMIFS(#REF!,#REF!,"Despesa",#REF!,CPagar!$D659,#REF!,"Não Pago")</f>
        <v>#REF!</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t="e">
        <f t="shared" si="20"/>
        <v>#REF!</v>
      </c>
    </row>
    <row r="660" spans="1:17" ht="28.5" customHeight="1" thickTop="1" thickBot="1" x14ac:dyDescent="0.3">
      <c r="A660" s="214"/>
      <c r="C660" s="34">
        <f>'PC Despesas'!U56</f>
        <v>0</v>
      </c>
      <c r="D660" s="35" t="e">
        <f>VLOOKUP(C660,'PC Despesas'!$U$5:$V$103,2,FALSE)</f>
        <v>#N/A</v>
      </c>
      <c r="E660" s="49">
        <f>SUMIFS(Jan!$J$5:$J$586,Jan!$V$5:$V$586,"Despesa",Jan!$G$5:$G$586,CPagar!$D660,Jan!$L$5:$L$586,"Não Pago")</f>
        <v>0</v>
      </c>
      <c r="F660" s="49">
        <f>SUMIFS(Fev!$J$5:$J$605,Fev!$V$5:$V$605,"Despesa",Fev!$G$5:$G$605,CPagar!$D660,Fev!$L$5:$L$605,"Não Pago")</f>
        <v>0</v>
      </c>
      <c r="G660" s="49" t="e">
        <f>SUMIFS(#REF!,#REF!,"Despesa",#REF!,CPagar!$D660,#REF!,"Não Pago")</f>
        <v>#REF!</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t="e">
        <f>SUMIFS(#REF!,#REF!,"Despesa",#REF!,CPagar!$D660,#REF!,"Não Pago")</f>
        <v>#REF!</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t="e">
        <f t="shared" si="20"/>
        <v>#REF!</v>
      </c>
    </row>
    <row r="661" spans="1:17" ht="28.5" customHeight="1" thickTop="1" thickBot="1" x14ac:dyDescent="0.3">
      <c r="A661" s="214"/>
      <c r="C661" s="34">
        <f>'PC Despesas'!U57</f>
        <v>0</v>
      </c>
      <c r="D661" s="35" t="e">
        <f>VLOOKUP(C661,'PC Despesas'!$U$5:$V$103,2,FALSE)</f>
        <v>#N/A</v>
      </c>
      <c r="E661" s="49">
        <f>SUMIFS(Jan!$J$5:$J$586,Jan!$V$5:$V$586,"Despesa",Jan!$G$5:$G$586,CPagar!$D661,Jan!$L$5:$L$586,"Não Pago")</f>
        <v>0</v>
      </c>
      <c r="F661" s="49">
        <f>SUMIFS(Fev!$J$5:$J$605,Fev!$V$5:$V$605,"Despesa",Fev!$G$5:$G$605,CPagar!$D661,Fev!$L$5:$L$605,"Não Pago")</f>
        <v>0</v>
      </c>
      <c r="G661" s="49" t="e">
        <f>SUMIFS(#REF!,#REF!,"Despesa",#REF!,CPagar!$D661,#REF!,"Não Pago")</f>
        <v>#REF!</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t="e">
        <f>SUMIFS(#REF!,#REF!,"Despesa",#REF!,CPagar!$D661,#REF!,"Não Pago")</f>
        <v>#REF!</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t="e">
        <f t="shared" si="20"/>
        <v>#REF!</v>
      </c>
    </row>
    <row r="662" spans="1:17" ht="28.5" customHeight="1" thickTop="1" thickBot="1" x14ac:dyDescent="0.3">
      <c r="A662" s="214"/>
      <c r="C662" s="34">
        <f>'PC Despesas'!U58</f>
        <v>0</v>
      </c>
      <c r="D662" s="35" t="e">
        <f>VLOOKUP(C662,'PC Despesas'!$U$5:$V$103,2,FALSE)</f>
        <v>#N/A</v>
      </c>
      <c r="E662" s="49">
        <f>SUMIFS(Jan!$J$5:$J$586,Jan!$V$5:$V$586,"Despesa",Jan!$G$5:$G$586,CPagar!$D662,Jan!$L$5:$L$586,"Não Pago")</f>
        <v>0</v>
      </c>
      <c r="F662" s="49">
        <f>SUMIFS(Fev!$J$5:$J$605,Fev!$V$5:$V$605,"Despesa",Fev!$G$5:$G$605,CPagar!$D662,Fev!$L$5:$L$605,"Não Pago")</f>
        <v>0</v>
      </c>
      <c r="G662" s="49" t="e">
        <f>SUMIFS(#REF!,#REF!,"Despesa",#REF!,CPagar!$D662,#REF!,"Não Pago")</f>
        <v>#REF!</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t="e">
        <f>SUMIFS(#REF!,#REF!,"Despesa",#REF!,CPagar!$D662,#REF!,"Não Pago")</f>
        <v>#REF!</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t="e">
        <f t="shared" si="20"/>
        <v>#REF!</v>
      </c>
    </row>
    <row r="663" spans="1:17" ht="28.5" customHeight="1" thickTop="1" thickBot="1" x14ac:dyDescent="0.3">
      <c r="A663" s="214"/>
      <c r="C663" s="34">
        <f>'PC Despesas'!U59</f>
        <v>0</v>
      </c>
      <c r="D663" s="35" t="e">
        <f>VLOOKUP(C663,'PC Despesas'!$U$5:$V$103,2,FALSE)</f>
        <v>#N/A</v>
      </c>
      <c r="E663" s="49">
        <f>SUMIFS(Jan!$J$5:$J$586,Jan!$V$5:$V$586,"Despesa",Jan!$G$5:$G$586,CPagar!$D663,Jan!$L$5:$L$586,"Não Pago")</f>
        <v>0</v>
      </c>
      <c r="F663" s="49">
        <f>SUMIFS(Fev!$J$5:$J$605,Fev!$V$5:$V$605,"Despesa",Fev!$G$5:$G$605,CPagar!$D663,Fev!$L$5:$L$605,"Não Pago")</f>
        <v>0</v>
      </c>
      <c r="G663" s="49" t="e">
        <f>SUMIFS(#REF!,#REF!,"Despesa",#REF!,CPagar!$D663,#REF!,"Não Pago")</f>
        <v>#REF!</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t="e">
        <f>SUMIFS(#REF!,#REF!,"Despesa",#REF!,CPagar!$D663,#REF!,"Não Pago")</f>
        <v>#REF!</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t="e">
        <f t="shared" si="20"/>
        <v>#REF!</v>
      </c>
    </row>
    <row r="664" spans="1:17" ht="28.5" customHeight="1" thickTop="1" thickBot="1" x14ac:dyDescent="0.3">
      <c r="A664" s="214"/>
      <c r="C664" s="34">
        <f>'PC Despesas'!U60</f>
        <v>0</v>
      </c>
      <c r="D664" s="35" t="e">
        <f>VLOOKUP(C664,'PC Despesas'!$U$5:$V$103,2,FALSE)</f>
        <v>#N/A</v>
      </c>
      <c r="E664" s="49">
        <f>SUMIFS(Jan!$J$5:$J$586,Jan!$V$5:$V$586,"Despesa",Jan!$G$5:$G$586,CPagar!$D664,Jan!$L$5:$L$586,"Não Pago")</f>
        <v>0</v>
      </c>
      <c r="F664" s="49">
        <f>SUMIFS(Fev!$J$5:$J$605,Fev!$V$5:$V$605,"Despesa",Fev!$G$5:$G$605,CPagar!$D664,Fev!$L$5:$L$605,"Não Pago")</f>
        <v>0</v>
      </c>
      <c r="G664" s="49" t="e">
        <f>SUMIFS(#REF!,#REF!,"Despesa",#REF!,CPagar!$D664,#REF!,"Não Pago")</f>
        <v>#REF!</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t="e">
        <f>SUMIFS(#REF!,#REF!,"Despesa",#REF!,CPagar!$D664,#REF!,"Não Pago")</f>
        <v>#REF!</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t="e">
        <f t="shared" si="20"/>
        <v>#REF!</v>
      </c>
    </row>
    <row r="665" spans="1:17" ht="28.5" customHeight="1" thickTop="1" thickBot="1" x14ac:dyDescent="0.3">
      <c r="A665" s="214"/>
      <c r="C665" s="34">
        <f>'PC Despesas'!U61</f>
        <v>0</v>
      </c>
      <c r="D665" s="35" t="e">
        <f>VLOOKUP(C665,'PC Despesas'!$U$5:$V$103,2,FALSE)</f>
        <v>#N/A</v>
      </c>
      <c r="E665" s="49">
        <f>SUMIFS(Jan!$J$5:$J$586,Jan!$V$5:$V$586,"Despesa",Jan!$G$5:$G$586,CPagar!$D665,Jan!$L$5:$L$586,"Não Pago")</f>
        <v>0</v>
      </c>
      <c r="F665" s="49">
        <f>SUMIFS(Fev!$J$5:$J$605,Fev!$V$5:$V$605,"Despesa",Fev!$G$5:$G$605,CPagar!$D665,Fev!$L$5:$L$605,"Não Pago")</f>
        <v>0</v>
      </c>
      <c r="G665" s="49" t="e">
        <f>SUMIFS(#REF!,#REF!,"Despesa",#REF!,CPagar!$D665,#REF!,"Não Pago")</f>
        <v>#REF!</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t="e">
        <f>SUMIFS(#REF!,#REF!,"Despesa",#REF!,CPagar!$D665,#REF!,"Não Pago")</f>
        <v>#REF!</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t="e">
        <f t="shared" si="20"/>
        <v>#REF!</v>
      </c>
    </row>
    <row r="666" spans="1:17" ht="28.5" customHeight="1" thickTop="1" thickBot="1" x14ac:dyDescent="0.3">
      <c r="A666" s="214"/>
      <c r="C666" s="34">
        <f>'PC Despesas'!U62</f>
        <v>0</v>
      </c>
      <c r="D666" s="35" t="e">
        <f>VLOOKUP(C666,'PC Despesas'!$U$5:$V$103,2,FALSE)</f>
        <v>#N/A</v>
      </c>
      <c r="E666" s="49">
        <f>SUMIFS(Jan!$J$5:$J$586,Jan!$V$5:$V$586,"Despesa",Jan!$G$5:$G$586,CPagar!$D666,Jan!$L$5:$L$586,"Não Pago")</f>
        <v>0</v>
      </c>
      <c r="F666" s="49">
        <f>SUMIFS(Fev!$J$5:$J$605,Fev!$V$5:$V$605,"Despesa",Fev!$G$5:$G$605,CPagar!$D666,Fev!$L$5:$L$605,"Não Pago")</f>
        <v>0</v>
      </c>
      <c r="G666" s="49" t="e">
        <f>SUMIFS(#REF!,#REF!,"Despesa",#REF!,CPagar!$D666,#REF!,"Não Pago")</f>
        <v>#REF!</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t="e">
        <f>SUMIFS(#REF!,#REF!,"Despesa",#REF!,CPagar!$D666,#REF!,"Não Pago")</f>
        <v>#REF!</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t="e">
        <f t="shared" si="20"/>
        <v>#REF!</v>
      </c>
    </row>
    <row r="667" spans="1:17" ht="28.5" customHeight="1" thickTop="1" thickBot="1" x14ac:dyDescent="0.3">
      <c r="A667" s="214"/>
      <c r="C667" s="34">
        <f>'PC Despesas'!U63</f>
        <v>0</v>
      </c>
      <c r="D667" s="35" t="e">
        <f>VLOOKUP(C667,'PC Despesas'!$U$5:$V$103,2,FALSE)</f>
        <v>#N/A</v>
      </c>
      <c r="E667" s="49">
        <f>SUMIFS(Jan!$J$5:$J$586,Jan!$V$5:$V$586,"Despesa",Jan!$G$5:$G$586,CPagar!$D667,Jan!$L$5:$L$586,"Não Pago")</f>
        <v>0</v>
      </c>
      <c r="F667" s="49">
        <f>SUMIFS(Fev!$J$5:$J$605,Fev!$V$5:$V$605,"Despesa",Fev!$G$5:$G$605,CPagar!$D667,Fev!$L$5:$L$605,"Não Pago")</f>
        <v>0</v>
      </c>
      <c r="G667" s="49" t="e">
        <f>SUMIFS(#REF!,#REF!,"Despesa",#REF!,CPagar!$D667,#REF!,"Não Pago")</f>
        <v>#REF!</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t="e">
        <f>SUMIFS(#REF!,#REF!,"Despesa",#REF!,CPagar!$D667,#REF!,"Não Pago")</f>
        <v>#REF!</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t="e">
        <f t="shared" si="20"/>
        <v>#REF!</v>
      </c>
    </row>
    <row r="668" spans="1:17" ht="28.5" customHeight="1" thickTop="1" thickBot="1" x14ac:dyDescent="0.3">
      <c r="A668" s="214"/>
      <c r="C668" s="34">
        <f>'PC Despesas'!U64</f>
        <v>0</v>
      </c>
      <c r="D668" s="35" t="e">
        <f>VLOOKUP(C668,'PC Despesas'!$U$5:$V$103,2,FALSE)</f>
        <v>#N/A</v>
      </c>
      <c r="E668" s="49">
        <f>SUMIFS(Jan!$J$5:$J$586,Jan!$V$5:$V$586,"Despesa",Jan!$G$5:$G$586,CPagar!$D668,Jan!$L$5:$L$586,"Não Pago")</f>
        <v>0</v>
      </c>
      <c r="F668" s="49">
        <f>SUMIFS(Fev!$J$5:$J$605,Fev!$V$5:$V$605,"Despesa",Fev!$G$5:$G$605,CPagar!$D668,Fev!$L$5:$L$605,"Não Pago")</f>
        <v>0</v>
      </c>
      <c r="G668" s="49" t="e">
        <f>SUMIFS(#REF!,#REF!,"Despesa",#REF!,CPagar!$D668,#REF!,"Não Pago")</f>
        <v>#REF!</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t="e">
        <f>SUMIFS(#REF!,#REF!,"Despesa",#REF!,CPagar!$D668,#REF!,"Não Pago")</f>
        <v>#REF!</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t="e">
        <f t="shared" si="20"/>
        <v>#REF!</v>
      </c>
    </row>
    <row r="669" spans="1:17" ht="28.5" customHeight="1" thickTop="1" thickBot="1" x14ac:dyDescent="0.3">
      <c r="A669" s="214"/>
      <c r="C669" s="34">
        <f>'PC Despesas'!U65</f>
        <v>0</v>
      </c>
      <c r="D669" s="35" t="e">
        <f>VLOOKUP(C669,'PC Despesas'!$U$5:$V$103,2,FALSE)</f>
        <v>#N/A</v>
      </c>
      <c r="E669" s="49">
        <f>SUMIFS(Jan!$J$5:$J$586,Jan!$V$5:$V$586,"Despesa",Jan!$G$5:$G$586,CPagar!$D669,Jan!$L$5:$L$586,"Não Pago")</f>
        <v>0</v>
      </c>
      <c r="F669" s="49">
        <f>SUMIFS(Fev!$J$5:$J$605,Fev!$V$5:$V$605,"Despesa",Fev!$G$5:$G$605,CPagar!$D669,Fev!$L$5:$L$605,"Não Pago")</f>
        <v>0</v>
      </c>
      <c r="G669" s="49" t="e">
        <f>SUMIFS(#REF!,#REF!,"Despesa",#REF!,CPagar!$D669,#REF!,"Não Pago")</f>
        <v>#REF!</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t="e">
        <f>SUMIFS(#REF!,#REF!,"Despesa",#REF!,CPagar!$D669,#REF!,"Não Pago")</f>
        <v>#REF!</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t="e">
        <f t="shared" si="20"/>
        <v>#REF!</v>
      </c>
    </row>
    <row r="670" spans="1:17" ht="28.5" customHeight="1" thickTop="1" thickBot="1" x14ac:dyDescent="0.3">
      <c r="A670" s="214"/>
      <c r="C670" s="34">
        <f>'PC Despesas'!U66</f>
        <v>0</v>
      </c>
      <c r="D670" s="35" t="e">
        <f>VLOOKUP(C670,'PC Despesas'!$U$5:$V$103,2,FALSE)</f>
        <v>#N/A</v>
      </c>
      <c r="E670" s="49">
        <f>SUMIFS(Jan!$J$5:$J$586,Jan!$V$5:$V$586,"Despesa",Jan!$G$5:$G$586,CPagar!$D670,Jan!$L$5:$L$586,"Não Pago")</f>
        <v>0</v>
      </c>
      <c r="F670" s="49">
        <f>SUMIFS(Fev!$J$5:$J$605,Fev!$V$5:$V$605,"Despesa",Fev!$G$5:$G$605,CPagar!$D670,Fev!$L$5:$L$605,"Não Pago")</f>
        <v>0</v>
      </c>
      <c r="G670" s="49" t="e">
        <f>SUMIFS(#REF!,#REF!,"Despesa",#REF!,CPagar!$D670,#REF!,"Não Pago")</f>
        <v>#REF!</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t="e">
        <f>SUMIFS(#REF!,#REF!,"Despesa",#REF!,CPagar!$D670,#REF!,"Não Pago")</f>
        <v>#REF!</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t="e">
        <f t="shared" si="20"/>
        <v>#REF!</v>
      </c>
    </row>
    <row r="671" spans="1:17" ht="28.5" customHeight="1" thickTop="1" thickBot="1" x14ac:dyDescent="0.3">
      <c r="A671" s="214"/>
      <c r="C671" s="34">
        <f>'PC Despesas'!U67</f>
        <v>0</v>
      </c>
      <c r="D671" s="35" t="e">
        <f>VLOOKUP(C671,'PC Despesas'!$U$5:$V$103,2,FALSE)</f>
        <v>#N/A</v>
      </c>
      <c r="E671" s="49">
        <f>SUMIFS(Jan!$J$5:$J$586,Jan!$V$5:$V$586,"Despesa",Jan!$G$5:$G$586,CPagar!$D671,Jan!$L$5:$L$586,"Não Pago")</f>
        <v>0</v>
      </c>
      <c r="F671" s="49">
        <f>SUMIFS(Fev!$J$5:$J$605,Fev!$V$5:$V$605,"Despesa",Fev!$G$5:$G$605,CPagar!$D671,Fev!$L$5:$L$605,"Não Pago")</f>
        <v>0</v>
      </c>
      <c r="G671" s="49" t="e">
        <f>SUMIFS(#REF!,#REF!,"Despesa",#REF!,CPagar!$D671,#REF!,"Não Pago")</f>
        <v>#REF!</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t="e">
        <f>SUMIFS(#REF!,#REF!,"Despesa",#REF!,CPagar!$D671,#REF!,"Não Pago")</f>
        <v>#REF!</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t="e">
        <f t="shared" si="20"/>
        <v>#REF!</v>
      </c>
    </row>
    <row r="672" spans="1:17" ht="28.5" customHeight="1" thickTop="1" thickBot="1" x14ac:dyDescent="0.3">
      <c r="A672" s="214"/>
      <c r="C672" s="34">
        <f>'PC Despesas'!U68</f>
        <v>0</v>
      </c>
      <c r="D672" s="35" t="e">
        <f>VLOOKUP(C672,'PC Despesas'!$U$5:$V$103,2,FALSE)</f>
        <v>#N/A</v>
      </c>
      <c r="E672" s="49">
        <f>SUMIFS(Jan!$J$5:$J$586,Jan!$V$5:$V$586,"Despesa",Jan!$G$5:$G$586,CPagar!$D672,Jan!$L$5:$L$586,"Não Pago")</f>
        <v>0</v>
      </c>
      <c r="F672" s="49">
        <f>SUMIFS(Fev!$J$5:$J$605,Fev!$V$5:$V$605,"Despesa",Fev!$G$5:$G$605,CPagar!$D672,Fev!$L$5:$L$605,"Não Pago")</f>
        <v>0</v>
      </c>
      <c r="G672" s="49" t="e">
        <f>SUMIFS(#REF!,#REF!,"Despesa",#REF!,CPagar!$D672,#REF!,"Não Pago")</f>
        <v>#REF!</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t="e">
        <f>SUMIFS(#REF!,#REF!,"Despesa",#REF!,CPagar!$D672,#REF!,"Não Pago")</f>
        <v>#REF!</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t="e">
        <f t="shared" si="20"/>
        <v>#REF!</v>
      </c>
    </row>
    <row r="673" spans="1:17" ht="28.5" customHeight="1" thickTop="1" thickBot="1" x14ac:dyDescent="0.3">
      <c r="A673" s="214"/>
      <c r="C673" s="34">
        <f>'PC Despesas'!U69</f>
        <v>0</v>
      </c>
      <c r="D673" s="35" t="e">
        <f>VLOOKUP(C673,'PC Despesas'!$U$5:$V$103,2,FALSE)</f>
        <v>#N/A</v>
      </c>
      <c r="E673" s="49">
        <f>SUMIFS(Jan!$J$5:$J$586,Jan!$V$5:$V$586,"Despesa",Jan!$G$5:$G$586,CPagar!$D673,Jan!$L$5:$L$586,"Não Pago")</f>
        <v>0</v>
      </c>
      <c r="F673" s="49">
        <f>SUMIFS(Fev!$J$5:$J$605,Fev!$V$5:$V$605,"Despesa",Fev!$G$5:$G$605,CPagar!$D673,Fev!$L$5:$L$605,"Não Pago")</f>
        <v>0</v>
      </c>
      <c r="G673" s="49" t="e">
        <f>SUMIFS(#REF!,#REF!,"Despesa",#REF!,CPagar!$D673,#REF!,"Não Pago")</f>
        <v>#REF!</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t="e">
        <f>SUMIFS(#REF!,#REF!,"Despesa",#REF!,CPagar!$D673,#REF!,"Não Pago")</f>
        <v>#REF!</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t="e">
        <f t="shared" si="20"/>
        <v>#REF!</v>
      </c>
    </row>
    <row r="674" spans="1:17" ht="28.5" customHeight="1" thickTop="1" thickBot="1" x14ac:dyDescent="0.3">
      <c r="A674" s="214"/>
      <c r="C674" s="34">
        <f>'PC Despesas'!U70</f>
        <v>0</v>
      </c>
      <c r="D674" s="35" t="e">
        <f>VLOOKUP(C674,'PC Despesas'!$U$5:$V$103,2,FALSE)</f>
        <v>#N/A</v>
      </c>
      <c r="E674" s="49">
        <f>SUMIFS(Jan!$J$5:$J$586,Jan!$V$5:$V$586,"Despesa",Jan!$G$5:$G$586,CPagar!$D674,Jan!$L$5:$L$586,"Não Pago")</f>
        <v>0</v>
      </c>
      <c r="F674" s="49">
        <f>SUMIFS(Fev!$J$5:$J$605,Fev!$V$5:$V$605,"Despesa",Fev!$G$5:$G$605,CPagar!$D674,Fev!$L$5:$L$605,"Não Pago")</f>
        <v>0</v>
      </c>
      <c r="G674" s="49" t="e">
        <f>SUMIFS(#REF!,#REF!,"Despesa",#REF!,CPagar!$D674,#REF!,"Não Pago")</f>
        <v>#REF!</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t="e">
        <f>SUMIFS(#REF!,#REF!,"Despesa",#REF!,CPagar!$D674,#REF!,"Não Pago")</f>
        <v>#REF!</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t="e">
        <f t="shared" ref="Q674:Q707" si="21">SUM(E674:P674)</f>
        <v>#REF!</v>
      </c>
    </row>
    <row r="675" spans="1:17" ht="28.5" customHeight="1" thickTop="1" thickBot="1" x14ac:dyDescent="0.3">
      <c r="A675" s="214"/>
      <c r="C675" s="34">
        <f>'PC Despesas'!U71</f>
        <v>0</v>
      </c>
      <c r="D675" s="35" t="e">
        <f>VLOOKUP(C675,'PC Despesas'!$U$5:$V$103,2,FALSE)</f>
        <v>#N/A</v>
      </c>
      <c r="E675" s="49">
        <f>SUMIFS(Jan!$J$5:$J$586,Jan!$V$5:$V$586,"Despesa",Jan!$G$5:$G$586,CPagar!$D675,Jan!$L$5:$L$586,"Não Pago")</f>
        <v>0</v>
      </c>
      <c r="F675" s="49">
        <f>SUMIFS(Fev!$J$5:$J$605,Fev!$V$5:$V$605,"Despesa",Fev!$G$5:$G$605,CPagar!$D675,Fev!$L$5:$L$605,"Não Pago")</f>
        <v>0</v>
      </c>
      <c r="G675" s="49" t="e">
        <f>SUMIFS(#REF!,#REF!,"Despesa",#REF!,CPagar!$D675,#REF!,"Não Pago")</f>
        <v>#REF!</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t="e">
        <f>SUMIFS(#REF!,#REF!,"Despesa",#REF!,CPagar!$D675,#REF!,"Não Pago")</f>
        <v>#REF!</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t="e">
        <f t="shared" si="21"/>
        <v>#REF!</v>
      </c>
    </row>
    <row r="676" spans="1:17" ht="28.5" customHeight="1" thickTop="1" thickBot="1" x14ac:dyDescent="0.3">
      <c r="A676" s="214"/>
      <c r="C676" s="34">
        <f>'PC Despesas'!U72</f>
        <v>0</v>
      </c>
      <c r="D676" s="35" t="e">
        <f>VLOOKUP(C676,'PC Despesas'!$U$5:$V$103,2,FALSE)</f>
        <v>#N/A</v>
      </c>
      <c r="E676" s="49">
        <f>SUMIFS(Jan!$J$5:$J$586,Jan!$V$5:$V$586,"Despesa",Jan!$G$5:$G$586,CPagar!$D676,Jan!$L$5:$L$586,"Não Pago")</f>
        <v>0</v>
      </c>
      <c r="F676" s="49">
        <f>SUMIFS(Fev!$J$5:$J$605,Fev!$V$5:$V$605,"Despesa",Fev!$G$5:$G$605,CPagar!$D676,Fev!$L$5:$L$605,"Não Pago")</f>
        <v>0</v>
      </c>
      <c r="G676" s="49" t="e">
        <f>SUMIFS(#REF!,#REF!,"Despesa",#REF!,CPagar!$D676,#REF!,"Não Pago")</f>
        <v>#REF!</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t="e">
        <f>SUMIFS(#REF!,#REF!,"Despesa",#REF!,CPagar!$D676,#REF!,"Não Pago")</f>
        <v>#REF!</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t="e">
        <f t="shared" si="21"/>
        <v>#REF!</v>
      </c>
    </row>
    <row r="677" spans="1:17" ht="28.5" customHeight="1" thickTop="1" thickBot="1" x14ac:dyDescent="0.3">
      <c r="A677" s="214"/>
      <c r="C677" s="34">
        <f>'PC Despesas'!U73</f>
        <v>0</v>
      </c>
      <c r="D677" s="35" t="e">
        <f>VLOOKUP(C677,'PC Despesas'!$U$5:$V$103,2,FALSE)</f>
        <v>#N/A</v>
      </c>
      <c r="E677" s="49">
        <f>SUMIFS(Jan!$J$5:$J$586,Jan!$V$5:$V$586,"Despesa",Jan!$G$5:$G$586,CPagar!$D677,Jan!$L$5:$L$586,"Não Pago")</f>
        <v>0</v>
      </c>
      <c r="F677" s="49">
        <f>SUMIFS(Fev!$J$5:$J$605,Fev!$V$5:$V$605,"Despesa",Fev!$G$5:$G$605,CPagar!$D677,Fev!$L$5:$L$605,"Não Pago")</f>
        <v>0</v>
      </c>
      <c r="G677" s="49" t="e">
        <f>SUMIFS(#REF!,#REF!,"Despesa",#REF!,CPagar!$D677,#REF!,"Não Pago")</f>
        <v>#REF!</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t="e">
        <f>SUMIFS(#REF!,#REF!,"Despesa",#REF!,CPagar!$D677,#REF!,"Não Pago")</f>
        <v>#REF!</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t="e">
        <f t="shared" si="21"/>
        <v>#REF!</v>
      </c>
    </row>
    <row r="678" spans="1:17" ht="28.5" customHeight="1" thickTop="1" thickBot="1" x14ac:dyDescent="0.3">
      <c r="A678" s="214"/>
      <c r="C678" s="34">
        <f>'PC Despesas'!U74</f>
        <v>0</v>
      </c>
      <c r="D678" s="35" t="e">
        <f>VLOOKUP(C678,'PC Despesas'!$U$5:$V$103,2,FALSE)</f>
        <v>#N/A</v>
      </c>
      <c r="E678" s="49">
        <f>SUMIFS(Jan!$J$5:$J$586,Jan!$V$5:$V$586,"Despesa",Jan!$G$5:$G$586,CPagar!$D678,Jan!$L$5:$L$586,"Não Pago")</f>
        <v>0</v>
      </c>
      <c r="F678" s="49">
        <f>SUMIFS(Fev!$J$5:$J$605,Fev!$V$5:$V$605,"Despesa",Fev!$G$5:$G$605,CPagar!$D678,Fev!$L$5:$L$605,"Não Pago")</f>
        <v>0</v>
      </c>
      <c r="G678" s="49" t="e">
        <f>SUMIFS(#REF!,#REF!,"Despesa",#REF!,CPagar!$D678,#REF!,"Não Pago")</f>
        <v>#REF!</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t="e">
        <f>SUMIFS(#REF!,#REF!,"Despesa",#REF!,CPagar!$D678,#REF!,"Não Pago")</f>
        <v>#REF!</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t="e">
        <f t="shared" si="21"/>
        <v>#REF!</v>
      </c>
    </row>
    <row r="679" spans="1:17" ht="28.5" customHeight="1" thickTop="1" thickBot="1" x14ac:dyDescent="0.3">
      <c r="A679" s="214"/>
      <c r="C679" s="34">
        <f>'PC Despesas'!U75</f>
        <v>0</v>
      </c>
      <c r="D679" s="35" t="e">
        <f>VLOOKUP(C679,'PC Despesas'!$U$5:$V$103,2,FALSE)</f>
        <v>#N/A</v>
      </c>
      <c r="E679" s="49">
        <f>SUMIFS(Jan!$J$5:$J$586,Jan!$V$5:$V$586,"Despesa",Jan!$G$5:$G$586,CPagar!$D679,Jan!$L$5:$L$586,"Não Pago")</f>
        <v>0</v>
      </c>
      <c r="F679" s="49">
        <f>SUMIFS(Fev!$J$5:$J$605,Fev!$V$5:$V$605,"Despesa",Fev!$G$5:$G$605,CPagar!$D679,Fev!$L$5:$L$605,"Não Pago")</f>
        <v>0</v>
      </c>
      <c r="G679" s="49" t="e">
        <f>SUMIFS(#REF!,#REF!,"Despesa",#REF!,CPagar!$D679,#REF!,"Não Pago")</f>
        <v>#REF!</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t="e">
        <f>SUMIFS(#REF!,#REF!,"Despesa",#REF!,CPagar!$D679,#REF!,"Não Pago")</f>
        <v>#REF!</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t="e">
        <f t="shared" si="21"/>
        <v>#REF!</v>
      </c>
    </row>
    <row r="680" spans="1:17" ht="28.5" customHeight="1" thickTop="1" thickBot="1" x14ac:dyDescent="0.3">
      <c r="A680" s="214"/>
      <c r="C680" s="34">
        <f>'PC Despesas'!U76</f>
        <v>0</v>
      </c>
      <c r="D680" s="35" t="e">
        <f>VLOOKUP(C680,'PC Despesas'!$U$5:$V$103,2,FALSE)</f>
        <v>#N/A</v>
      </c>
      <c r="E680" s="49">
        <f>SUMIFS(Jan!$J$5:$J$586,Jan!$V$5:$V$586,"Despesa",Jan!$G$5:$G$586,CPagar!$D680,Jan!$L$5:$L$586,"Não Pago")</f>
        <v>0</v>
      </c>
      <c r="F680" s="49">
        <f>SUMIFS(Fev!$J$5:$J$605,Fev!$V$5:$V$605,"Despesa",Fev!$G$5:$G$605,CPagar!$D680,Fev!$L$5:$L$605,"Não Pago")</f>
        <v>0</v>
      </c>
      <c r="G680" s="49" t="e">
        <f>SUMIFS(#REF!,#REF!,"Despesa",#REF!,CPagar!$D680,#REF!,"Não Pago")</f>
        <v>#REF!</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t="e">
        <f>SUMIFS(#REF!,#REF!,"Despesa",#REF!,CPagar!$D680,#REF!,"Não Pago")</f>
        <v>#REF!</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t="e">
        <f t="shared" si="21"/>
        <v>#REF!</v>
      </c>
    </row>
    <row r="681" spans="1:17" ht="28.5" customHeight="1" thickTop="1" thickBot="1" x14ac:dyDescent="0.3">
      <c r="A681" s="214"/>
      <c r="C681" s="34">
        <f>'PC Despesas'!U77</f>
        <v>0</v>
      </c>
      <c r="D681" s="35" t="e">
        <f>VLOOKUP(C681,'PC Despesas'!$U$5:$V$103,2,FALSE)</f>
        <v>#N/A</v>
      </c>
      <c r="E681" s="49">
        <f>SUMIFS(Jan!$J$5:$J$586,Jan!$V$5:$V$586,"Despesa",Jan!$G$5:$G$586,CPagar!$D681,Jan!$L$5:$L$586,"Não Pago")</f>
        <v>0</v>
      </c>
      <c r="F681" s="49">
        <f>SUMIFS(Fev!$J$5:$J$605,Fev!$V$5:$V$605,"Despesa",Fev!$G$5:$G$605,CPagar!$D681,Fev!$L$5:$L$605,"Não Pago")</f>
        <v>0</v>
      </c>
      <c r="G681" s="49" t="e">
        <f>SUMIFS(#REF!,#REF!,"Despesa",#REF!,CPagar!$D681,#REF!,"Não Pago")</f>
        <v>#REF!</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t="e">
        <f>SUMIFS(#REF!,#REF!,"Despesa",#REF!,CPagar!$D681,#REF!,"Não Pago")</f>
        <v>#REF!</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t="e">
        <f t="shared" si="21"/>
        <v>#REF!</v>
      </c>
    </row>
    <row r="682" spans="1:17" ht="28.5" customHeight="1" thickTop="1" thickBot="1" x14ac:dyDescent="0.3">
      <c r="A682" s="214"/>
      <c r="C682" s="34">
        <f>'PC Despesas'!U78</f>
        <v>0</v>
      </c>
      <c r="D682" s="35" t="e">
        <f>VLOOKUP(C682,'PC Despesas'!$U$5:$V$103,2,FALSE)</f>
        <v>#N/A</v>
      </c>
      <c r="E682" s="49">
        <f>SUMIFS(Jan!$J$5:$J$586,Jan!$V$5:$V$586,"Despesa",Jan!$G$5:$G$586,CPagar!$D682,Jan!$L$5:$L$586,"Não Pago")</f>
        <v>0</v>
      </c>
      <c r="F682" s="49">
        <f>SUMIFS(Fev!$J$5:$J$605,Fev!$V$5:$V$605,"Despesa",Fev!$G$5:$G$605,CPagar!$D682,Fev!$L$5:$L$605,"Não Pago")</f>
        <v>0</v>
      </c>
      <c r="G682" s="49" t="e">
        <f>SUMIFS(#REF!,#REF!,"Despesa",#REF!,CPagar!$D682,#REF!,"Não Pago")</f>
        <v>#REF!</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t="e">
        <f>SUMIFS(#REF!,#REF!,"Despesa",#REF!,CPagar!$D682,#REF!,"Não Pago")</f>
        <v>#REF!</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t="e">
        <f t="shared" si="21"/>
        <v>#REF!</v>
      </c>
    </row>
    <row r="683" spans="1:17" ht="28.5" customHeight="1" thickTop="1" thickBot="1" x14ac:dyDescent="0.3">
      <c r="A683" s="214"/>
      <c r="C683" s="34">
        <f>'PC Despesas'!U79</f>
        <v>0</v>
      </c>
      <c r="D683" s="35" t="e">
        <f>VLOOKUP(C683,'PC Despesas'!$U$5:$V$103,2,FALSE)</f>
        <v>#N/A</v>
      </c>
      <c r="E683" s="49">
        <f>SUMIFS(Jan!$J$5:$J$586,Jan!$V$5:$V$586,"Despesa",Jan!$G$5:$G$586,CPagar!$D683,Jan!$L$5:$L$586,"Não Pago")</f>
        <v>0</v>
      </c>
      <c r="F683" s="49">
        <f>SUMIFS(Fev!$J$5:$J$605,Fev!$V$5:$V$605,"Despesa",Fev!$G$5:$G$605,CPagar!$D683,Fev!$L$5:$L$605,"Não Pago")</f>
        <v>0</v>
      </c>
      <c r="G683" s="49" t="e">
        <f>SUMIFS(#REF!,#REF!,"Despesa",#REF!,CPagar!$D683,#REF!,"Não Pago")</f>
        <v>#REF!</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t="e">
        <f>SUMIFS(#REF!,#REF!,"Despesa",#REF!,CPagar!$D683,#REF!,"Não Pago")</f>
        <v>#REF!</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t="e">
        <f t="shared" si="21"/>
        <v>#REF!</v>
      </c>
    </row>
    <row r="684" spans="1:17" ht="28.5" customHeight="1" thickTop="1" thickBot="1" x14ac:dyDescent="0.3">
      <c r="A684" s="214"/>
      <c r="C684" s="34">
        <f>'PC Despesas'!U80</f>
        <v>0</v>
      </c>
      <c r="D684" s="35" t="e">
        <f>VLOOKUP(C684,'PC Despesas'!$U$5:$V$103,2,FALSE)</f>
        <v>#N/A</v>
      </c>
      <c r="E684" s="49">
        <f>SUMIFS(Jan!$J$5:$J$586,Jan!$V$5:$V$586,"Despesa",Jan!$G$5:$G$586,CPagar!$D684,Jan!$L$5:$L$586,"Não Pago")</f>
        <v>0</v>
      </c>
      <c r="F684" s="49">
        <f>SUMIFS(Fev!$J$5:$J$605,Fev!$V$5:$V$605,"Despesa",Fev!$G$5:$G$605,CPagar!$D684,Fev!$L$5:$L$605,"Não Pago")</f>
        <v>0</v>
      </c>
      <c r="G684" s="49" t="e">
        <f>SUMIFS(#REF!,#REF!,"Despesa",#REF!,CPagar!$D684,#REF!,"Não Pago")</f>
        <v>#REF!</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t="e">
        <f>SUMIFS(#REF!,#REF!,"Despesa",#REF!,CPagar!$D684,#REF!,"Não Pago")</f>
        <v>#REF!</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t="e">
        <f t="shared" si="21"/>
        <v>#REF!</v>
      </c>
    </row>
    <row r="685" spans="1:17" ht="28.5" customHeight="1" thickTop="1" thickBot="1" x14ac:dyDescent="0.3">
      <c r="A685" s="214"/>
      <c r="C685" s="34">
        <f>'PC Despesas'!U81</f>
        <v>0</v>
      </c>
      <c r="D685" s="35" t="e">
        <f>VLOOKUP(C685,'PC Despesas'!$U$5:$V$103,2,FALSE)</f>
        <v>#N/A</v>
      </c>
      <c r="E685" s="49">
        <f>SUMIFS(Jan!$J$5:$J$586,Jan!$V$5:$V$586,"Despesa",Jan!$G$5:$G$586,CPagar!$D685,Jan!$L$5:$L$586,"Não Pago")</f>
        <v>0</v>
      </c>
      <c r="F685" s="49">
        <f>SUMIFS(Fev!$J$5:$J$605,Fev!$V$5:$V$605,"Despesa",Fev!$G$5:$G$605,CPagar!$D685,Fev!$L$5:$L$605,"Não Pago")</f>
        <v>0</v>
      </c>
      <c r="G685" s="49" t="e">
        <f>SUMIFS(#REF!,#REF!,"Despesa",#REF!,CPagar!$D685,#REF!,"Não Pago")</f>
        <v>#REF!</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t="e">
        <f>SUMIFS(#REF!,#REF!,"Despesa",#REF!,CPagar!$D685,#REF!,"Não Pago")</f>
        <v>#REF!</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t="e">
        <f t="shared" si="21"/>
        <v>#REF!</v>
      </c>
    </row>
    <row r="686" spans="1:17" ht="28.5" customHeight="1" thickTop="1" thickBot="1" x14ac:dyDescent="0.3">
      <c r="A686" s="214"/>
      <c r="C686" s="34">
        <f>'PC Despesas'!U82</f>
        <v>0</v>
      </c>
      <c r="D686" s="35" t="e">
        <f>VLOOKUP(C686,'PC Despesas'!$U$5:$V$103,2,FALSE)</f>
        <v>#N/A</v>
      </c>
      <c r="E686" s="49">
        <f>SUMIFS(Jan!$J$5:$J$586,Jan!$V$5:$V$586,"Despesa",Jan!$G$5:$G$586,CPagar!$D686,Jan!$L$5:$L$586,"Não Pago")</f>
        <v>0</v>
      </c>
      <c r="F686" s="49">
        <f>SUMIFS(Fev!$J$5:$J$605,Fev!$V$5:$V$605,"Despesa",Fev!$G$5:$G$605,CPagar!$D686,Fev!$L$5:$L$605,"Não Pago")</f>
        <v>0</v>
      </c>
      <c r="G686" s="49" t="e">
        <f>SUMIFS(#REF!,#REF!,"Despesa",#REF!,CPagar!$D686,#REF!,"Não Pago")</f>
        <v>#REF!</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t="e">
        <f>SUMIFS(#REF!,#REF!,"Despesa",#REF!,CPagar!$D686,#REF!,"Não Pago")</f>
        <v>#REF!</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t="e">
        <f t="shared" si="21"/>
        <v>#REF!</v>
      </c>
    </row>
    <row r="687" spans="1:17" ht="28.5" customHeight="1" thickTop="1" thickBot="1" x14ac:dyDescent="0.3">
      <c r="A687" s="214"/>
      <c r="C687" s="34">
        <f>'PC Despesas'!U83</f>
        <v>0</v>
      </c>
      <c r="D687" s="35" t="e">
        <f>VLOOKUP(C687,'PC Despesas'!$U$5:$V$103,2,FALSE)</f>
        <v>#N/A</v>
      </c>
      <c r="E687" s="49">
        <f>SUMIFS(Jan!$J$5:$J$586,Jan!$V$5:$V$586,"Despesa",Jan!$G$5:$G$586,CPagar!$D687,Jan!$L$5:$L$586,"Não Pago")</f>
        <v>0</v>
      </c>
      <c r="F687" s="49">
        <f>SUMIFS(Fev!$J$5:$J$605,Fev!$V$5:$V$605,"Despesa",Fev!$G$5:$G$605,CPagar!$D687,Fev!$L$5:$L$605,"Não Pago")</f>
        <v>0</v>
      </c>
      <c r="G687" s="49" t="e">
        <f>SUMIFS(#REF!,#REF!,"Despesa",#REF!,CPagar!$D687,#REF!,"Não Pago")</f>
        <v>#REF!</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t="e">
        <f>SUMIFS(#REF!,#REF!,"Despesa",#REF!,CPagar!$D687,#REF!,"Não Pago")</f>
        <v>#REF!</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t="e">
        <f t="shared" si="21"/>
        <v>#REF!</v>
      </c>
    </row>
    <row r="688" spans="1:17" ht="28.5" customHeight="1" thickTop="1" thickBot="1" x14ac:dyDescent="0.3">
      <c r="A688" s="214"/>
      <c r="C688" s="34">
        <f>'PC Despesas'!U84</f>
        <v>0</v>
      </c>
      <c r="D688" s="35" t="e">
        <f>VLOOKUP(C688,'PC Despesas'!$U$5:$V$103,2,FALSE)</f>
        <v>#N/A</v>
      </c>
      <c r="E688" s="49">
        <f>SUMIFS(Jan!$J$5:$J$586,Jan!$V$5:$V$586,"Despesa",Jan!$G$5:$G$586,CPagar!$D688,Jan!$L$5:$L$586,"Não Pago")</f>
        <v>0</v>
      </c>
      <c r="F688" s="49">
        <f>SUMIFS(Fev!$J$5:$J$605,Fev!$V$5:$V$605,"Despesa",Fev!$G$5:$G$605,CPagar!$D688,Fev!$L$5:$L$605,"Não Pago")</f>
        <v>0</v>
      </c>
      <c r="G688" s="49" t="e">
        <f>SUMIFS(#REF!,#REF!,"Despesa",#REF!,CPagar!$D688,#REF!,"Não Pago")</f>
        <v>#REF!</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t="e">
        <f>SUMIFS(#REF!,#REF!,"Despesa",#REF!,CPagar!$D688,#REF!,"Não Pago")</f>
        <v>#REF!</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t="e">
        <f t="shared" si="21"/>
        <v>#REF!</v>
      </c>
    </row>
    <row r="689" spans="1:17" ht="28.5" customHeight="1" thickTop="1" thickBot="1" x14ac:dyDescent="0.3">
      <c r="A689" s="214"/>
      <c r="C689" s="34">
        <f>'PC Despesas'!U85</f>
        <v>0</v>
      </c>
      <c r="D689" s="35" t="e">
        <f>VLOOKUP(C689,'PC Despesas'!$U$5:$V$103,2,FALSE)</f>
        <v>#N/A</v>
      </c>
      <c r="E689" s="49">
        <f>SUMIFS(Jan!$J$5:$J$586,Jan!$V$5:$V$586,"Despesa",Jan!$G$5:$G$586,CPagar!$D689,Jan!$L$5:$L$586,"Não Pago")</f>
        <v>0</v>
      </c>
      <c r="F689" s="49">
        <f>SUMIFS(Fev!$J$5:$J$605,Fev!$V$5:$V$605,"Despesa",Fev!$G$5:$G$605,CPagar!$D689,Fev!$L$5:$L$605,"Não Pago")</f>
        <v>0</v>
      </c>
      <c r="G689" s="49" t="e">
        <f>SUMIFS(#REF!,#REF!,"Despesa",#REF!,CPagar!$D689,#REF!,"Não Pago")</f>
        <v>#REF!</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t="e">
        <f>SUMIFS(#REF!,#REF!,"Despesa",#REF!,CPagar!$D689,#REF!,"Não Pago")</f>
        <v>#REF!</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t="e">
        <f t="shared" si="21"/>
        <v>#REF!</v>
      </c>
    </row>
    <row r="690" spans="1:17" ht="28.5" customHeight="1" thickTop="1" thickBot="1" x14ac:dyDescent="0.3">
      <c r="A690" s="214"/>
      <c r="C690" s="34">
        <f>'PC Despesas'!U86</f>
        <v>0</v>
      </c>
      <c r="D690" s="35" t="e">
        <f>VLOOKUP(C690,'PC Despesas'!$U$5:$V$103,2,FALSE)</f>
        <v>#N/A</v>
      </c>
      <c r="E690" s="49">
        <f>SUMIFS(Jan!$J$5:$J$586,Jan!$V$5:$V$586,"Despesa",Jan!$G$5:$G$586,CPagar!$D690,Jan!$L$5:$L$586,"Não Pago")</f>
        <v>0</v>
      </c>
      <c r="F690" s="49">
        <f>SUMIFS(Fev!$J$5:$J$605,Fev!$V$5:$V$605,"Despesa",Fev!$G$5:$G$605,CPagar!$D690,Fev!$L$5:$L$605,"Não Pago")</f>
        <v>0</v>
      </c>
      <c r="G690" s="49" t="e">
        <f>SUMIFS(#REF!,#REF!,"Despesa",#REF!,CPagar!$D690,#REF!,"Não Pago")</f>
        <v>#REF!</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t="e">
        <f>SUMIFS(#REF!,#REF!,"Despesa",#REF!,CPagar!$D690,#REF!,"Não Pago")</f>
        <v>#REF!</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t="e">
        <f t="shared" si="21"/>
        <v>#REF!</v>
      </c>
    </row>
    <row r="691" spans="1:17" ht="28.5" customHeight="1" thickTop="1" thickBot="1" x14ac:dyDescent="0.3">
      <c r="A691" s="214"/>
      <c r="C691" s="34">
        <f>'PC Despesas'!U87</f>
        <v>0</v>
      </c>
      <c r="D691" s="35" t="e">
        <f>VLOOKUP(C691,'PC Despesas'!$U$5:$V$103,2,FALSE)</f>
        <v>#N/A</v>
      </c>
      <c r="E691" s="49">
        <f>SUMIFS(Jan!$J$5:$J$586,Jan!$V$5:$V$586,"Despesa",Jan!$G$5:$G$586,CPagar!$D691,Jan!$L$5:$L$586,"Não Pago")</f>
        <v>0</v>
      </c>
      <c r="F691" s="49">
        <f>SUMIFS(Fev!$J$5:$J$605,Fev!$V$5:$V$605,"Despesa",Fev!$G$5:$G$605,CPagar!$D691,Fev!$L$5:$L$605,"Não Pago")</f>
        <v>0</v>
      </c>
      <c r="G691" s="49" t="e">
        <f>SUMIFS(#REF!,#REF!,"Despesa",#REF!,CPagar!$D691,#REF!,"Não Pago")</f>
        <v>#REF!</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t="e">
        <f>SUMIFS(#REF!,#REF!,"Despesa",#REF!,CPagar!$D691,#REF!,"Não Pago")</f>
        <v>#REF!</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t="e">
        <f t="shared" si="21"/>
        <v>#REF!</v>
      </c>
    </row>
    <row r="692" spans="1:17" ht="28.5" customHeight="1" thickTop="1" thickBot="1" x14ac:dyDescent="0.3">
      <c r="A692" s="214"/>
      <c r="C692" s="34">
        <f>'PC Despesas'!U88</f>
        <v>0</v>
      </c>
      <c r="D692" s="35" t="e">
        <f>VLOOKUP(C692,'PC Despesas'!$U$5:$V$103,2,FALSE)</f>
        <v>#N/A</v>
      </c>
      <c r="E692" s="49">
        <f>SUMIFS(Jan!$J$5:$J$586,Jan!$V$5:$V$586,"Despesa",Jan!$G$5:$G$586,CPagar!$D692,Jan!$L$5:$L$586,"Não Pago")</f>
        <v>0</v>
      </c>
      <c r="F692" s="49">
        <f>SUMIFS(Fev!$J$5:$J$605,Fev!$V$5:$V$605,"Despesa",Fev!$G$5:$G$605,CPagar!$D692,Fev!$L$5:$L$605,"Não Pago")</f>
        <v>0</v>
      </c>
      <c r="G692" s="49" t="e">
        <f>SUMIFS(#REF!,#REF!,"Despesa",#REF!,CPagar!$D692,#REF!,"Não Pago")</f>
        <v>#REF!</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t="e">
        <f>SUMIFS(#REF!,#REF!,"Despesa",#REF!,CPagar!$D692,#REF!,"Não Pago")</f>
        <v>#REF!</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t="e">
        <f t="shared" si="21"/>
        <v>#REF!</v>
      </c>
    </row>
    <row r="693" spans="1:17" ht="28.5" customHeight="1" thickTop="1" thickBot="1" x14ac:dyDescent="0.3">
      <c r="A693" s="214"/>
      <c r="C693" s="34">
        <f>'PC Despesas'!U89</f>
        <v>0</v>
      </c>
      <c r="D693" s="35" t="e">
        <f>VLOOKUP(C693,'PC Despesas'!$U$5:$V$103,2,FALSE)</f>
        <v>#N/A</v>
      </c>
      <c r="E693" s="49">
        <f>SUMIFS(Jan!$J$5:$J$586,Jan!$V$5:$V$586,"Despesa",Jan!$G$5:$G$586,CPagar!$D693,Jan!$L$5:$L$586,"Não Pago")</f>
        <v>0</v>
      </c>
      <c r="F693" s="49">
        <f>SUMIFS(Fev!$J$5:$J$605,Fev!$V$5:$V$605,"Despesa",Fev!$G$5:$G$605,CPagar!$D693,Fev!$L$5:$L$605,"Não Pago")</f>
        <v>0</v>
      </c>
      <c r="G693" s="49" t="e">
        <f>SUMIFS(#REF!,#REF!,"Despesa",#REF!,CPagar!$D693,#REF!,"Não Pago")</f>
        <v>#REF!</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t="e">
        <f>SUMIFS(#REF!,#REF!,"Despesa",#REF!,CPagar!$D693,#REF!,"Não Pago")</f>
        <v>#REF!</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t="e">
        <f t="shared" si="21"/>
        <v>#REF!</v>
      </c>
    </row>
    <row r="694" spans="1:17" ht="28.5" customHeight="1" thickTop="1" thickBot="1" x14ac:dyDescent="0.3">
      <c r="A694" s="214"/>
      <c r="C694" s="34">
        <f>'PC Despesas'!U90</f>
        <v>0</v>
      </c>
      <c r="D694" s="35" t="e">
        <f>VLOOKUP(C694,'PC Despesas'!$U$5:$V$103,2,FALSE)</f>
        <v>#N/A</v>
      </c>
      <c r="E694" s="49">
        <f>SUMIFS(Jan!$J$5:$J$586,Jan!$V$5:$V$586,"Despesa",Jan!$G$5:$G$586,CPagar!$D694,Jan!$L$5:$L$586,"Não Pago")</f>
        <v>0</v>
      </c>
      <c r="F694" s="49">
        <f>SUMIFS(Fev!$J$5:$J$605,Fev!$V$5:$V$605,"Despesa",Fev!$G$5:$G$605,CPagar!$D694,Fev!$L$5:$L$605,"Não Pago")</f>
        <v>0</v>
      </c>
      <c r="G694" s="49" t="e">
        <f>SUMIFS(#REF!,#REF!,"Despesa",#REF!,CPagar!$D694,#REF!,"Não Pago")</f>
        <v>#REF!</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t="e">
        <f>SUMIFS(#REF!,#REF!,"Despesa",#REF!,CPagar!$D694,#REF!,"Não Pago")</f>
        <v>#REF!</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t="e">
        <f t="shared" si="21"/>
        <v>#REF!</v>
      </c>
    </row>
    <row r="695" spans="1:17" ht="28.5" customHeight="1" thickTop="1" thickBot="1" x14ac:dyDescent="0.3">
      <c r="A695" s="214"/>
      <c r="C695" s="34">
        <f>'PC Despesas'!U91</f>
        <v>0</v>
      </c>
      <c r="D695" s="35" t="e">
        <f>VLOOKUP(C695,'PC Despesas'!$U$5:$V$103,2,FALSE)</f>
        <v>#N/A</v>
      </c>
      <c r="E695" s="49">
        <f>SUMIFS(Jan!$J$5:$J$586,Jan!$V$5:$V$586,"Despesa",Jan!$G$5:$G$586,CPagar!$D695,Jan!$L$5:$L$586,"Não Pago")</f>
        <v>0</v>
      </c>
      <c r="F695" s="49">
        <f>SUMIFS(Fev!$J$5:$J$605,Fev!$V$5:$V$605,"Despesa",Fev!$G$5:$G$605,CPagar!$D695,Fev!$L$5:$L$605,"Não Pago")</f>
        <v>0</v>
      </c>
      <c r="G695" s="49" t="e">
        <f>SUMIFS(#REF!,#REF!,"Despesa",#REF!,CPagar!$D695,#REF!,"Não Pago")</f>
        <v>#REF!</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t="e">
        <f>SUMIFS(#REF!,#REF!,"Despesa",#REF!,CPagar!$D695,#REF!,"Não Pago")</f>
        <v>#REF!</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t="e">
        <f t="shared" si="21"/>
        <v>#REF!</v>
      </c>
    </row>
    <row r="696" spans="1:17" ht="28.5" customHeight="1" thickTop="1" thickBot="1" x14ac:dyDescent="0.3">
      <c r="A696" s="214"/>
      <c r="C696" s="34">
        <f>'PC Despesas'!U92</f>
        <v>0</v>
      </c>
      <c r="D696" s="35" t="e">
        <f>VLOOKUP(C696,'PC Despesas'!$U$5:$V$103,2,FALSE)</f>
        <v>#N/A</v>
      </c>
      <c r="E696" s="49">
        <f>SUMIFS(Jan!$J$5:$J$586,Jan!$V$5:$V$586,"Despesa",Jan!$G$5:$G$586,CPagar!$D696,Jan!$L$5:$L$586,"Não Pago")</f>
        <v>0</v>
      </c>
      <c r="F696" s="49">
        <f>SUMIFS(Fev!$J$5:$J$605,Fev!$V$5:$V$605,"Despesa",Fev!$G$5:$G$605,CPagar!$D696,Fev!$L$5:$L$605,"Não Pago")</f>
        <v>0</v>
      </c>
      <c r="G696" s="49" t="e">
        <f>SUMIFS(#REF!,#REF!,"Despesa",#REF!,CPagar!$D696,#REF!,"Não Pago")</f>
        <v>#REF!</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t="e">
        <f>SUMIFS(#REF!,#REF!,"Despesa",#REF!,CPagar!$D696,#REF!,"Não Pago")</f>
        <v>#REF!</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t="e">
        <f t="shared" si="21"/>
        <v>#REF!</v>
      </c>
    </row>
    <row r="697" spans="1:17" ht="28.5" customHeight="1" thickTop="1" thickBot="1" x14ac:dyDescent="0.3">
      <c r="A697" s="214"/>
      <c r="C697" s="34">
        <f>'PC Despesas'!U93</f>
        <v>0</v>
      </c>
      <c r="D697" s="35" t="e">
        <f>VLOOKUP(C697,'PC Despesas'!$U$5:$V$103,2,FALSE)</f>
        <v>#N/A</v>
      </c>
      <c r="E697" s="49">
        <f>SUMIFS(Jan!$J$5:$J$586,Jan!$V$5:$V$586,"Despesa",Jan!$G$5:$G$586,CPagar!$D697,Jan!$L$5:$L$586,"Não Pago")</f>
        <v>0</v>
      </c>
      <c r="F697" s="49">
        <f>SUMIFS(Fev!$J$5:$J$605,Fev!$V$5:$V$605,"Despesa",Fev!$G$5:$G$605,CPagar!$D697,Fev!$L$5:$L$605,"Não Pago")</f>
        <v>0</v>
      </c>
      <c r="G697" s="49" t="e">
        <f>SUMIFS(#REF!,#REF!,"Despesa",#REF!,CPagar!$D697,#REF!,"Não Pago")</f>
        <v>#REF!</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t="e">
        <f>SUMIFS(#REF!,#REF!,"Despesa",#REF!,CPagar!$D697,#REF!,"Não Pago")</f>
        <v>#REF!</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t="e">
        <f t="shared" si="21"/>
        <v>#REF!</v>
      </c>
    </row>
    <row r="698" spans="1:17" ht="28.5" customHeight="1" thickTop="1" thickBot="1" x14ac:dyDescent="0.3">
      <c r="A698" s="214"/>
      <c r="C698" s="34">
        <f>'PC Despesas'!U94</f>
        <v>0</v>
      </c>
      <c r="D698" s="35" t="e">
        <f>VLOOKUP(C698,'PC Despesas'!$U$5:$V$103,2,FALSE)</f>
        <v>#N/A</v>
      </c>
      <c r="E698" s="49">
        <f>SUMIFS(Jan!$J$5:$J$586,Jan!$V$5:$V$586,"Despesa",Jan!$G$5:$G$586,CPagar!$D698,Jan!$L$5:$L$586,"Não Pago")</f>
        <v>0</v>
      </c>
      <c r="F698" s="49">
        <f>SUMIFS(Fev!$J$5:$J$605,Fev!$V$5:$V$605,"Despesa",Fev!$G$5:$G$605,CPagar!$D698,Fev!$L$5:$L$605,"Não Pago")</f>
        <v>0</v>
      </c>
      <c r="G698" s="49" t="e">
        <f>SUMIFS(#REF!,#REF!,"Despesa",#REF!,CPagar!$D698,#REF!,"Não Pago")</f>
        <v>#REF!</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t="e">
        <f>SUMIFS(#REF!,#REF!,"Despesa",#REF!,CPagar!$D698,#REF!,"Não Pago")</f>
        <v>#REF!</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t="e">
        <f t="shared" si="21"/>
        <v>#REF!</v>
      </c>
    </row>
    <row r="699" spans="1:17" ht="28.5" customHeight="1" thickTop="1" thickBot="1" x14ac:dyDescent="0.3">
      <c r="A699" s="214"/>
      <c r="C699" s="34">
        <f>'PC Despesas'!U95</f>
        <v>0</v>
      </c>
      <c r="D699" s="35" t="e">
        <f>VLOOKUP(C699,'PC Despesas'!$U$5:$V$103,2,FALSE)</f>
        <v>#N/A</v>
      </c>
      <c r="E699" s="49">
        <f>SUMIFS(Jan!$J$5:$J$586,Jan!$V$5:$V$586,"Despesa",Jan!$G$5:$G$586,CPagar!$D699,Jan!$L$5:$L$586,"Não Pago")</f>
        <v>0</v>
      </c>
      <c r="F699" s="49">
        <f>SUMIFS(Fev!$J$5:$J$605,Fev!$V$5:$V$605,"Despesa",Fev!$G$5:$G$605,CPagar!$D699,Fev!$L$5:$L$605,"Não Pago")</f>
        <v>0</v>
      </c>
      <c r="G699" s="49" t="e">
        <f>SUMIFS(#REF!,#REF!,"Despesa",#REF!,CPagar!$D699,#REF!,"Não Pago")</f>
        <v>#REF!</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t="e">
        <f>SUMIFS(#REF!,#REF!,"Despesa",#REF!,CPagar!$D699,#REF!,"Não Pago")</f>
        <v>#REF!</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t="e">
        <f t="shared" si="21"/>
        <v>#REF!</v>
      </c>
    </row>
    <row r="700" spans="1:17" ht="28.5" customHeight="1" thickTop="1" thickBot="1" x14ac:dyDescent="0.3">
      <c r="A700" s="214"/>
      <c r="C700" s="34">
        <f>'PC Despesas'!U96</f>
        <v>0</v>
      </c>
      <c r="D700" s="35" t="e">
        <f>VLOOKUP(C700,'PC Despesas'!$U$5:$V$103,2,FALSE)</f>
        <v>#N/A</v>
      </c>
      <c r="E700" s="49">
        <f>SUMIFS(Jan!$J$5:$J$586,Jan!$V$5:$V$586,"Despesa",Jan!$G$5:$G$586,CPagar!$D700,Jan!$L$5:$L$586,"Não Pago")</f>
        <v>0</v>
      </c>
      <c r="F700" s="49">
        <f>SUMIFS(Fev!$J$5:$J$605,Fev!$V$5:$V$605,"Despesa",Fev!$G$5:$G$605,CPagar!$D700,Fev!$L$5:$L$605,"Não Pago")</f>
        <v>0</v>
      </c>
      <c r="G700" s="49" t="e">
        <f>SUMIFS(#REF!,#REF!,"Despesa",#REF!,CPagar!$D700,#REF!,"Não Pago")</f>
        <v>#REF!</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t="e">
        <f>SUMIFS(#REF!,#REF!,"Despesa",#REF!,CPagar!$D700,#REF!,"Não Pago")</f>
        <v>#REF!</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t="e">
        <f t="shared" si="21"/>
        <v>#REF!</v>
      </c>
    </row>
    <row r="701" spans="1:17" ht="28.5" customHeight="1" thickTop="1" thickBot="1" x14ac:dyDescent="0.3">
      <c r="A701" s="214"/>
      <c r="C701" s="34">
        <f>'PC Despesas'!U97</f>
        <v>0</v>
      </c>
      <c r="D701" s="35" t="e">
        <f>VLOOKUP(C701,'PC Despesas'!$U$5:$V$103,2,FALSE)</f>
        <v>#N/A</v>
      </c>
      <c r="E701" s="49">
        <f>SUMIFS(Jan!$J$5:$J$586,Jan!$V$5:$V$586,"Despesa",Jan!$G$5:$G$586,CPagar!$D701,Jan!$L$5:$L$586,"Não Pago")</f>
        <v>0</v>
      </c>
      <c r="F701" s="49">
        <f>SUMIFS(Fev!$J$5:$J$605,Fev!$V$5:$V$605,"Despesa",Fev!$G$5:$G$605,CPagar!$D701,Fev!$L$5:$L$605,"Não Pago")</f>
        <v>0</v>
      </c>
      <c r="G701" s="49" t="e">
        <f>SUMIFS(#REF!,#REF!,"Despesa",#REF!,CPagar!$D701,#REF!,"Não Pago")</f>
        <v>#REF!</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t="e">
        <f>SUMIFS(#REF!,#REF!,"Despesa",#REF!,CPagar!$D701,#REF!,"Não Pago")</f>
        <v>#REF!</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t="e">
        <f t="shared" si="21"/>
        <v>#REF!</v>
      </c>
    </row>
    <row r="702" spans="1:17" ht="28.5" customHeight="1" thickTop="1" thickBot="1" x14ac:dyDescent="0.3">
      <c r="A702" s="214"/>
      <c r="C702" s="34">
        <f>'PC Despesas'!U98</f>
        <v>0</v>
      </c>
      <c r="D702" s="35" t="e">
        <f>VLOOKUP(C702,'PC Despesas'!$U$5:$V$103,2,FALSE)</f>
        <v>#N/A</v>
      </c>
      <c r="E702" s="49">
        <f>SUMIFS(Jan!$J$5:$J$586,Jan!$V$5:$V$586,"Despesa",Jan!$G$5:$G$586,CPagar!$D702,Jan!$L$5:$L$586,"Não Pago")</f>
        <v>0</v>
      </c>
      <c r="F702" s="49">
        <f>SUMIFS(Fev!$J$5:$J$605,Fev!$V$5:$V$605,"Despesa",Fev!$G$5:$G$605,CPagar!$D702,Fev!$L$5:$L$605,"Não Pago")</f>
        <v>0</v>
      </c>
      <c r="G702" s="49" t="e">
        <f>SUMIFS(#REF!,#REF!,"Despesa",#REF!,CPagar!$D702,#REF!,"Não Pago")</f>
        <v>#REF!</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t="e">
        <f>SUMIFS(#REF!,#REF!,"Despesa",#REF!,CPagar!$D702,#REF!,"Não Pago")</f>
        <v>#REF!</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t="e">
        <f t="shared" si="21"/>
        <v>#REF!</v>
      </c>
    </row>
    <row r="703" spans="1:17" ht="28.5" customHeight="1" thickTop="1" thickBot="1" x14ac:dyDescent="0.3">
      <c r="A703" s="214"/>
      <c r="C703" s="34">
        <f>'PC Despesas'!U99</f>
        <v>0</v>
      </c>
      <c r="D703" s="35" t="e">
        <f>VLOOKUP(C703,'PC Despesas'!$U$5:$V$103,2,FALSE)</f>
        <v>#N/A</v>
      </c>
      <c r="E703" s="49">
        <f>SUMIFS(Jan!$J$5:$J$586,Jan!$V$5:$V$586,"Despesa",Jan!$G$5:$G$586,CPagar!$D703,Jan!$L$5:$L$586,"Não Pago")</f>
        <v>0</v>
      </c>
      <c r="F703" s="49">
        <f>SUMIFS(Fev!$J$5:$J$605,Fev!$V$5:$V$605,"Despesa",Fev!$G$5:$G$605,CPagar!$D703,Fev!$L$5:$L$605,"Não Pago")</f>
        <v>0</v>
      </c>
      <c r="G703" s="49" t="e">
        <f>SUMIFS(#REF!,#REF!,"Despesa",#REF!,CPagar!$D703,#REF!,"Não Pago")</f>
        <v>#REF!</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t="e">
        <f>SUMIFS(#REF!,#REF!,"Despesa",#REF!,CPagar!$D703,#REF!,"Não Pago")</f>
        <v>#REF!</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t="e">
        <f t="shared" si="21"/>
        <v>#REF!</v>
      </c>
    </row>
    <row r="704" spans="1:17" ht="28.5" customHeight="1" thickTop="1" thickBot="1" x14ac:dyDescent="0.3">
      <c r="A704" s="214"/>
      <c r="C704" s="34">
        <f>'PC Despesas'!U100</f>
        <v>0</v>
      </c>
      <c r="D704" s="35" t="e">
        <f>VLOOKUP(C704,'PC Despesas'!$U$5:$V$103,2,FALSE)</f>
        <v>#N/A</v>
      </c>
      <c r="E704" s="49">
        <f>SUMIFS(Jan!$J$5:$J$586,Jan!$V$5:$V$586,"Despesa",Jan!$G$5:$G$586,CPagar!$D704,Jan!$L$5:$L$586,"Não Pago")</f>
        <v>0</v>
      </c>
      <c r="F704" s="49">
        <f>SUMIFS(Fev!$J$5:$J$605,Fev!$V$5:$V$605,"Despesa",Fev!$G$5:$G$605,CPagar!$D704,Fev!$L$5:$L$605,"Não Pago")</f>
        <v>0</v>
      </c>
      <c r="G704" s="49" t="e">
        <f>SUMIFS(#REF!,#REF!,"Despesa",#REF!,CPagar!$D704,#REF!,"Não Pago")</f>
        <v>#REF!</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t="e">
        <f>SUMIFS(#REF!,#REF!,"Despesa",#REF!,CPagar!$D704,#REF!,"Não Pago")</f>
        <v>#REF!</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t="e">
        <f t="shared" si="21"/>
        <v>#REF!</v>
      </c>
    </row>
    <row r="705" spans="1:17" ht="28.5" customHeight="1" thickTop="1" thickBot="1" x14ac:dyDescent="0.3">
      <c r="A705" s="214"/>
      <c r="C705" s="34">
        <f>'PC Despesas'!U101</f>
        <v>0</v>
      </c>
      <c r="D705" s="35" t="e">
        <f>VLOOKUP(C705,'PC Despesas'!$U$5:$V$103,2,FALSE)</f>
        <v>#N/A</v>
      </c>
      <c r="E705" s="49">
        <f>SUMIFS(Jan!$J$5:$J$586,Jan!$V$5:$V$586,"Despesa",Jan!$G$5:$G$586,CPagar!$D705,Jan!$L$5:$L$586,"Não Pago")</f>
        <v>0</v>
      </c>
      <c r="F705" s="49">
        <f>SUMIFS(Fev!$J$5:$J$605,Fev!$V$5:$V$605,"Despesa",Fev!$G$5:$G$605,CPagar!$D705,Fev!$L$5:$L$605,"Não Pago")</f>
        <v>0</v>
      </c>
      <c r="G705" s="49" t="e">
        <f>SUMIFS(#REF!,#REF!,"Despesa",#REF!,CPagar!$D705,#REF!,"Não Pago")</f>
        <v>#REF!</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t="e">
        <f>SUMIFS(#REF!,#REF!,"Despesa",#REF!,CPagar!$D705,#REF!,"Não Pago")</f>
        <v>#REF!</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t="e">
        <f t="shared" si="21"/>
        <v>#REF!</v>
      </c>
    </row>
    <row r="706" spans="1:17" ht="28.5" customHeight="1" thickTop="1" thickBot="1" x14ac:dyDescent="0.3">
      <c r="A706" s="214"/>
      <c r="C706" s="34">
        <f>'PC Despesas'!U102</f>
        <v>0</v>
      </c>
      <c r="D706" s="35" t="e">
        <f>VLOOKUP(C706,'PC Despesas'!$U$5:$V$103,2,FALSE)</f>
        <v>#N/A</v>
      </c>
      <c r="E706" s="49">
        <f>SUMIFS(Jan!$J$5:$J$586,Jan!$V$5:$V$586,"Despesa",Jan!$G$5:$G$586,CPagar!$D706,Jan!$L$5:$L$586,"Não Pago")</f>
        <v>0</v>
      </c>
      <c r="F706" s="49">
        <f>SUMIFS(Fev!$J$5:$J$605,Fev!$V$5:$V$605,"Despesa",Fev!$G$5:$G$605,CPagar!$D706,Fev!$L$5:$L$605,"Não Pago")</f>
        <v>0</v>
      </c>
      <c r="G706" s="49" t="e">
        <f>SUMIFS(#REF!,#REF!,"Despesa",#REF!,CPagar!$D706,#REF!,"Não Pago")</f>
        <v>#REF!</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t="e">
        <f>SUMIFS(#REF!,#REF!,"Despesa",#REF!,CPagar!$D706,#REF!,"Não Pago")</f>
        <v>#REF!</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t="e">
        <f t="shared" si="21"/>
        <v>#REF!</v>
      </c>
    </row>
    <row r="707" spans="1:17" ht="29.25" customHeight="1" thickTop="1" thickBot="1" x14ac:dyDescent="0.3">
      <c r="A707" s="214"/>
      <c r="C707" s="34">
        <f>'PC Despesas'!U103</f>
        <v>0</v>
      </c>
      <c r="D707" s="35" t="e">
        <f>VLOOKUP(C707,'PC Despesas'!$U$5:$V$103,2,FALSE)</f>
        <v>#N/A</v>
      </c>
      <c r="E707" s="49">
        <f>SUMIFS(Jan!$J$5:$J$586,Jan!$V$5:$V$586,"Despesa",Jan!$G$5:$G$586,CPagar!$D707,Jan!$L$5:$L$586,"Não Pago")</f>
        <v>0</v>
      </c>
      <c r="F707" s="49">
        <f>SUMIFS(Fev!$J$5:$J$605,Fev!$V$5:$V$605,"Despesa",Fev!$G$5:$G$605,CPagar!$D707,Fev!$L$5:$L$605,"Não Pago")</f>
        <v>0</v>
      </c>
      <c r="G707" s="49" t="e">
        <f>SUMIFS(#REF!,#REF!,"Despesa",#REF!,CPagar!$D707,#REF!,"Não Pago")</f>
        <v>#REF!</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t="e">
        <f>SUMIFS(#REF!,#REF!,"Despesa",#REF!,CPagar!$D707,#REF!,"Não Pago")</f>
        <v>#REF!</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t="e">
        <f t="shared" si="21"/>
        <v>#REF!</v>
      </c>
    </row>
    <row r="708" spans="1:17" ht="29.25" customHeight="1" thickTop="1" thickBot="1" x14ac:dyDescent="0.3">
      <c r="A708" s="214"/>
      <c r="C708" s="176" t="str">
        <f>'PC Despesas'!X4</f>
        <v>5.8</v>
      </c>
      <c r="D708" s="177" t="str">
        <f>VLOOKUP(C708,'PC Despesas'!$X$4:$Y$103,2,FALSE)</f>
        <v>INVESTIMENTOS</v>
      </c>
      <c r="E708" s="187">
        <f>SUM(E709:E807)</f>
        <v>0</v>
      </c>
      <c r="F708" s="187">
        <f t="shared" ref="F708:Q708" si="22">SUM(F709:F807)</f>
        <v>0</v>
      </c>
      <c r="G708" s="187" t="e">
        <f t="shared" si="22"/>
        <v>#REF!</v>
      </c>
      <c r="H708" s="187">
        <f t="shared" si="22"/>
        <v>0</v>
      </c>
      <c r="I708" s="187">
        <f t="shared" si="22"/>
        <v>0</v>
      </c>
      <c r="J708" s="187">
        <f t="shared" si="22"/>
        <v>0</v>
      </c>
      <c r="K708" s="187" t="e">
        <f t="shared" si="22"/>
        <v>#REF!</v>
      </c>
      <c r="L708" s="187">
        <f t="shared" si="22"/>
        <v>0</v>
      </c>
      <c r="M708" s="187">
        <f t="shared" si="22"/>
        <v>0</v>
      </c>
      <c r="N708" s="187">
        <f t="shared" si="22"/>
        <v>0</v>
      </c>
      <c r="O708" s="187">
        <f t="shared" si="22"/>
        <v>0</v>
      </c>
      <c r="P708" s="187">
        <f t="shared" si="22"/>
        <v>0</v>
      </c>
      <c r="Q708" s="187" t="e">
        <f t="shared" si="22"/>
        <v>#REF!</v>
      </c>
    </row>
    <row r="709" spans="1:17" ht="29.25" customHeight="1" thickTop="1" thickBot="1" x14ac:dyDescent="0.3">
      <c r="A709" s="214"/>
      <c r="C709" s="34" t="str">
        <f>'PC Despesas'!X5</f>
        <v>5.8.1</v>
      </c>
      <c r="D709" s="35" t="str">
        <f>VLOOKUP(C709,'PC Despesas'!$X$5:$Y$103,2,FALSE)</f>
        <v>CDB</v>
      </c>
      <c r="E709" s="49">
        <f>SUMIFS(Jan!$J$5:$J$586,Jan!$V$5:$V$586,"Despesa",Jan!$G$5:$G$586,CPagar!$D709,Jan!$L$5:$L$586,"Não Pago")</f>
        <v>0</v>
      </c>
      <c r="F709" s="49">
        <f>SUMIFS(Fev!$J$5:$J$605,Fev!$V$5:$V$605,"Despesa",Fev!$G$5:$G$605,CPagar!$D709,Fev!$L$5:$L$605,"Não Pago")</f>
        <v>0</v>
      </c>
      <c r="G709" s="49" t="e">
        <f>SUMIFS(#REF!,#REF!,"Despesa",#REF!,CPagar!$D709,#REF!,"Não Pago")</f>
        <v>#REF!</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t="e">
        <f>SUMIFS(#REF!,#REF!,"Despesa",#REF!,CPagar!$D709,#REF!,"Não Pago")</f>
        <v>#REF!</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t="e">
        <f>SUM(E709:P709)</f>
        <v>#REF!</v>
      </c>
    </row>
    <row r="710" spans="1:17" ht="28.5" customHeight="1" thickTop="1" thickBot="1" x14ac:dyDescent="0.3">
      <c r="A710" s="214"/>
      <c r="C710" s="34">
        <f>'PC Despesas'!X6</f>
        <v>0</v>
      </c>
      <c r="D710" s="35" t="e">
        <f>VLOOKUP(C710,'PC Despesas'!$X$5:$Y$103,2,FALSE)</f>
        <v>#N/A</v>
      </c>
      <c r="E710" s="49">
        <f>SUMIFS(Jan!$J$5:$J$586,Jan!$V$5:$V$586,"Despesa",Jan!$G$5:$G$586,CPagar!$D710,Jan!$L$5:$L$586,"Não Pago")</f>
        <v>0</v>
      </c>
      <c r="F710" s="49">
        <f>SUMIFS(Fev!$J$5:$J$605,Fev!$V$5:$V$605,"Despesa",Fev!$G$5:$G$605,CPagar!$D710,Fev!$L$5:$L$605,"Não Pago")</f>
        <v>0</v>
      </c>
      <c r="G710" s="49" t="e">
        <f>SUMIFS(#REF!,#REF!,"Despesa",#REF!,CPagar!$D710,#REF!,"Não Pago")</f>
        <v>#REF!</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t="e">
        <f>SUMIFS(#REF!,#REF!,"Despesa",#REF!,CPagar!$D710,#REF!,"Não Pago")</f>
        <v>#REF!</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t="e">
        <f t="shared" ref="Q710:Q773" si="23">SUM(E710:P710)</f>
        <v>#REF!</v>
      </c>
    </row>
    <row r="711" spans="1:17" ht="28.5" customHeight="1" thickTop="1" thickBot="1" x14ac:dyDescent="0.3">
      <c r="A711" s="214"/>
      <c r="C711" s="34">
        <f>'PC Despesas'!X7</f>
        <v>0</v>
      </c>
      <c r="D711" s="35" t="e">
        <f>VLOOKUP(C711,'PC Despesas'!$X$5:$Y$103,2,FALSE)</f>
        <v>#N/A</v>
      </c>
      <c r="E711" s="49">
        <f>SUMIFS(Jan!$J$5:$J$586,Jan!$V$5:$V$586,"Despesa",Jan!$G$5:$G$586,CPagar!$D711,Jan!$L$5:$L$586,"Não Pago")</f>
        <v>0</v>
      </c>
      <c r="F711" s="49">
        <f>SUMIFS(Fev!$J$5:$J$605,Fev!$V$5:$V$605,"Despesa",Fev!$G$5:$G$605,CPagar!$D711,Fev!$L$5:$L$605,"Não Pago")</f>
        <v>0</v>
      </c>
      <c r="G711" s="49" t="e">
        <f>SUMIFS(#REF!,#REF!,"Despesa",#REF!,CPagar!$D711,#REF!,"Não Pago")</f>
        <v>#REF!</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t="e">
        <f>SUMIFS(#REF!,#REF!,"Despesa",#REF!,CPagar!$D711,#REF!,"Não Pago")</f>
        <v>#REF!</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t="e">
        <f t="shared" si="23"/>
        <v>#REF!</v>
      </c>
    </row>
    <row r="712" spans="1:17" ht="28.5" customHeight="1" thickTop="1" thickBot="1" x14ac:dyDescent="0.3">
      <c r="A712" s="214"/>
      <c r="C712" s="34">
        <f>'PC Despesas'!X8</f>
        <v>0</v>
      </c>
      <c r="D712" s="35" t="e">
        <f>VLOOKUP(C712,'PC Despesas'!$X$5:$Y$103,2,FALSE)</f>
        <v>#N/A</v>
      </c>
      <c r="E712" s="49">
        <f>SUMIFS(Jan!$J$5:$J$586,Jan!$V$5:$V$586,"Despesa",Jan!$G$5:$G$586,CPagar!$D712,Jan!$L$5:$L$586,"Não Pago")</f>
        <v>0</v>
      </c>
      <c r="F712" s="49">
        <f>SUMIFS(Fev!$J$5:$J$605,Fev!$V$5:$V$605,"Despesa",Fev!$G$5:$G$605,CPagar!$D712,Fev!$L$5:$L$605,"Não Pago")</f>
        <v>0</v>
      </c>
      <c r="G712" s="49" t="e">
        <f>SUMIFS(#REF!,#REF!,"Despesa",#REF!,CPagar!$D712,#REF!,"Não Pago")</f>
        <v>#REF!</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t="e">
        <f>SUMIFS(#REF!,#REF!,"Despesa",#REF!,CPagar!$D712,#REF!,"Não Pago")</f>
        <v>#REF!</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t="e">
        <f t="shared" si="23"/>
        <v>#REF!</v>
      </c>
    </row>
    <row r="713" spans="1:17" ht="28.5" customHeight="1" thickTop="1" thickBot="1" x14ac:dyDescent="0.3">
      <c r="A713" s="214"/>
      <c r="C713" s="34">
        <f>'PC Despesas'!X9</f>
        <v>0</v>
      </c>
      <c r="D713" s="35" t="e">
        <f>VLOOKUP(C713,'PC Despesas'!$X$5:$Y$103,2,FALSE)</f>
        <v>#N/A</v>
      </c>
      <c r="E713" s="49">
        <f>SUMIFS(Jan!$J$5:$J$586,Jan!$V$5:$V$586,"Despesa",Jan!$G$5:$G$586,CPagar!$D713,Jan!$L$5:$L$586,"Não Pago")</f>
        <v>0</v>
      </c>
      <c r="F713" s="49">
        <f>SUMIFS(Fev!$J$5:$J$605,Fev!$V$5:$V$605,"Despesa",Fev!$G$5:$G$605,CPagar!$D713,Fev!$L$5:$L$605,"Não Pago")</f>
        <v>0</v>
      </c>
      <c r="G713" s="49" t="e">
        <f>SUMIFS(#REF!,#REF!,"Despesa",#REF!,CPagar!$D713,#REF!,"Não Pago")</f>
        <v>#REF!</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t="e">
        <f>SUMIFS(#REF!,#REF!,"Despesa",#REF!,CPagar!$D713,#REF!,"Não Pago")</f>
        <v>#REF!</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t="e">
        <f t="shared" si="23"/>
        <v>#REF!</v>
      </c>
    </row>
    <row r="714" spans="1:17" ht="28.5" customHeight="1" thickTop="1" thickBot="1" x14ac:dyDescent="0.3">
      <c r="A714" s="214"/>
      <c r="C714" s="34">
        <f>'PC Despesas'!X10</f>
        <v>0</v>
      </c>
      <c r="D714" s="35" t="e">
        <f>VLOOKUP(C714,'PC Despesas'!$X$5:$Y$103,2,FALSE)</f>
        <v>#N/A</v>
      </c>
      <c r="E714" s="49">
        <f>SUMIFS(Jan!$J$5:$J$586,Jan!$V$5:$V$586,"Despesa",Jan!$G$5:$G$586,CPagar!$D714,Jan!$L$5:$L$586,"Não Pago")</f>
        <v>0</v>
      </c>
      <c r="F714" s="49">
        <f>SUMIFS(Fev!$J$5:$J$605,Fev!$V$5:$V$605,"Despesa",Fev!$G$5:$G$605,CPagar!$D714,Fev!$L$5:$L$605,"Não Pago")</f>
        <v>0</v>
      </c>
      <c r="G714" s="49" t="e">
        <f>SUMIFS(#REF!,#REF!,"Despesa",#REF!,CPagar!$D714,#REF!,"Não Pago")</f>
        <v>#REF!</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t="e">
        <f>SUMIFS(#REF!,#REF!,"Despesa",#REF!,CPagar!$D714,#REF!,"Não Pago")</f>
        <v>#REF!</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t="e">
        <f t="shared" si="23"/>
        <v>#REF!</v>
      </c>
    </row>
    <row r="715" spans="1:17" ht="28.5" customHeight="1" thickTop="1" thickBot="1" x14ac:dyDescent="0.3">
      <c r="A715" s="214"/>
      <c r="C715" s="34">
        <f>'PC Despesas'!X11</f>
        <v>0</v>
      </c>
      <c r="D715" s="35" t="e">
        <f>VLOOKUP(C715,'PC Despesas'!$X$5:$Y$103,2,FALSE)</f>
        <v>#N/A</v>
      </c>
      <c r="E715" s="49">
        <f>SUMIFS(Jan!$J$5:$J$586,Jan!$V$5:$V$586,"Despesa",Jan!$G$5:$G$586,CPagar!$D715,Jan!$L$5:$L$586,"Não Pago")</f>
        <v>0</v>
      </c>
      <c r="F715" s="49">
        <f>SUMIFS(Fev!$J$5:$J$605,Fev!$V$5:$V$605,"Despesa",Fev!$G$5:$G$605,CPagar!$D715,Fev!$L$5:$L$605,"Não Pago")</f>
        <v>0</v>
      </c>
      <c r="G715" s="49" t="e">
        <f>SUMIFS(#REF!,#REF!,"Despesa",#REF!,CPagar!$D715,#REF!,"Não Pago")</f>
        <v>#REF!</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t="e">
        <f>SUMIFS(#REF!,#REF!,"Despesa",#REF!,CPagar!$D715,#REF!,"Não Pago")</f>
        <v>#REF!</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t="e">
        <f t="shared" si="23"/>
        <v>#REF!</v>
      </c>
    </row>
    <row r="716" spans="1:17" ht="28.5" customHeight="1" thickTop="1" thickBot="1" x14ac:dyDescent="0.3">
      <c r="A716" s="214"/>
      <c r="C716" s="34">
        <f>'PC Despesas'!X12</f>
        <v>0</v>
      </c>
      <c r="D716" s="35" t="e">
        <f>VLOOKUP(C716,'PC Despesas'!$X$5:$Y$103,2,FALSE)</f>
        <v>#N/A</v>
      </c>
      <c r="E716" s="49">
        <f>SUMIFS(Jan!$J$5:$J$586,Jan!$V$5:$V$586,"Despesa",Jan!$G$5:$G$586,CPagar!$D716,Jan!$L$5:$L$586,"Não Pago")</f>
        <v>0</v>
      </c>
      <c r="F716" s="49">
        <f>SUMIFS(Fev!$J$5:$J$605,Fev!$V$5:$V$605,"Despesa",Fev!$G$5:$G$605,CPagar!$D716,Fev!$L$5:$L$605,"Não Pago")</f>
        <v>0</v>
      </c>
      <c r="G716" s="49" t="e">
        <f>SUMIFS(#REF!,#REF!,"Despesa",#REF!,CPagar!$D716,#REF!,"Não Pago")</f>
        <v>#REF!</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t="e">
        <f>SUMIFS(#REF!,#REF!,"Despesa",#REF!,CPagar!$D716,#REF!,"Não Pago")</f>
        <v>#REF!</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t="e">
        <f t="shared" si="23"/>
        <v>#REF!</v>
      </c>
    </row>
    <row r="717" spans="1:17" ht="28.5" customHeight="1" thickTop="1" thickBot="1" x14ac:dyDescent="0.3">
      <c r="A717" s="214"/>
      <c r="C717" s="34">
        <f>'PC Despesas'!X13</f>
        <v>0</v>
      </c>
      <c r="D717" s="35" t="e">
        <f>VLOOKUP(C717,'PC Despesas'!$X$5:$Y$103,2,FALSE)</f>
        <v>#N/A</v>
      </c>
      <c r="E717" s="49">
        <f>SUMIFS(Jan!$J$5:$J$586,Jan!$V$5:$V$586,"Despesa",Jan!$G$5:$G$586,CPagar!$D717,Jan!$L$5:$L$586,"Não Pago")</f>
        <v>0</v>
      </c>
      <c r="F717" s="49">
        <f>SUMIFS(Fev!$J$5:$J$605,Fev!$V$5:$V$605,"Despesa",Fev!$G$5:$G$605,CPagar!$D717,Fev!$L$5:$L$605,"Não Pago")</f>
        <v>0</v>
      </c>
      <c r="G717" s="49" t="e">
        <f>SUMIFS(#REF!,#REF!,"Despesa",#REF!,CPagar!$D717,#REF!,"Não Pago")</f>
        <v>#REF!</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t="e">
        <f>SUMIFS(#REF!,#REF!,"Despesa",#REF!,CPagar!$D717,#REF!,"Não Pago")</f>
        <v>#REF!</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t="e">
        <f t="shared" si="23"/>
        <v>#REF!</v>
      </c>
    </row>
    <row r="718" spans="1:17" ht="28.5" customHeight="1" thickTop="1" thickBot="1" x14ac:dyDescent="0.3">
      <c r="A718" s="214"/>
      <c r="C718" s="34">
        <f>'PC Despesas'!X14</f>
        <v>0</v>
      </c>
      <c r="D718" s="35" t="e">
        <f>VLOOKUP(C718,'PC Despesas'!$X$5:$Y$103,2,FALSE)</f>
        <v>#N/A</v>
      </c>
      <c r="E718" s="49">
        <f>SUMIFS(Jan!$J$5:$J$586,Jan!$V$5:$V$586,"Despesa",Jan!$G$5:$G$586,CPagar!$D718,Jan!$L$5:$L$586,"Não Pago")</f>
        <v>0</v>
      </c>
      <c r="F718" s="49">
        <f>SUMIFS(Fev!$J$5:$J$605,Fev!$V$5:$V$605,"Despesa",Fev!$G$5:$G$605,CPagar!$D718,Fev!$L$5:$L$605,"Não Pago")</f>
        <v>0</v>
      </c>
      <c r="G718" s="49" t="e">
        <f>SUMIFS(#REF!,#REF!,"Despesa",#REF!,CPagar!$D718,#REF!,"Não Pago")</f>
        <v>#REF!</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t="e">
        <f>SUMIFS(#REF!,#REF!,"Despesa",#REF!,CPagar!$D718,#REF!,"Não Pago")</f>
        <v>#REF!</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t="e">
        <f t="shared" si="23"/>
        <v>#REF!</v>
      </c>
    </row>
    <row r="719" spans="1:17" ht="28.5" customHeight="1" thickTop="1" thickBot="1" x14ac:dyDescent="0.3">
      <c r="A719" s="214"/>
      <c r="C719" s="34">
        <f>'PC Despesas'!X15</f>
        <v>0</v>
      </c>
      <c r="D719" s="35" t="e">
        <f>VLOOKUP(C719,'PC Despesas'!$X$5:$Y$103,2,FALSE)</f>
        <v>#N/A</v>
      </c>
      <c r="E719" s="49">
        <f>SUMIFS(Jan!$J$5:$J$586,Jan!$V$5:$V$586,"Despesa",Jan!$G$5:$G$586,CPagar!$D719,Jan!$L$5:$L$586,"Não Pago")</f>
        <v>0</v>
      </c>
      <c r="F719" s="49">
        <f>SUMIFS(Fev!$J$5:$J$605,Fev!$V$5:$V$605,"Despesa",Fev!$G$5:$G$605,CPagar!$D719,Fev!$L$5:$L$605,"Não Pago")</f>
        <v>0</v>
      </c>
      <c r="G719" s="49" t="e">
        <f>SUMIFS(#REF!,#REF!,"Despesa",#REF!,CPagar!$D719,#REF!,"Não Pago")</f>
        <v>#REF!</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t="e">
        <f>SUMIFS(#REF!,#REF!,"Despesa",#REF!,CPagar!$D719,#REF!,"Não Pago")</f>
        <v>#REF!</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t="e">
        <f t="shared" si="23"/>
        <v>#REF!</v>
      </c>
    </row>
    <row r="720" spans="1:17" ht="28.5" customHeight="1" thickTop="1" thickBot="1" x14ac:dyDescent="0.3">
      <c r="A720" s="214"/>
      <c r="C720" s="34">
        <f>'PC Despesas'!X16</f>
        <v>0</v>
      </c>
      <c r="D720" s="35" t="e">
        <f>VLOOKUP(C720,'PC Despesas'!$X$5:$Y$103,2,FALSE)</f>
        <v>#N/A</v>
      </c>
      <c r="E720" s="49">
        <f>SUMIFS(Jan!$J$5:$J$586,Jan!$V$5:$V$586,"Despesa",Jan!$G$5:$G$586,CPagar!$D720,Jan!$L$5:$L$586,"Não Pago")</f>
        <v>0</v>
      </c>
      <c r="F720" s="49">
        <f>SUMIFS(Fev!$J$5:$J$605,Fev!$V$5:$V$605,"Despesa",Fev!$G$5:$G$605,CPagar!$D720,Fev!$L$5:$L$605,"Não Pago")</f>
        <v>0</v>
      </c>
      <c r="G720" s="49" t="e">
        <f>SUMIFS(#REF!,#REF!,"Despesa",#REF!,CPagar!$D720,#REF!,"Não Pago")</f>
        <v>#REF!</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t="e">
        <f>SUMIFS(#REF!,#REF!,"Despesa",#REF!,CPagar!$D720,#REF!,"Não Pago")</f>
        <v>#REF!</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t="e">
        <f t="shared" si="23"/>
        <v>#REF!</v>
      </c>
    </row>
    <row r="721" spans="1:17" ht="28.5" customHeight="1" thickTop="1" thickBot="1" x14ac:dyDescent="0.3">
      <c r="A721" s="214"/>
      <c r="C721" s="34">
        <f>'PC Despesas'!X17</f>
        <v>0</v>
      </c>
      <c r="D721" s="35" t="e">
        <f>VLOOKUP(C721,'PC Despesas'!$X$5:$Y$103,2,FALSE)</f>
        <v>#N/A</v>
      </c>
      <c r="E721" s="49">
        <f>SUMIFS(Jan!$J$5:$J$586,Jan!$V$5:$V$586,"Despesa",Jan!$G$5:$G$586,CPagar!$D721,Jan!$L$5:$L$586,"Não Pago")</f>
        <v>0</v>
      </c>
      <c r="F721" s="49">
        <f>SUMIFS(Fev!$J$5:$J$605,Fev!$V$5:$V$605,"Despesa",Fev!$G$5:$G$605,CPagar!$D721,Fev!$L$5:$L$605,"Não Pago")</f>
        <v>0</v>
      </c>
      <c r="G721" s="49" t="e">
        <f>SUMIFS(#REF!,#REF!,"Despesa",#REF!,CPagar!$D721,#REF!,"Não Pago")</f>
        <v>#REF!</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t="e">
        <f>SUMIFS(#REF!,#REF!,"Despesa",#REF!,CPagar!$D721,#REF!,"Não Pago")</f>
        <v>#REF!</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t="e">
        <f t="shared" si="23"/>
        <v>#REF!</v>
      </c>
    </row>
    <row r="722" spans="1:17" ht="28.5" customHeight="1" thickTop="1" thickBot="1" x14ac:dyDescent="0.3">
      <c r="A722" s="214"/>
      <c r="C722" s="34">
        <f>'PC Despesas'!X18</f>
        <v>0</v>
      </c>
      <c r="D722" s="35" t="e">
        <f>VLOOKUP(C722,'PC Despesas'!$X$5:$Y$103,2,FALSE)</f>
        <v>#N/A</v>
      </c>
      <c r="E722" s="49">
        <f>SUMIFS(Jan!$J$5:$J$586,Jan!$V$5:$V$586,"Despesa",Jan!$G$5:$G$586,CPagar!$D722,Jan!$L$5:$L$586,"Não Pago")</f>
        <v>0</v>
      </c>
      <c r="F722" s="49">
        <f>SUMIFS(Fev!$J$5:$J$605,Fev!$V$5:$V$605,"Despesa",Fev!$G$5:$G$605,CPagar!$D722,Fev!$L$5:$L$605,"Não Pago")</f>
        <v>0</v>
      </c>
      <c r="G722" s="49" t="e">
        <f>SUMIFS(#REF!,#REF!,"Despesa",#REF!,CPagar!$D722,#REF!,"Não Pago")</f>
        <v>#REF!</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t="e">
        <f>SUMIFS(#REF!,#REF!,"Despesa",#REF!,CPagar!$D722,#REF!,"Não Pago")</f>
        <v>#REF!</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t="e">
        <f t="shared" si="23"/>
        <v>#REF!</v>
      </c>
    </row>
    <row r="723" spans="1:17" ht="28.5" customHeight="1" thickTop="1" thickBot="1" x14ac:dyDescent="0.3">
      <c r="A723" s="214"/>
      <c r="C723" s="34">
        <f>'PC Despesas'!X19</f>
        <v>0</v>
      </c>
      <c r="D723" s="35" t="e">
        <f>VLOOKUP(C723,'PC Despesas'!$X$5:$Y$103,2,FALSE)</f>
        <v>#N/A</v>
      </c>
      <c r="E723" s="49">
        <f>SUMIFS(Jan!$J$5:$J$586,Jan!$V$5:$V$586,"Despesa",Jan!$G$5:$G$586,CPagar!$D723,Jan!$L$5:$L$586,"Não Pago")</f>
        <v>0</v>
      </c>
      <c r="F723" s="49">
        <f>SUMIFS(Fev!$J$5:$J$605,Fev!$V$5:$V$605,"Despesa",Fev!$G$5:$G$605,CPagar!$D723,Fev!$L$5:$L$605,"Não Pago")</f>
        <v>0</v>
      </c>
      <c r="G723" s="49" t="e">
        <f>SUMIFS(#REF!,#REF!,"Despesa",#REF!,CPagar!$D723,#REF!,"Não Pago")</f>
        <v>#REF!</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t="e">
        <f>SUMIFS(#REF!,#REF!,"Despesa",#REF!,CPagar!$D723,#REF!,"Não Pago")</f>
        <v>#REF!</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t="e">
        <f t="shared" si="23"/>
        <v>#REF!</v>
      </c>
    </row>
    <row r="724" spans="1:17" ht="28.5" customHeight="1" thickTop="1" thickBot="1" x14ac:dyDescent="0.3">
      <c r="A724" s="214"/>
      <c r="C724" s="34">
        <f>'PC Despesas'!X20</f>
        <v>0</v>
      </c>
      <c r="D724" s="35" t="e">
        <f>VLOOKUP(C724,'PC Despesas'!$X$5:$Y$103,2,FALSE)</f>
        <v>#N/A</v>
      </c>
      <c r="E724" s="49">
        <f>SUMIFS(Jan!$J$5:$J$586,Jan!$V$5:$V$586,"Despesa",Jan!$G$5:$G$586,CPagar!$D724,Jan!$L$5:$L$586,"Não Pago")</f>
        <v>0</v>
      </c>
      <c r="F724" s="49">
        <f>SUMIFS(Fev!$J$5:$J$605,Fev!$V$5:$V$605,"Despesa",Fev!$G$5:$G$605,CPagar!$D724,Fev!$L$5:$L$605,"Não Pago")</f>
        <v>0</v>
      </c>
      <c r="G724" s="49" t="e">
        <f>SUMIFS(#REF!,#REF!,"Despesa",#REF!,CPagar!$D724,#REF!,"Não Pago")</f>
        <v>#REF!</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t="e">
        <f>SUMIFS(#REF!,#REF!,"Despesa",#REF!,CPagar!$D724,#REF!,"Não Pago")</f>
        <v>#REF!</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t="e">
        <f t="shared" si="23"/>
        <v>#REF!</v>
      </c>
    </row>
    <row r="725" spans="1:17" ht="28.5" customHeight="1" thickTop="1" thickBot="1" x14ac:dyDescent="0.3">
      <c r="A725" s="214"/>
      <c r="C725" s="34">
        <f>'PC Despesas'!X21</f>
        <v>0</v>
      </c>
      <c r="D725" s="35" t="e">
        <f>VLOOKUP(C725,'PC Despesas'!$X$5:$Y$103,2,FALSE)</f>
        <v>#N/A</v>
      </c>
      <c r="E725" s="49">
        <f>SUMIFS(Jan!$J$5:$J$586,Jan!$V$5:$V$586,"Despesa",Jan!$G$5:$G$586,CPagar!$D725,Jan!$L$5:$L$586,"Não Pago")</f>
        <v>0</v>
      </c>
      <c r="F725" s="49">
        <f>SUMIFS(Fev!$J$5:$J$605,Fev!$V$5:$V$605,"Despesa",Fev!$G$5:$G$605,CPagar!$D725,Fev!$L$5:$L$605,"Não Pago")</f>
        <v>0</v>
      </c>
      <c r="G725" s="49" t="e">
        <f>SUMIFS(#REF!,#REF!,"Despesa",#REF!,CPagar!$D725,#REF!,"Não Pago")</f>
        <v>#REF!</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t="e">
        <f>SUMIFS(#REF!,#REF!,"Despesa",#REF!,CPagar!$D725,#REF!,"Não Pago")</f>
        <v>#REF!</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t="e">
        <f t="shared" si="23"/>
        <v>#REF!</v>
      </c>
    </row>
    <row r="726" spans="1:17" ht="28.5" customHeight="1" thickTop="1" thickBot="1" x14ac:dyDescent="0.3">
      <c r="A726" s="214"/>
      <c r="C726" s="34">
        <f>'PC Despesas'!X22</f>
        <v>0</v>
      </c>
      <c r="D726" s="35" t="e">
        <f>VLOOKUP(C726,'PC Despesas'!$X$5:$Y$103,2,FALSE)</f>
        <v>#N/A</v>
      </c>
      <c r="E726" s="49">
        <f>SUMIFS(Jan!$J$5:$J$586,Jan!$V$5:$V$586,"Despesa",Jan!$G$5:$G$586,CPagar!$D726,Jan!$L$5:$L$586,"Não Pago")</f>
        <v>0</v>
      </c>
      <c r="F726" s="49">
        <f>SUMIFS(Fev!$J$5:$J$605,Fev!$V$5:$V$605,"Despesa",Fev!$G$5:$G$605,CPagar!$D726,Fev!$L$5:$L$605,"Não Pago")</f>
        <v>0</v>
      </c>
      <c r="G726" s="49" t="e">
        <f>SUMIFS(#REF!,#REF!,"Despesa",#REF!,CPagar!$D726,#REF!,"Não Pago")</f>
        <v>#REF!</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t="e">
        <f>SUMIFS(#REF!,#REF!,"Despesa",#REF!,CPagar!$D726,#REF!,"Não Pago")</f>
        <v>#REF!</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t="e">
        <f t="shared" si="23"/>
        <v>#REF!</v>
      </c>
    </row>
    <row r="727" spans="1:17" ht="28.5" customHeight="1" thickTop="1" thickBot="1" x14ac:dyDescent="0.3">
      <c r="A727" s="214"/>
      <c r="C727" s="34">
        <f>'PC Despesas'!X23</f>
        <v>0</v>
      </c>
      <c r="D727" s="35" t="e">
        <f>VLOOKUP(C727,'PC Despesas'!$X$5:$Y$103,2,FALSE)</f>
        <v>#N/A</v>
      </c>
      <c r="E727" s="49">
        <f>SUMIFS(Jan!$J$5:$J$586,Jan!$V$5:$V$586,"Despesa",Jan!$G$5:$G$586,CPagar!$D727,Jan!$L$5:$L$586,"Não Pago")</f>
        <v>0</v>
      </c>
      <c r="F727" s="49">
        <f>SUMIFS(Fev!$J$5:$J$605,Fev!$V$5:$V$605,"Despesa",Fev!$G$5:$G$605,CPagar!$D727,Fev!$L$5:$L$605,"Não Pago")</f>
        <v>0</v>
      </c>
      <c r="G727" s="49" t="e">
        <f>SUMIFS(#REF!,#REF!,"Despesa",#REF!,CPagar!$D727,#REF!,"Não Pago")</f>
        <v>#REF!</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t="e">
        <f>SUMIFS(#REF!,#REF!,"Despesa",#REF!,CPagar!$D727,#REF!,"Não Pago")</f>
        <v>#REF!</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t="e">
        <f t="shared" si="23"/>
        <v>#REF!</v>
      </c>
    </row>
    <row r="728" spans="1:17" ht="28.5" customHeight="1" thickTop="1" thickBot="1" x14ac:dyDescent="0.3">
      <c r="A728" s="214"/>
      <c r="C728" s="34">
        <f>'PC Despesas'!X24</f>
        <v>0</v>
      </c>
      <c r="D728" s="35" t="e">
        <f>VLOOKUP(C728,'PC Despesas'!$X$5:$Y$103,2,FALSE)</f>
        <v>#N/A</v>
      </c>
      <c r="E728" s="49">
        <f>SUMIFS(Jan!$J$5:$J$586,Jan!$V$5:$V$586,"Despesa",Jan!$G$5:$G$586,CPagar!$D728,Jan!$L$5:$L$586,"Não Pago")</f>
        <v>0</v>
      </c>
      <c r="F728" s="49">
        <f>SUMIFS(Fev!$J$5:$J$605,Fev!$V$5:$V$605,"Despesa",Fev!$G$5:$G$605,CPagar!$D728,Fev!$L$5:$L$605,"Não Pago")</f>
        <v>0</v>
      </c>
      <c r="G728" s="49" t="e">
        <f>SUMIFS(#REF!,#REF!,"Despesa",#REF!,CPagar!$D728,#REF!,"Não Pago")</f>
        <v>#REF!</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t="e">
        <f>SUMIFS(#REF!,#REF!,"Despesa",#REF!,CPagar!$D728,#REF!,"Não Pago")</f>
        <v>#REF!</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t="e">
        <f t="shared" si="23"/>
        <v>#REF!</v>
      </c>
    </row>
    <row r="729" spans="1:17" ht="28.5" customHeight="1" thickTop="1" thickBot="1" x14ac:dyDescent="0.3">
      <c r="A729" s="214"/>
      <c r="C729" s="34">
        <f>'PC Despesas'!X25</f>
        <v>0</v>
      </c>
      <c r="D729" s="35" t="e">
        <f>VLOOKUP(C729,'PC Despesas'!$X$5:$Y$103,2,FALSE)</f>
        <v>#N/A</v>
      </c>
      <c r="E729" s="49">
        <f>SUMIFS(Jan!$J$5:$J$586,Jan!$V$5:$V$586,"Despesa",Jan!$G$5:$G$586,CPagar!$D729,Jan!$L$5:$L$586,"Não Pago")</f>
        <v>0</v>
      </c>
      <c r="F729" s="49">
        <f>SUMIFS(Fev!$J$5:$J$605,Fev!$V$5:$V$605,"Despesa",Fev!$G$5:$G$605,CPagar!$D729,Fev!$L$5:$L$605,"Não Pago")</f>
        <v>0</v>
      </c>
      <c r="G729" s="49" t="e">
        <f>SUMIFS(#REF!,#REF!,"Despesa",#REF!,CPagar!$D729,#REF!,"Não Pago")</f>
        <v>#REF!</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t="e">
        <f>SUMIFS(#REF!,#REF!,"Despesa",#REF!,CPagar!$D729,#REF!,"Não Pago")</f>
        <v>#REF!</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t="e">
        <f t="shared" si="23"/>
        <v>#REF!</v>
      </c>
    </row>
    <row r="730" spans="1:17" ht="28.5" customHeight="1" thickTop="1" thickBot="1" x14ac:dyDescent="0.3">
      <c r="A730" s="214"/>
      <c r="C730" s="34">
        <f>'PC Despesas'!X26</f>
        <v>0</v>
      </c>
      <c r="D730" s="35" t="e">
        <f>VLOOKUP(C730,'PC Despesas'!$X$5:$Y$103,2,FALSE)</f>
        <v>#N/A</v>
      </c>
      <c r="E730" s="49">
        <f>SUMIFS(Jan!$J$5:$J$586,Jan!$V$5:$V$586,"Despesa",Jan!$G$5:$G$586,CPagar!$D730,Jan!$L$5:$L$586,"Não Pago")</f>
        <v>0</v>
      </c>
      <c r="F730" s="49">
        <f>SUMIFS(Fev!$J$5:$J$605,Fev!$V$5:$V$605,"Despesa",Fev!$G$5:$G$605,CPagar!$D730,Fev!$L$5:$L$605,"Não Pago")</f>
        <v>0</v>
      </c>
      <c r="G730" s="49" t="e">
        <f>SUMIFS(#REF!,#REF!,"Despesa",#REF!,CPagar!$D730,#REF!,"Não Pago")</f>
        <v>#REF!</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t="e">
        <f>SUMIFS(#REF!,#REF!,"Despesa",#REF!,CPagar!$D730,#REF!,"Não Pago")</f>
        <v>#REF!</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t="e">
        <f t="shared" si="23"/>
        <v>#REF!</v>
      </c>
    </row>
    <row r="731" spans="1:17" ht="28.5" customHeight="1" thickTop="1" thickBot="1" x14ac:dyDescent="0.3">
      <c r="A731" s="214"/>
      <c r="C731" s="34">
        <f>'PC Despesas'!X27</f>
        <v>0</v>
      </c>
      <c r="D731" s="35" t="e">
        <f>VLOOKUP(C731,'PC Despesas'!$X$5:$Y$103,2,FALSE)</f>
        <v>#N/A</v>
      </c>
      <c r="E731" s="49">
        <f>SUMIFS(Jan!$J$5:$J$586,Jan!$V$5:$V$586,"Despesa",Jan!$G$5:$G$586,CPagar!$D731,Jan!$L$5:$L$586,"Não Pago")</f>
        <v>0</v>
      </c>
      <c r="F731" s="49">
        <f>SUMIFS(Fev!$J$5:$J$605,Fev!$V$5:$V$605,"Despesa",Fev!$G$5:$G$605,CPagar!$D731,Fev!$L$5:$L$605,"Não Pago")</f>
        <v>0</v>
      </c>
      <c r="G731" s="49" t="e">
        <f>SUMIFS(#REF!,#REF!,"Despesa",#REF!,CPagar!$D731,#REF!,"Não Pago")</f>
        <v>#REF!</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t="e">
        <f>SUMIFS(#REF!,#REF!,"Despesa",#REF!,CPagar!$D731,#REF!,"Não Pago")</f>
        <v>#REF!</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t="e">
        <f t="shared" si="23"/>
        <v>#REF!</v>
      </c>
    </row>
    <row r="732" spans="1:17" ht="28.5" customHeight="1" thickTop="1" thickBot="1" x14ac:dyDescent="0.3">
      <c r="A732" s="214"/>
      <c r="C732" s="34">
        <f>'PC Despesas'!X28</f>
        <v>0</v>
      </c>
      <c r="D732" s="35" t="e">
        <f>VLOOKUP(C732,'PC Despesas'!$X$5:$Y$103,2,FALSE)</f>
        <v>#N/A</v>
      </c>
      <c r="E732" s="49">
        <f>SUMIFS(Jan!$J$5:$J$586,Jan!$V$5:$V$586,"Despesa",Jan!$G$5:$G$586,CPagar!$D732,Jan!$L$5:$L$586,"Não Pago")</f>
        <v>0</v>
      </c>
      <c r="F732" s="49">
        <f>SUMIFS(Fev!$J$5:$J$605,Fev!$V$5:$V$605,"Despesa",Fev!$G$5:$G$605,CPagar!$D732,Fev!$L$5:$L$605,"Não Pago")</f>
        <v>0</v>
      </c>
      <c r="G732" s="49" t="e">
        <f>SUMIFS(#REF!,#REF!,"Despesa",#REF!,CPagar!$D732,#REF!,"Não Pago")</f>
        <v>#REF!</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t="e">
        <f>SUMIFS(#REF!,#REF!,"Despesa",#REF!,CPagar!$D732,#REF!,"Não Pago")</f>
        <v>#REF!</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t="e">
        <f t="shared" si="23"/>
        <v>#REF!</v>
      </c>
    </row>
    <row r="733" spans="1:17" ht="28.5" customHeight="1" thickTop="1" thickBot="1" x14ac:dyDescent="0.3">
      <c r="A733" s="214"/>
      <c r="C733" s="34">
        <f>'PC Despesas'!X29</f>
        <v>0</v>
      </c>
      <c r="D733" s="35" t="e">
        <f>VLOOKUP(C733,'PC Despesas'!$X$5:$Y$103,2,FALSE)</f>
        <v>#N/A</v>
      </c>
      <c r="E733" s="49">
        <f>SUMIFS(Jan!$J$5:$J$586,Jan!$V$5:$V$586,"Despesa",Jan!$G$5:$G$586,CPagar!$D733,Jan!$L$5:$L$586,"Não Pago")</f>
        <v>0</v>
      </c>
      <c r="F733" s="49">
        <f>SUMIFS(Fev!$J$5:$J$605,Fev!$V$5:$V$605,"Despesa",Fev!$G$5:$G$605,CPagar!$D733,Fev!$L$5:$L$605,"Não Pago")</f>
        <v>0</v>
      </c>
      <c r="G733" s="49" t="e">
        <f>SUMIFS(#REF!,#REF!,"Despesa",#REF!,CPagar!$D733,#REF!,"Não Pago")</f>
        <v>#REF!</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t="e">
        <f>SUMIFS(#REF!,#REF!,"Despesa",#REF!,CPagar!$D733,#REF!,"Não Pago")</f>
        <v>#REF!</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t="e">
        <f t="shared" si="23"/>
        <v>#REF!</v>
      </c>
    </row>
    <row r="734" spans="1:17" ht="28.5" customHeight="1" thickTop="1" thickBot="1" x14ac:dyDescent="0.3">
      <c r="A734" s="214"/>
      <c r="C734" s="34">
        <f>'PC Despesas'!X30</f>
        <v>0</v>
      </c>
      <c r="D734" s="35" t="e">
        <f>VLOOKUP(C734,'PC Despesas'!$X$5:$Y$103,2,FALSE)</f>
        <v>#N/A</v>
      </c>
      <c r="E734" s="49">
        <f>SUMIFS(Jan!$J$5:$J$586,Jan!$V$5:$V$586,"Despesa",Jan!$G$5:$G$586,CPagar!$D734,Jan!$L$5:$L$586,"Não Pago")</f>
        <v>0</v>
      </c>
      <c r="F734" s="49">
        <f>SUMIFS(Fev!$J$5:$J$605,Fev!$V$5:$V$605,"Despesa",Fev!$G$5:$G$605,CPagar!$D734,Fev!$L$5:$L$605,"Não Pago")</f>
        <v>0</v>
      </c>
      <c r="G734" s="49" t="e">
        <f>SUMIFS(#REF!,#REF!,"Despesa",#REF!,CPagar!$D734,#REF!,"Não Pago")</f>
        <v>#REF!</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t="e">
        <f>SUMIFS(#REF!,#REF!,"Despesa",#REF!,CPagar!$D734,#REF!,"Não Pago")</f>
        <v>#REF!</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t="e">
        <f t="shared" si="23"/>
        <v>#REF!</v>
      </c>
    </row>
    <row r="735" spans="1:17" ht="28.5" customHeight="1" thickTop="1" thickBot="1" x14ac:dyDescent="0.3">
      <c r="A735" s="214"/>
      <c r="C735" s="34">
        <f>'PC Despesas'!X31</f>
        <v>0</v>
      </c>
      <c r="D735" s="35" t="e">
        <f>VLOOKUP(C735,'PC Despesas'!$X$5:$Y$103,2,FALSE)</f>
        <v>#N/A</v>
      </c>
      <c r="E735" s="49">
        <f>SUMIFS(Jan!$J$5:$J$586,Jan!$V$5:$V$586,"Despesa",Jan!$G$5:$G$586,CPagar!$D735,Jan!$L$5:$L$586,"Não Pago")</f>
        <v>0</v>
      </c>
      <c r="F735" s="49">
        <f>SUMIFS(Fev!$J$5:$J$605,Fev!$V$5:$V$605,"Despesa",Fev!$G$5:$G$605,CPagar!$D735,Fev!$L$5:$L$605,"Não Pago")</f>
        <v>0</v>
      </c>
      <c r="G735" s="49" t="e">
        <f>SUMIFS(#REF!,#REF!,"Despesa",#REF!,CPagar!$D735,#REF!,"Não Pago")</f>
        <v>#REF!</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t="e">
        <f>SUMIFS(#REF!,#REF!,"Despesa",#REF!,CPagar!$D735,#REF!,"Não Pago")</f>
        <v>#REF!</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t="e">
        <f t="shared" si="23"/>
        <v>#REF!</v>
      </c>
    </row>
    <row r="736" spans="1:17" ht="28.5" customHeight="1" thickTop="1" thickBot="1" x14ac:dyDescent="0.3">
      <c r="A736" s="214"/>
      <c r="C736" s="34">
        <f>'PC Despesas'!X32</f>
        <v>0</v>
      </c>
      <c r="D736" s="35" t="e">
        <f>VLOOKUP(C736,'PC Despesas'!$X$5:$Y$103,2,FALSE)</f>
        <v>#N/A</v>
      </c>
      <c r="E736" s="49">
        <f>SUMIFS(Jan!$J$5:$J$586,Jan!$V$5:$V$586,"Despesa",Jan!$G$5:$G$586,CPagar!$D736,Jan!$L$5:$L$586,"Não Pago")</f>
        <v>0</v>
      </c>
      <c r="F736" s="49">
        <f>SUMIFS(Fev!$J$5:$J$605,Fev!$V$5:$V$605,"Despesa",Fev!$G$5:$G$605,CPagar!$D736,Fev!$L$5:$L$605,"Não Pago")</f>
        <v>0</v>
      </c>
      <c r="G736" s="49" t="e">
        <f>SUMIFS(#REF!,#REF!,"Despesa",#REF!,CPagar!$D736,#REF!,"Não Pago")</f>
        <v>#REF!</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t="e">
        <f>SUMIFS(#REF!,#REF!,"Despesa",#REF!,CPagar!$D736,#REF!,"Não Pago")</f>
        <v>#REF!</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t="e">
        <f t="shared" si="23"/>
        <v>#REF!</v>
      </c>
    </row>
    <row r="737" spans="1:17" ht="28.5" customHeight="1" thickTop="1" thickBot="1" x14ac:dyDescent="0.3">
      <c r="A737" s="214"/>
      <c r="C737" s="34">
        <f>'PC Despesas'!X33</f>
        <v>0</v>
      </c>
      <c r="D737" s="35" t="e">
        <f>VLOOKUP(C737,'PC Despesas'!$X$5:$Y$103,2,FALSE)</f>
        <v>#N/A</v>
      </c>
      <c r="E737" s="49">
        <f>SUMIFS(Jan!$J$5:$J$586,Jan!$V$5:$V$586,"Despesa",Jan!$G$5:$G$586,CPagar!$D737,Jan!$L$5:$L$586,"Não Pago")</f>
        <v>0</v>
      </c>
      <c r="F737" s="49">
        <f>SUMIFS(Fev!$J$5:$J$605,Fev!$V$5:$V$605,"Despesa",Fev!$G$5:$G$605,CPagar!$D737,Fev!$L$5:$L$605,"Não Pago")</f>
        <v>0</v>
      </c>
      <c r="G737" s="49" t="e">
        <f>SUMIFS(#REF!,#REF!,"Despesa",#REF!,CPagar!$D737,#REF!,"Não Pago")</f>
        <v>#REF!</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t="e">
        <f>SUMIFS(#REF!,#REF!,"Despesa",#REF!,CPagar!$D737,#REF!,"Não Pago")</f>
        <v>#REF!</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t="e">
        <f t="shared" si="23"/>
        <v>#REF!</v>
      </c>
    </row>
    <row r="738" spans="1:17" ht="28.5" customHeight="1" thickTop="1" thickBot="1" x14ac:dyDescent="0.3">
      <c r="A738" s="214"/>
      <c r="C738" s="34">
        <f>'PC Despesas'!X34</f>
        <v>0</v>
      </c>
      <c r="D738" s="35" t="e">
        <f>VLOOKUP(C738,'PC Despesas'!$X$5:$Y$103,2,FALSE)</f>
        <v>#N/A</v>
      </c>
      <c r="E738" s="49">
        <f>SUMIFS(Jan!$J$5:$J$586,Jan!$V$5:$V$586,"Despesa",Jan!$G$5:$G$586,CPagar!$D738,Jan!$L$5:$L$586,"Não Pago")</f>
        <v>0</v>
      </c>
      <c r="F738" s="49">
        <f>SUMIFS(Fev!$J$5:$J$605,Fev!$V$5:$V$605,"Despesa",Fev!$G$5:$G$605,CPagar!$D738,Fev!$L$5:$L$605,"Não Pago")</f>
        <v>0</v>
      </c>
      <c r="G738" s="49" t="e">
        <f>SUMIFS(#REF!,#REF!,"Despesa",#REF!,CPagar!$D738,#REF!,"Não Pago")</f>
        <v>#REF!</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t="e">
        <f>SUMIFS(#REF!,#REF!,"Despesa",#REF!,CPagar!$D738,#REF!,"Não Pago")</f>
        <v>#REF!</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t="e">
        <f t="shared" si="23"/>
        <v>#REF!</v>
      </c>
    </row>
    <row r="739" spans="1:17" ht="28.5" customHeight="1" thickTop="1" thickBot="1" x14ac:dyDescent="0.3">
      <c r="A739" s="214"/>
      <c r="C739" s="34">
        <f>'PC Despesas'!X35</f>
        <v>0</v>
      </c>
      <c r="D739" s="35" t="e">
        <f>VLOOKUP(C739,'PC Despesas'!$X$5:$Y$103,2,FALSE)</f>
        <v>#N/A</v>
      </c>
      <c r="E739" s="49">
        <f>SUMIFS(Jan!$J$5:$J$586,Jan!$V$5:$V$586,"Despesa",Jan!$G$5:$G$586,CPagar!$D739,Jan!$L$5:$L$586,"Não Pago")</f>
        <v>0</v>
      </c>
      <c r="F739" s="49">
        <f>SUMIFS(Fev!$J$5:$J$605,Fev!$V$5:$V$605,"Despesa",Fev!$G$5:$G$605,CPagar!$D739,Fev!$L$5:$L$605,"Não Pago")</f>
        <v>0</v>
      </c>
      <c r="G739" s="49" t="e">
        <f>SUMIFS(#REF!,#REF!,"Despesa",#REF!,CPagar!$D739,#REF!,"Não Pago")</f>
        <v>#REF!</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t="e">
        <f>SUMIFS(#REF!,#REF!,"Despesa",#REF!,CPagar!$D739,#REF!,"Não Pago")</f>
        <v>#REF!</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t="e">
        <f t="shared" si="23"/>
        <v>#REF!</v>
      </c>
    </row>
    <row r="740" spans="1:17" ht="28.5" customHeight="1" thickTop="1" thickBot="1" x14ac:dyDescent="0.3">
      <c r="A740" s="214"/>
      <c r="C740" s="34">
        <f>'PC Despesas'!X36</f>
        <v>0</v>
      </c>
      <c r="D740" s="35" t="e">
        <f>VLOOKUP(C740,'PC Despesas'!$X$5:$Y$103,2,FALSE)</f>
        <v>#N/A</v>
      </c>
      <c r="E740" s="49">
        <f>SUMIFS(Jan!$J$5:$J$586,Jan!$V$5:$V$586,"Despesa",Jan!$G$5:$G$586,CPagar!$D740,Jan!$L$5:$L$586,"Não Pago")</f>
        <v>0</v>
      </c>
      <c r="F740" s="49">
        <f>SUMIFS(Fev!$J$5:$J$605,Fev!$V$5:$V$605,"Despesa",Fev!$G$5:$G$605,CPagar!$D740,Fev!$L$5:$L$605,"Não Pago")</f>
        <v>0</v>
      </c>
      <c r="G740" s="49" t="e">
        <f>SUMIFS(#REF!,#REF!,"Despesa",#REF!,CPagar!$D740,#REF!,"Não Pago")</f>
        <v>#REF!</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t="e">
        <f>SUMIFS(#REF!,#REF!,"Despesa",#REF!,CPagar!$D740,#REF!,"Não Pago")</f>
        <v>#REF!</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t="e">
        <f t="shared" si="23"/>
        <v>#REF!</v>
      </c>
    </row>
    <row r="741" spans="1:17" ht="28.5" customHeight="1" thickTop="1" thickBot="1" x14ac:dyDescent="0.3">
      <c r="A741" s="214"/>
      <c r="C741" s="34">
        <f>'PC Despesas'!X37</f>
        <v>0</v>
      </c>
      <c r="D741" s="35" t="e">
        <f>VLOOKUP(C741,'PC Despesas'!$X$5:$Y$103,2,FALSE)</f>
        <v>#N/A</v>
      </c>
      <c r="E741" s="49">
        <f>SUMIFS(Jan!$J$5:$J$586,Jan!$V$5:$V$586,"Despesa",Jan!$G$5:$G$586,CPagar!$D741,Jan!$L$5:$L$586,"Não Pago")</f>
        <v>0</v>
      </c>
      <c r="F741" s="49">
        <f>SUMIFS(Fev!$J$5:$J$605,Fev!$V$5:$V$605,"Despesa",Fev!$G$5:$G$605,CPagar!$D741,Fev!$L$5:$L$605,"Não Pago")</f>
        <v>0</v>
      </c>
      <c r="G741" s="49" t="e">
        <f>SUMIFS(#REF!,#REF!,"Despesa",#REF!,CPagar!$D741,#REF!,"Não Pago")</f>
        <v>#REF!</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t="e">
        <f>SUMIFS(#REF!,#REF!,"Despesa",#REF!,CPagar!$D741,#REF!,"Não Pago")</f>
        <v>#REF!</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t="e">
        <f t="shared" si="23"/>
        <v>#REF!</v>
      </c>
    </row>
    <row r="742" spans="1:17" ht="28.5" customHeight="1" thickTop="1" thickBot="1" x14ac:dyDescent="0.3">
      <c r="A742" s="214"/>
      <c r="C742" s="34">
        <f>'PC Despesas'!X38</f>
        <v>0</v>
      </c>
      <c r="D742" s="35" t="e">
        <f>VLOOKUP(C742,'PC Despesas'!$X$5:$Y$103,2,FALSE)</f>
        <v>#N/A</v>
      </c>
      <c r="E742" s="49">
        <f>SUMIFS(Jan!$J$5:$J$586,Jan!$V$5:$V$586,"Despesa",Jan!$G$5:$G$586,CPagar!$D742,Jan!$L$5:$L$586,"Não Pago")</f>
        <v>0</v>
      </c>
      <c r="F742" s="49">
        <f>SUMIFS(Fev!$J$5:$J$605,Fev!$V$5:$V$605,"Despesa",Fev!$G$5:$G$605,CPagar!$D742,Fev!$L$5:$L$605,"Não Pago")</f>
        <v>0</v>
      </c>
      <c r="G742" s="49" t="e">
        <f>SUMIFS(#REF!,#REF!,"Despesa",#REF!,CPagar!$D742,#REF!,"Não Pago")</f>
        <v>#REF!</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t="e">
        <f>SUMIFS(#REF!,#REF!,"Despesa",#REF!,CPagar!$D742,#REF!,"Não Pago")</f>
        <v>#REF!</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t="e">
        <f t="shared" si="23"/>
        <v>#REF!</v>
      </c>
    </row>
    <row r="743" spans="1:17" ht="28.5" customHeight="1" thickTop="1" thickBot="1" x14ac:dyDescent="0.3">
      <c r="A743" s="214"/>
      <c r="C743" s="34">
        <f>'PC Despesas'!X39</f>
        <v>0</v>
      </c>
      <c r="D743" s="35" t="e">
        <f>VLOOKUP(C743,'PC Despesas'!$X$5:$Y$103,2,FALSE)</f>
        <v>#N/A</v>
      </c>
      <c r="E743" s="49">
        <f>SUMIFS(Jan!$J$5:$J$586,Jan!$V$5:$V$586,"Despesa",Jan!$G$5:$G$586,CPagar!$D743,Jan!$L$5:$L$586,"Não Pago")</f>
        <v>0</v>
      </c>
      <c r="F743" s="49">
        <f>SUMIFS(Fev!$J$5:$J$605,Fev!$V$5:$V$605,"Despesa",Fev!$G$5:$G$605,CPagar!$D743,Fev!$L$5:$L$605,"Não Pago")</f>
        <v>0</v>
      </c>
      <c r="G743" s="49" t="e">
        <f>SUMIFS(#REF!,#REF!,"Despesa",#REF!,CPagar!$D743,#REF!,"Não Pago")</f>
        <v>#REF!</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t="e">
        <f>SUMIFS(#REF!,#REF!,"Despesa",#REF!,CPagar!$D743,#REF!,"Não Pago")</f>
        <v>#REF!</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t="e">
        <f t="shared" si="23"/>
        <v>#REF!</v>
      </c>
    </row>
    <row r="744" spans="1:17" ht="28.5" customHeight="1" thickTop="1" thickBot="1" x14ac:dyDescent="0.3">
      <c r="A744" s="214"/>
      <c r="C744" s="34">
        <f>'PC Despesas'!X40</f>
        <v>0</v>
      </c>
      <c r="D744" s="35" t="e">
        <f>VLOOKUP(C744,'PC Despesas'!$X$5:$Y$103,2,FALSE)</f>
        <v>#N/A</v>
      </c>
      <c r="E744" s="49">
        <f>SUMIFS(Jan!$J$5:$J$586,Jan!$V$5:$V$586,"Despesa",Jan!$G$5:$G$586,CPagar!$D744,Jan!$L$5:$L$586,"Não Pago")</f>
        <v>0</v>
      </c>
      <c r="F744" s="49">
        <f>SUMIFS(Fev!$J$5:$J$605,Fev!$V$5:$V$605,"Despesa",Fev!$G$5:$G$605,CPagar!$D744,Fev!$L$5:$L$605,"Não Pago")</f>
        <v>0</v>
      </c>
      <c r="G744" s="49" t="e">
        <f>SUMIFS(#REF!,#REF!,"Despesa",#REF!,CPagar!$D744,#REF!,"Não Pago")</f>
        <v>#REF!</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t="e">
        <f>SUMIFS(#REF!,#REF!,"Despesa",#REF!,CPagar!$D744,#REF!,"Não Pago")</f>
        <v>#REF!</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t="e">
        <f t="shared" si="23"/>
        <v>#REF!</v>
      </c>
    </row>
    <row r="745" spans="1:17" ht="28.5" customHeight="1" thickTop="1" thickBot="1" x14ac:dyDescent="0.3">
      <c r="A745" s="214"/>
      <c r="C745" s="34">
        <f>'PC Despesas'!X41</f>
        <v>0</v>
      </c>
      <c r="D745" s="35" t="e">
        <f>VLOOKUP(C745,'PC Despesas'!$X$5:$Y$103,2,FALSE)</f>
        <v>#N/A</v>
      </c>
      <c r="E745" s="49">
        <f>SUMIFS(Jan!$J$5:$J$586,Jan!$V$5:$V$586,"Despesa",Jan!$G$5:$G$586,CPagar!$D745,Jan!$L$5:$L$586,"Não Pago")</f>
        <v>0</v>
      </c>
      <c r="F745" s="49">
        <f>SUMIFS(Fev!$J$5:$J$605,Fev!$V$5:$V$605,"Despesa",Fev!$G$5:$G$605,CPagar!$D745,Fev!$L$5:$L$605,"Não Pago")</f>
        <v>0</v>
      </c>
      <c r="G745" s="49" t="e">
        <f>SUMIFS(#REF!,#REF!,"Despesa",#REF!,CPagar!$D745,#REF!,"Não Pago")</f>
        <v>#REF!</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t="e">
        <f>SUMIFS(#REF!,#REF!,"Despesa",#REF!,CPagar!$D745,#REF!,"Não Pago")</f>
        <v>#REF!</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t="e">
        <f t="shared" si="23"/>
        <v>#REF!</v>
      </c>
    </row>
    <row r="746" spans="1:17" ht="28.5" customHeight="1" thickTop="1" thickBot="1" x14ac:dyDescent="0.3">
      <c r="A746" s="214"/>
      <c r="C746" s="34">
        <f>'PC Despesas'!X42</f>
        <v>0</v>
      </c>
      <c r="D746" s="35" t="e">
        <f>VLOOKUP(C746,'PC Despesas'!$X$5:$Y$103,2,FALSE)</f>
        <v>#N/A</v>
      </c>
      <c r="E746" s="49">
        <f>SUMIFS(Jan!$J$5:$J$586,Jan!$V$5:$V$586,"Despesa",Jan!$G$5:$G$586,CPagar!$D746,Jan!$L$5:$L$586,"Não Pago")</f>
        <v>0</v>
      </c>
      <c r="F746" s="49">
        <f>SUMIFS(Fev!$J$5:$J$605,Fev!$V$5:$V$605,"Despesa",Fev!$G$5:$G$605,CPagar!$D746,Fev!$L$5:$L$605,"Não Pago")</f>
        <v>0</v>
      </c>
      <c r="G746" s="49" t="e">
        <f>SUMIFS(#REF!,#REF!,"Despesa",#REF!,CPagar!$D746,#REF!,"Não Pago")</f>
        <v>#REF!</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t="e">
        <f>SUMIFS(#REF!,#REF!,"Despesa",#REF!,CPagar!$D746,#REF!,"Não Pago")</f>
        <v>#REF!</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t="e">
        <f t="shared" si="23"/>
        <v>#REF!</v>
      </c>
    </row>
    <row r="747" spans="1:17" ht="28.5" customHeight="1" thickTop="1" thickBot="1" x14ac:dyDescent="0.3">
      <c r="A747" s="214"/>
      <c r="C747" s="34">
        <f>'PC Despesas'!X43</f>
        <v>0</v>
      </c>
      <c r="D747" s="35" t="e">
        <f>VLOOKUP(C747,'PC Despesas'!$X$5:$Y$103,2,FALSE)</f>
        <v>#N/A</v>
      </c>
      <c r="E747" s="49">
        <f>SUMIFS(Jan!$J$5:$J$586,Jan!$V$5:$V$586,"Despesa",Jan!$G$5:$G$586,CPagar!$D747,Jan!$L$5:$L$586,"Não Pago")</f>
        <v>0</v>
      </c>
      <c r="F747" s="49">
        <f>SUMIFS(Fev!$J$5:$J$605,Fev!$V$5:$V$605,"Despesa",Fev!$G$5:$G$605,CPagar!$D747,Fev!$L$5:$L$605,"Não Pago")</f>
        <v>0</v>
      </c>
      <c r="G747" s="49" t="e">
        <f>SUMIFS(#REF!,#REF!,"Despesa",#REF!,CPagar!$D747,#REF!,"Não Pago")</f>
        <v>#REF!</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t="e">
        <f>SUMIFS(#REF!,#REF!,"Despesa",#REF!,CPagar!$D747,#REF!,"Não Pago")</f>
        <v>#REF!</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t="e">
        <f t="shared" si="23"/>
        <v>#REF!</v>
      </c>
    </row>
    <row r="748" spans="1:17" ht="28.5" customHeight="1" thickTop="1" thickBot="1" x14ac:dyDescent="0.3">
      <c r="A748" s="214"/>
      <c r="C748" s="34">
        <f>'PC Despesas'!X44</f>
        <v>0</v>
      </c>
      <c r="D748" s="35" t="e">
        <f>VLOOKUP(C748,'PC Despesas'!$X$5:$Y$103,2,FALSE)</f>
        <v>#N/A</v>
      </c>
      <c r="E748" s="49">
        <f>SUMIFS(Jan!$J$5:$J$586,Jan!$V$5:$V$586,"Despesa",Jan!$G$5:$G$586,CPagar!$D748,Jan!$L$5:$L$586,"Não Pago")</f>
        <v>0</v>
      </c>
      <c r="F748" s="49">
        <f>SUMIFS(Fev!$J$5:$J$605,Fev!$V$5:$V$605,"Despesa",Fev!$G$5:$G$605,CPagar!$D748,Fev!$L$5:$L$605,"Não Pago")</f>
        <v>0</v>
      </c>
      <c r="G748" s="49" t="e">
        <f>SUMIFS(#REF!,#REF!,"Despesa",#REF!,CPagar!$D748,#REF!,"Não Pago")</f>
        <v>#REF!</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t="e">
        <f>SUMIFS(#REF!,#REF!,"Despesa",#REF!,CPagar!$D748,#REF!,"Não Pago")</f>
        <v>#REF!</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t="e">
        <f t="shared" si="23"/>
        <v>#REF!</v>
      </c>
    </row>
    <row r="749" spans="1:17" ht="28.5" customHeight="1" thickTop="1" thickBot="1" x14ac:dyDescent="0.3">
      <c r="A749" s="214"/>
      <c r="C749" s="34">
        <f>'PC Despesas'!X45</f>
        <v>0</v>
      </c>
      <c r="D749" s="35" t="e">
        <f>VLOOKUP(C749,'PC Despesas'!$X$5:$Y$103,2,FALSE)</f>
        <v>#N/A</v>
      </c>
      <c r="E749" s="49">
        <f>SUMIFS(Jan!$J$5:$J$586,Jan!$V$5:$V$586,"Despesa",Jan!$G$5:$G$586,CPagar!$D749,Jan!$L$5:$L$586,"Não Pago")</f>
        <v>0</v>
      </c>
      <c r="F749" s="49">
        <f>SUMIFS(Fev!$J$5:$J$605,Fev!$V$5:$V$605,"Despesa",Fev!$G$5:$G$605,CPagar!$D749,Fev!$L$5:$L$605,"Não Pago")</f>
        <v>0</v>
      </c>
      <c r="G749" s="49" t="e">
        <f>SUMIFS(#REF!,#REF!,"Despesa",#REF!,CPagar!$D749,#REF!,"Não Pago")</f>
        <v>#REF!</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t="e">
        <f>SUMIFS(#REF!,#REF!,"Despesa",#REF!,CPagar!$D749,#REF!,"Não Pago")</f>
        <v>#REF!</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t="e">
        <f t="shared" si="23"/>
        <v>#REF!</v>
      </c>
    </row>
    <row r="750" spans="1:17" ht="28.5" customHeight="1" thickTop="1" thickBot="1" x14ac:dyDescent="0.3">
      <c r="A750" s="214"/>
      <c r="C750" s="34">
        <f>'PC Despesas'!X46</f>
        <v>0</v>
      </c>
      <c r="D750" s="35" t="e">
        <f>VLOOKUP(C750,'PC Despesas'!$X$5:$Y$103,2,FALSE)</f>
        <v>#N/A</v>
      </c>
      <c r="E750" s="49">
        <f>SUMIFS(Jan!$J$5:$J$586,Jan!$V$5:$V$586,"Despesa",Jan!$G$5:$G$586,CPagar!$D750,Jan!$L$5:$L$586,"Não Pago")</f>
        <v>0</v>
      </c>
      <c r="F750" s="49">
        <f>SUMIFS(Fev!$J$5:$J$605,Fev!$V$5:$V$605,"Despesa",Fev!$G$5:$G$605,CPagar!$D750,Fev!$L$5:$L$605,"Não Pago")</f>
        <v>0</v>
      </c>
      <c r="G750" s="49" t="e">
        <f>SUMIFS(#REF!,#REF!,"Despesa",#REF!,CPagar!$D750,#REF!,"Não Pago")</f>
        <v>#REF!</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t="e">
        <f>SUMIFS(#REF!,#REF!,"Despesa",#REF!,CPagar!$D750,#REF!,"Não Pago")</f>
        <v>#REF!</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t="e">
        <f t="shared" si="23"/>
        <v>#REF!</v>
      </c>
    </row>
    <row r="751" spans="1:17" ht="28.5" customHeight="1" thickTop="1" thickBot="1" x14ac:dyDescent="0.3">
      <c r="A751" s="214"/>
      <c r="C751" s="34">
        <f>'PC Despesas'!X47</f>
        <v>0</v>
      </c>
      <c r="D751" s="35" t="e">
        <f>VLOOKUP(C751,'PC Despesas'!$X$5:$Y$103,2,FALSE)</f>
        <v>#N/A</v>
      </c>
      <c r="E751" s="49">
        <f>SUMIFS(Jan!$J$5:$J$586,Jan!$V$5:$V$586,"Despesa",Jan!$G$5:$G$586,CPagar!$D751,Jan!$L$5:$L$586,"Não Pago")</f>
        <v>0</v>
      </c>
      <c r="F751" s="49">
        <f>SUMIFS(Fev!$J$5:$J$605,Fev!$V$5:$V$605,"Despesa",Fev!$G$5:$G$605,CPagar!$D751,Fev!$L$5:$L$605,"Não Pago")</f>
        <v>0</v>
      </c>
      <c r="G751" s="49" t="e">
        <f>SUMIFS(#REF!,#REF!,"Despesa",#REF!,CPagar!$D751,#REF!,"Não Pago")</f>
        <v>#REF!</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t="e">
        <f>SUMIFS(#REF!,#REF!,"Despesa",#REF!,CPagar!$D751,#REF!,"Não Pago")</f>
        <v>#REF!</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t="e">
        <f t="shared" si="23"/>
        <v>#REF!</v>
      </c>
    </row>
    <row r="752" spans="1:17" ht="28.5" customHeight="1" thickTop="1" thickBot="1" x14ac:dyDescent="0.3">
      <c r="A752" s="214"/>
      <c r="C752" s="34">
        <f>'PC Despesas'!X48</f>
        <v>0</v>
      </c>
      <c r="D752" s="35" t="e">
        <f>VLOOKUP(C752,'PC Despesas'!$X$5:$Y$103,2,FALSE)</f>
        <v>#N/A</v>
      </c>
      <c r="E752" s="49">
        <f>SUMIFS(Jan!$J$5:$J$586,Jan!$V$5:$V$586,"Despesa",Jan!$G$5:$G$586,CPagar!$D752,Jan!$L$5:$L$586,"Não Pago")</f>
        <v>0</v>
      </c>
      <c r="F752" s="49">
        <f>SUMIFS(Fev!$J$5:$J$605,Fev!$V$5:$V$605,"Despesa",Fev!$G$5:$G$605,CPagar!$D752,Fev!$L$5:$L$605,"Não Pago")</f>
        <v>0</v>
      </c>
      <c r="G752" s="49" t="e">
        <f>SUMIFS(#REF!,#REF!,"Despesa",#REF!,CPagar!$D752,#REF!,"Não Pago")</f>
        <v>#REF!</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t="e">
        <f>SUMIFS(#REF!,#REF!,"Despesa",#REF!,CPagar!$D752,#REF!,"Não Pago")</f>
        <v>#REF!</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t="e">
        <f t="shared" si="23"/>
        <v>#REF!</v>
      </c>
    </row>
    <row r="753" spans="1:17" ht="28.5" customHeight="1" thickTop="1" thickBot="1" x14ac:dyDescent="0.3">
      <c r="A753" s="214"/>
      <c r="C753" s="34">
        <f>'PC Despesas'!X49</f>
        <v>0</v>
      </c>
      <c r="D753" s="35" t="e">
        <f>VLOOKUP(C753,'PC Despesas'!$X$5:$Y$103,2,FALSE)</f>
        <v>#N/A</v>
      </c>
      <c r="E753" s="49">
        <f>SUMIFS(Jan!$J$5:$J$586,Jan!$V$5:$V$586,"Despesa",Jan!$G$5:$G$586,CPagar!$D753,Jan!$L$5:$L$586,"Não Pago")</f>
        <v>0</v>
      </c>
      <c r="F753" s="49">
        <f>SUMIFS(Fev!$J$5:$J$605,Fev!$V$5:$V$605,"Despesa",Fev!$G$5:$G$605,CPagar!$D753,Fev!$L$5:$L$605,"Não Pago")</f>
        <v>0</v>
      </c>
      <c r="G753" s="49" t="e">
        <f>SUMIFS(#REF!,#REF!,"Despesa",#REF!,CPagar!$D753,#REF!,"Não Pago")</f>
        <v>#REF!</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t="e">
        <f>SUMIFS(#REF!,#REF!,"Despesa",#REF!,CPagar!$D753,#REF!,"Não Pago")</f>
        <v>#REF!</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t="e">
        <f t="shared" si="23"/>
        <v>#REF!</v>
      </c>
    </row>
    <row r="754" spans="1:17" ht="28.5" customHeight="1" thickTop="1" thickBot="1" x14ac:dyDescent="0.3">
      <c r="A754" s="214"/>
      <c r="C754" s="34">
        <f>'PC Despesas'!X50</f>
        <v>0</v>
      </c>
      <c r="D754" s="35" t="e">
        <f>VLOOKUP(C754,'PC Despesas'!$X$5:$Y$103,2,FALSE)</f>
        <v>#N/A</v>
      </c>
      <c r="E754" s="49">
        <f>SUMIFS(Jan!$J$5:$J$586,Jan!$V$5:$V$586,"Despesa",Jan!$G$5:$G$586,CPagar!$D754,Jan!$L$5:$L$586,"Não Pago")</f>
        <v>0</v>
      </c>
      <c r="F754" s="49">
        <f>SUMIFS(Fev!$J$5:$J$605,Fev!$V$5:$V$605,"Despesa",Fev!$G$5:$G$605,CPagar!$D754,Fev!$L$5:$L$605,"Não Pago")</f>
        <v>0</v>
      </c>
      <c r="G754" s="49" t="e">
        <f>SUMIFS(#REF!,#REF!,"Despesa",#REF!,CPagar!$D754,#REF!,"Não Pago")</f>
        <v>#REF!</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t="e">
        <f>SUMIFS(#REF!,#REF!,"Despesa",#REF!,CPagar!$D754,#REF!,"Não Pago")</f>
        <v>#REF!</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t="e">
        <f t="shared" si="23"/>
        <v>#REF!</v>
      </c>
    </row>
    <row r="755" spans="1:17" ht="28.5" customHeight="1" thickTop="1" thickBot="1" x14ac:dyDescent="0.3">
      <c r="A755" s="214"/>
      <c r="C755" s="34">
        <f>'PC Despesas'!X51</f>
        <v>0</v>
      </c>
      <c r="D755" s="35" t="e">
        <f>VLOOKUP(C755,'PC Despesas'!$X$5:$Y$103,2,FALSE)</f>
        <v>#N/A</v>
      </c>
      <c r="E755" s="49">
        <f>SUMIFS(Jan!$J$5:$J$586,Jan!$V$5:$V$586,"Despesa",Jan!$G$5:$G$586,CPagar!$D755,Jan!$L$5:$L$586,"Não Pago")</f>
        <v>0</v>
      </c>
      <c r="F755" s="49">
        <f>SUMIFS(Fev!$J$5:$J$605,Fev!$V$5:$V$605,"Despesa",Fev!$G$5:$G$605,CPagar!$D755,Fev!$L$5:$L$605,"Não Pago")</f>
        <v>0</v>
      </c>
      <c r="G755" s="49" t="e">
        <f>SUMIFS(#REF!,#REF!,"Despesa",#REF!,CPagar!$D755,#REF!,"Não Pago")</f>
        <v>#REF!</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t="e">
        <f>SUMIFS(#REF!,#REF!,"Despesa",#REF!,CPagar!$D755,#REF!,"Não Pago")</f>
        <v>#REF!</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t="e">
        <f t="shared" si="23"/>
        <v>#REF!</v>
      </c>
    </row>
    <row r="756" spans="1:17" ht="28.5" customHeight="1" thickTop="1" thickBot="1" x14ac:dyDescent="0.3">
      <c r="A756" s="214"/>
      <c r="C756" s="34">
        <f>'PC Despesas'!X52</f>
        <v>0</v>
      </c>
      <c r="D756" s="35" t="e">
        <f>VLOOKUP(C756,'PC Despesas'!$X$5:$Y$103,2,FALSE)</f>
        <v>#N/A</v>
      </c>
      <c r="E756" s="49">
        <f>SUMIFS(Jan!$J$5:$J$586,Jan!$V$5:$V$586,"Despesa",Jan!$G$5:$G$586,CPagar!$D756,Jan!$L$5:$L$586,"Não Pago")</f>
        <v>0</v>
      </c>
      <c r="F756" s="49">
        <f>SUMIFS(Fev!$J$5:$J$605,Fev!$V$5:$V$605,"Despesa",Fev!$G$5:$G$605,CPagar!$D756,Fev!$L$5:$L$605,"Não Pago")</f>
        <v>0</v>
      </c>
      <c r="G756" s="49" t="e">
        <f>SUMIFS(#REF!,#REF!,"Despesa",#REF!,CPagar!$D756,#REF!,"Não Pago")</f>
        <v>#REF!</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t="e">
        <f>SUMIFS(#REF!,#REF!,"Despesa",#REF!,CPagar!$D756,#REF!,"Não Pago")</f>
        <v>#REF!</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t="e">
        <f t="shared" si="23"/>
        <v>#REF!</v>
      </c>
    </row>
    <row r="757" spans="1:17" ht="28.5" customHeight="1" thickTop="1" thickBot="1" x14ac:dyDescent="0.3">
      <c r="A757" s="214"/>
      <c r="C757" s="34">
        <f>'PC Despesas'!X53</f>
        <v>0</v>
      </c>
      <c r="D757" s="35" t="e">
        <f>VLOOKUP(C757,'PC Despesas'!$X$5:$Y$103,2,FALSE)</f>
        <v>#N/A</v>
      </c>
      <c r="E757" s="49">
        <f>SUMIFS(Jan!$J$5:$J$586,Jan!$V$5:$V$586,"Despesa",Jan!$G$5:$G$586,CPagar!$D757,Jan!$L$5:$L$586,"Não Pago")</f>
        <v>0</v>
      </c>
      <c r="F757" s="49">
        <f>SUMIFS(Fev!$J$5:$J$605,Fev!$V$5:$V$605,"Despesa",Fev!$G$5:$G$605,CPagar!$D757,Fev!$L$5:$L$605,"Não Pago")</f>
        <v>0</v>
      </c>
      <c r="G757" s="49" t="e">
        <f>SUMIFS(#REF!,#REF!,"Despesa",#REF!,CPagar!$D757,#REF!,"Não Pago")</f>
        <v>#REF!</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t="e">
        <f>SUMIFS(#REF!,#REF!,"Despesa",#REF!,CPagar!$D757,#REF!,"Não Pago")</f>
        <v>#REF!</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t="e">
        <f t="shared" si="23"/>
        <v>#REF!</v>
      </c>
    </row>
    <row r="758" spans="1:17" ht="28.5" customHeight="1" thickTop="1" thickBot="1" x14ac:dyDescent="0.3">
      <c r="A758" s="214"/>
      <c r="C758" s="34">
        <f>'PC Despesas'!X54</f>
        <v>0</v>
      </c>
      <c r="D758" s="35" t="e">
        <f>VLOOKUP(C758,'PC Despesas'!$X$5:$Y$103,2,FALSE)</f>
        <v>#N/A</v>
      </c>
      <c r="E758" s="49">
        <f>SUMIFS(Jan!$J$5:$J$586,Jan!$V$5:$V$586,"Despesa",Jan!$G$5:$G$586,CPagar!$D758,Jan!$L$5:$L$586,"Não Pago")</f>
        <v>0</v>
      </c>
      <c r="F758" s="49">
        <f>SUMIFS(Fev!$J$5:$J$605,Fev!$V$5:$V$605,"Despesa",Fev!$G$5:$G$605,CPagar!$D758,Fev!$L$5:$L$605,"Não Pago")</f>
        <v>0</v>
      </c>
      <c r="G758" s="49" t="e">
        <f>SUMIFS(#REF!,#REF!,"Despesa",#REF!,CPagar!$D758,#REF!,"Não Pago")</f>
        <v>#REF!</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t="e">
        <f>SUMIFS(#REF!,#REF!,"Despesa",#REF!,CPagar!$D758,#REF!,"Não Pago")</f>
        <v>#REF!</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t="e">
        <f t="shared" si="23"/>
        <v>#REF!</v>
      </c>
    </row>
    <row r="759" spans="1:17" ht="28.5" customHeight="1" thickTop="1" thickBot="1" x14ac:dyDescent="0.3">
      <c r="A759" s="214"/>
      <c r="C759" s="34">
        <f>'PC Despesas'!X55</f>
        <v>0</v>
      </c>
      <c r="D759" s="35" t="e">
        <f>VLOOKUP(C759,'PC Despesas'!$X$5:$Y$103,2,FALSE)</f>
        <v>#N/A</v>
      </c>
      <c r="E759" s="49">
        <f>SUMIFS(Jan!$J$5:$J$586,Jan!$V$5:$V$586,"Despesa",Jan!$G$5:$G$586,CPagar!$D759,Jan!$L$5:$L$586,"Não Pago")</f>
        <v>0</v>
      </c>
      <c r="F759" s="49">
        <f>SUMIFS(Fev!$J$5:$J$605,Fev!$V$5:$V$605,"Despesa",Fev!$G$5:$G$605,CPagar!$D759,Fev!$L$5:$L$605,"Não Pago")</f>
        <v>0</v>
      </c>
      <c r="G759" s="49" t="e">
        <f>SUMIFS(#REF!,#REF!,"Despesa",#REF!,CPagar!$D759,#REF!,"Não Pago")</f>
        <v>#REF!</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t="e">
        <f>SUMIFS(#REF!,#REF!,"Despesa",#REF!,CPagar!$D759,#REF!,"Não Pago")</f>
        <v>#REF!</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t="e">
        <f t="shared" si="23"/>
        <v>#REF!</v>
      </c>
    </row>
    <row r="760" spans="1:17" ht="28.5" customHeight="1" thickTop="1" thickBot="1" x14ac:dyDescent="0.3">
      <c r="A760" s="214"/>
      <c r="C760" s="34">
        <f>'PC Despesas'!X56</f>
        <v>0</v>
      </c>
      <c r="D760" s="35" t="e">
        <f>VLOOKUP(C760,'PC Despesas'!$X$5:$Y$103,2,FALSE)</f>
        <v>#N/A</v>
      </c>
      <c r="E760" s="49">
        <f>SUMIFS(Jan!$J$5:$J$586,Jan!$V$5:$V$586,"Despesa",Jan!$G$5:$G$586,CPagar!$D760,Jan!$L$5:$L$586,"Não Pago")</f>
        <v>0</v>
      </c>
      <c r="F760" s="49">
        <f>SUMIFS(Fev!$J$5:$J$605,Fev!$V$5:$V$605,"Despesa",Fev!$G$5:$G$605,CPagar!$D760,Fev!$L$5:$L$605,"Não Pago")</f>
        <v>0</v>
      </c>
      <c r="G760" s="49" t="e">
        <f>SUMIFS(#REF!,#REF!,"Despesa",#REF!,CPagar!$D760,#REF!,"Não Pago")</f>
        <v>#REF!</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t="e">
        <f>SUMIFS(#REF!,#REF!,"Despesa",#REF!,CPagar!$D760,#REF!,"Não Pago")</f>
        <v>#REF!</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t="e">
        <f t="shared" si="23"/>
        <v>#REF!</v>
      </c>
    </row>
    <row r="761" spans="1:17" ht="28.5" customHeight="1" thickTop="1" thickBot="1" x14ac:dyDescent="0.3">
      <c r="A761" s="214"/>
      <c r="C761" s="34">
        <f>'PC Despesas'!X57</f>
        <v>0</v>
      </c>
      <c r="D761" s="35" t="e">
        <f>VLOOKUP(C761,'PC Despesas'!$X$5:$Y$103,2,FALSE)</f>
        <v>#N/A</v>
      </c>
      <c r="E761" s="49">
        <f>SUMIFS(Jan!$J$5:$J$586,Jan!$V$5:$V$586,"Despesa",Jan!$G$5:$G$586,CPagar!$D761,Jan!$L$5:$L$586,"Não Pago")</f>
        <v>0</v>
      </c>
      <c r="F761" s="49">
        <f>SUMIFS(Fev!$J$5:$J$605,Fev!$V$5:$V$605,"Despesa",Fev!$G$5:$G$605,CPagar!$D761,Fev!$L$5:$L$605,"Não Pago")</f>
        <v>0</v>
      </c>
      <c r="G761" s="49" t="e">
        <f>SUMIFS(#REF!,#REF!,"Despesa",#REF!,CPagar!$D761,#REF!,"Não Pago")</f>
        <v>#REF!</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t="e">
        <f>SUMIFS(#REF!,#REF!,"Despesa",#REF!,CPagar!$D761,#REF!,"Não Pago")</f>
        <v>#REF!</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t="e">
        <f t="shared" si="23"/>
        <v>#REF!</v>
      </c>
    </row>
    <row r="762" spans="1:17" ht="28.5" customHeight="1" thickTop="1" thickBot="1" x14ac:dyDescent="0.3">
      <c r="A762" s="214"/>
      <c r="C762" s="34">
        <f>'PC Despesas'!X58</f>
        <v>0</v>
      </c>
      <c r="D762" s="35" t="e">
        <f>VLOOKUP(C762,'PC Despesas'!$X$5:$Y$103,2,FALSE)</f>
        <v>#N/A</v>
      </c>
      <c r="E762" s="49">
        <f>SUMIFS(Jan!$J$5:$J$586,Jan!$V$5:$V$586,"Despesa",Jan!$G$5:$G$586,CPagar!$D762,Jan!$L$5:$L$586,"Não Pago")</f>
        <v>0</v>
      </c>
      <c r="F762" s="49">
        <f>SUMIFS(Fev!$J$5:$J$605,Fev!$V$5:$V$605,"Despesa",Fev!$G$5:$G$605,CPagar!$D762,Fev!$L$5:$L$605,"Não Pago")</f>
        <v>0</v>
      </c>
      <c r="G762" s="49" t="e">
        <f>SUMIFS(#REF!,#REF!,"Despesa",#REF!,CPagar!$D762,#REF!,"Não Pago")</f>
        <v>#REF!</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t="e">
        <f>SUMIFS(#REF!,#REF!,"Despesa",#REF!,CPagar!$D762,#REF!,"Não Pago")</f>
        <v>#REF!</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t="e">
        <f t="shared" si="23"/>
        <v>#REF!</v>
      </c>
    </row>
    <row r="763" spans="1:17" ht="28.5" customHeight="1" thickTop="1" thickBot="1" x14ac:dyDescent="0.3">
      <c r="A763" s="214"/>
      <c r="C763" s="34">
        <f>'PC Despesas'!X59</f>
        <v>0</v>
      </c>
      <c r="D763" s="35" t="e">
        <f>VLOOKUP(C763,'PC Despesas'!$X$5:$Y$103,2,FALSE)</f>
        <v>#N/A</v>
      </c>
      <c r="E763" s="49">
        <f>SUMIFS(Jan!$J$5:$J$586,Jan!$V$5:$V$586,"Despesa",Jan!$G$5:$G$586,CPagar!$D763,Jan!$L$5:$L$586,"Não Pago")</f>
        <v>0</v>
      </c>
      <c r="F763" s="49">
        <f>SUMIFS(Fev!$J$5:$J$605,Fev!$V$5:$V$605,"Despesa",Fev!$G$5:$G$605,CPagar!$D763,Fev!$L$5:$L$605,"Não Pago")</f>
        <v>0</v>
      </c>
      <c r="G763" s="49" t="e">
        <f>SUMIFS(#REF!,#REF!,"Despesa",#REF!,CPagar!$D763,#REF!,"Não Pago")</f>
        <v>#REF!</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t="e">
        <f>SUMIFS(#REF!,#REF!,"Despesa",#REF!,CPagar!$D763,#REF!,"Não Pago")</f>
        <v>#REF!</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t="e">
        <f t="shared" si="23"/>
        <v>#REF!</v>
      </c>
    </row>
    <row r="764" spans="1:17" ht="28.5" customHeight="1" thickTop="1" thickBot="1" x14ac:dyDescent="0.3">
      <c r="A764" s="214"/>
      <c r="C764" s="34">
        <f>'PC Despesas'!X60</f>
        <v>0</v>
      </c>
      <c r="D764" s="35" t="e">
        <f>VLOOKUP(C764,'PC Despesas'!$X$5:$Y$103,2,FALSE)</f>
        <v>#N/A</v>
      </c>
      <c r="E764" s="49">
        <f>SUMIFS(Jan!$J$5:$J$586,Jan!$V$5:$V$586,"Despesa",Jan!$G$5:$G$586,CPagar!$D764,Jan!$L$5:$L$586,"Não Pago")</f>
        <v>0</v>
      </c>
      <c r="F764" s="49">
        <f>SUMIFS(Fev!$J$5:$J$605,Fev!$V$5:$V$605,"Despesa",Fev!$G$5:$G$605,CPagar!$D764,Fev!$L$5:$L$605,"Não Pago")</f>
        <v>0</v>
      </c>
      <c r="G764" s="49" t="e">
        <f>SUMIFS(#REF!,#REF!,"Despesa",#REF!,CPagar!$D764,#REF!,"Não Pago")</f>
        <v>#REF!</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t="e">
        <f>SUMIFS(#REF!,#REF!,"Despesa",#REF!,CPagar!$D764,#REF!,"Não Pago")</f>
        <v>#REF!</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t="e">
        <f t="shared" si="23"/>
        <v>#REF!</v>
      </c>
    </row>
    <row r="765" spans="1:17" ht="28.5" customHeight="1" thickTop="1" thickBot="1" x14ac:dyDescent="0.3">
      <c r="A765" s="214"/>
      <c r="C765" s="34">
        <f>'PC Despesas'!X61</f>
        <v>0</v>
      </c>
      <c r="D765" s="35" t="e">
        <f>VLOOKUP(C765,'PC Despesas'!$X$5:$Y$103,2,FALSE)</f>
        <v>#N/A</v>
      </c>
      <c r="E765" s="49">
        <f>SUMIFS(Jan!$J$5:$J$586,Jan!$V$5:$V$586,"Despesa",Jan!$G$5:$G$586,CPagar!$D765,Jan!$L$5:$L$586,"Não Pago")</f>
        <v>0</v>
      </c>
      <c r="F765" s="49">
        <f>SUMIFS(Fev!$J$5:$J$605,Fev!$V$5:$V$605,"Despesa",Fev!$G$5:$G$605,CPagar!$D765,Fev!$L$5:$L$605,"Não Pago")</f>
        <v>0</v>
      </c>
      <c r="G765" s="49" t="e">
        <f>SUMIFS(#REF!,#REF!,"Despesa",#REF!,CPagar!$D765,#REF!,"Não Pago")</f>
        <v>#REF!</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t="e">
        <f>SUMIFS(#REF!,#REF!,"Despesa",#REF!,CPagar!$D765,#REF!,"Não Pago")</f>
        <v>#REF!</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t="e">
        <f t="shared" si="23"/>
        <v>#REF!</v>
      </c>
    </row>
    <row r="766" spans="1:17" ht="28.5" customHeight="1" thickTop="1" thickBot="1" x14ac:dyDescent="0.3">
      <c r="A766" s="214"/>
      <c r="C766" s="34">
        <f>'PC Despesas'!X62</f>
        <v>0</v>
      </c>
      <c r="D766" s="35" t="e">
        <f>VLOOKUP(C766,'PC Despesas'!$X$5:$Y$103,2,FALSE)</f>
        <v>#N/A</v>
      </c>
      <c r="E766" s="49">
        <f>SUMIFS(Jan!$J$5:$J$586,Jan!$V$5:$V$586,"Despesa",Jan!$G$5:$G$586,CPagar!$D766,Jan!$L$5:$L$586,"Não Pago")</f>
        <v>0</v>
      </c>
      <c r="F766" s="49">
        <f>SUMIFS(Fev!$J$5:$J$605,Fev!$V$5:$V$605,"Despesa",Fev!$G$5:$G$605,CPagar!$D766,Fev!$L$5:$L$605,"Não Pago")</f>
        <v>0</v>
      </c>
      <c r="G766" s="49" t="e">
        <f>SUMIFS(#REF!,#REF!,"Despesa",#REF!,CPagar!$D766,#REF!,"Não Pago")</f>
        <v>#REF!</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t="e">
        <f>SUMIFS(#REF!,#REF!,"Despesa",#REF!,CPagar!$D766,#REF!,"Não Pago")</f>
        <v>#REF!</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t="e">
        <f t="shared" si="23"/>
        <v>#REF!</v>
      </c>
    </row>
    <row r="767" spans="1:17" ht="28.5" customHeight="1" thickTop="1" thickBot="1" x14ac:dyDescent="0.3">
      <c r="A767" s="214"/>
      <c r="C767" s="34">
        <f>'PC Despesas'!X63</f>
        <v>0</v>
      </c>
      <c r="D767" s="35" t="e">
        <f>VLOOKUP(C767,'PC Despesas'!$X$5:$Y$103,2,FALSE)</f>
        <v>#N/A</v>
      </c>
      <c r="E767" s="49">
        <f>SUMIFS(Jan!$J$5:$J$586,Jan!$V$5:$V$586,"Despesa",Jan!$G$5:$G$586,CPagar!$D767,Jan!$L$5:$L$586,"Não Pago")</f>
        <v>0</v>
      </c>
      <c r="F767" s="49">
        <f>SUMIFS(Fev!$J$5:$J$605,Fev!$V$5:$V$605,"Despesa",Fev!$G$5:$G$605,CPagar!$D767,Fev!$L$5:$L$605,"Não Pago")</f>
        <v>0</v>
      </c>
      <c r="G767" s="49" t="e">
        <f>SUMIFS(#REF!,#REF!,"Despesa",#REF!,CPagar!$D767,#REF!,"Não Pago")</f>
        <v>#REF!</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t="e">
        <f>SUMIFS(#REF!,#REF!,"Despesa",#REF!,CPagar!$D767,#REF!,"Não Pago")</f>
        <v>#REF!</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t="e">
        <f t="shared" si="23"/>
        <v>#REF!</v>
      </c>
    </row>
    <row r="768" spans="1:17" ht="28.5" customHeight="1" thickTop="1" thickBot="1" x14ac:dyDescent="0.3">
      <c r="A768" s="214"/>
      <c r="C768" s="34">
        <f>'PC Despesas'!X64</f>
        <v>0</v>
      </c>
      <c r="D768" s="35" t="e">
        <f>VLOOKUP(C768,'PC Despesas'!$X$5:$Y$103,2,FALSE)</f>
        <v>#N/A</v>
      </c>
      <c r="E768" s="49">
        <f>SUMIFS(Jan!$J$5:$J$586,Jan!$V$5:$V$586,"Despesa",Jan!$G$5:$G$586,CPagar!$D768,Jan!$L$5:$L$586,"Não Pago")</f>
        <v>0</v>
      </c>
      <c r="F768" s="49">
        <f>SUMIFS(Fev!$J$5:$J$605,Fev!$V$5:$V$605,"Despesa",Fev!$G$5:$G$605,CPagar!$D768,Fev!$L$5:$L$605,"Não Pago")</f>
        <v>0</v>
      </c>
      <c r="G768" s="49" t="e">
        <f>SUMIFS(#REF!,#REF!,"Despesa",#REF!,CPagar!$D768,#REF!,"Não Pago")</f>
        <v>#REF!</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t="e">
        <f>SUMIFS(#REF!,#REF!,"Despesa",#REF!,CPagar!$D768,#REF!,"Não Pago")</f>
        <v>#REF!</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t="e">
        <f t="shared" si="23"/>
        <v>#REF!</v>
      </c>
    </row>
    <row r="769" spans="1:17" ht="28.5" customHeight="1" thickTop="1" thickBot="1" x14ac:dyDescent="0.3">
      <c r="A769" s="214"/>
      <c r="C769" s="34">
        <f>'PC Despesas'!X65</f>
        <v>0</v>
      </c>
      <c r="D769" s="35" t="e">
        <f>VLOOKUP(C769,'PC Despesas'!$X$5:$Y$103,2,FALSE)</f>
        <v>#N/A</v>
      </c>
      <c r="E769" s="49">
        <f>SUMIFS(Jan!$J$5:$J$586,Jan!$V$5:$V$586,"Despesa",Jan!$G$5:$G$586,CPagar!$D769,Jan!$L$5:$L$586,"Não Pago")</f>
        <v>0</v>
      </c>
      <c r="F769" s="49">
        <f>SUMIFS(Fev!$J$5:$J$605,Fev!$V$5:$V$605,"Despesa",Fev!$G$5:$G$605,CPagar!$D769,Fev!$L$5:$L$605,"Não Pago")</f>
        <v>0</v>
      </c>
      <c r="G769" s="49" t="e">
        <f>SUMIFS(#REF!,#REF!,"Despesa",#REF!,CPagar!$D769,#REF!,"Não Pago")</f>
        <v>#REF!</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t="e">
        <f>SUMIFS(#REF!,#REF!,"Despesa",#REF!,CPagar!$D769,#REF!,"Não Pago")</f>
        <v>#REF!</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t="e">
        <f t="shared" si="23"/>
        <v>#REF!</v>
      </c>
    </row>
    <row r="770" spans="1:17" ht="28.5" customHeight="1" thickTop="1" thickBot="1" x14ac:dyDescent="0.3">
      <c r="A770" s="214"/>
      <c r="C770" s="34">
        <f>'PC Despesas'!X66</f>
        <v>0</v>
      </c>
      <c r="D770" s="35" t="e">
        <f>VLOOKUP(C770,'PC Despesas'!$X$5:$Y$103,2,FALSE)</f>
        <v>#N/A</v>
      </c>
      <c r="E770" s="49">
        <f>SUMIFS(Jan!$J$5:$J$586,Jan!$V$5:$V$586,"Despesa",Jan!$G$5:$G$586,CPagar!$D770,Jan!$L$5:$L$586,"Não Pago")</f>
        <v>0</v>
      </c>
      <c r="F770" s="49">
        <f>SUMIFS(Fev!$J$5:$J$605,Fev!$V$5:$V$605,"Despesa",Fev!$G$5:$G$605,CPagar!$D770,Fev!$L$5:$L$605,"Não Pago")</f>
        <v>0</v>
      </c>
      <c r="G770" s="49" t="e">
        <f>SUMIFS(#REF!,#REF!,"Despesa",#REF!,CPagar!$D770,#REF!,"Não Pago")</f>
        <v>#REF!</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t="e">
        <f>SUMIFS(#REF!,#REF!,"Despesa",#REF!,CPagar!$D770,#REF!,"Não Pago")</f>
        <v>#REF!</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t="e">
        <f t="shared" si="23"/>
        <v>#REF!</v>
      </c>
    </row>
    <row r="771" spans="1:17" ht="28.5" customHeight="1" thickTop="1" thickBot="1" x14ac:dyDescent="0.3">
      <c r="A771" s="214"/>
      <c r="C771" s="34">
        <f>'PC Despesas'!X67</f>
        <v>0</v>
      </c>
      <c r="D771" s="35" t="e">
        <f>VLOOKUP(C771,'PC Despesas'!$X$5:$Y$103,2,FALSE)</f>
        <v>#N/A</v>
      </c>
      <c r="E771" s="49">
        <f>SUMIFS(Jan!$J$5:$J$586,Jan!$V$5:$V$586,"Despesa",Jan!$G$5:$G$586,CPagar!$D771,Jan!$L$5:$L$586,"Não Pago")</f>
        <v>0</v>
      </c>
      <c r="F771" s="49">
        <f>SUMIFS(Fev!$J$5:$J$605,Fev!$V$5:$V$605,"Despesa",Fev!$G$5:$G$605,CPagar!$D771,Fev!$L$5:$L$605,"Não Pago")</f>
        <v>0</v>
      </c>
      <c r="G771" s="49" t="e">
        <f>SUMIFS(#REF!,#REF!,"Despesa",#REF!,CPagar!$D771,#REF!,"Não Pago")</f>
        <v>#REF!</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t="e">
        <f>SUMIFS(#REF!,#REF!,"Despesa",#REF!,CPagar!$D771,#REF!,"Não Pago")</f>
        <v>#REF!</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t="e">
        <f t="shared" si="23"/>
        <v>#REF!</v>
      </c>
    </row>
    <row r="772" spans="1:17" ht="28.5" customHeight="1" thickTop="1" thickBot="1" x14ac:dyDescent="0.3">
      <c r="A772" s="214"/>
      <c r="C772" s="34">
        <f>'PC Despesas'!X68</f>
        <v>0</v>
      </c>
      <c r="D772" s="35" t="e">
        <f>VLOOKUP(C772,'PC Despesas'!$X$5:$Y$103,2,FALSE)</f>
        <v>#N/A</v>
      </c>
      <c r="E772" s="49">
        <f>SUMIFS(Jan!$J$5:$J$586,Jan!$V$5:$V$586,"Despesa",Jan!$G$5:$G$586,CPagar!$D772,Jan!$L$5:$L$586,"Não Pago")</f>
        <v>0</v>
      </c>
      <c r="F772" s="49">
        <f>SUMIFS(Fev!$J$5:$J$605,Fev!$V$5:$V$605,"Despesa",Fev!$G$5:$G$605,CPagar!$D772,Fev!$L$5:$L$605,"Não Pago")</f>
        <v>0</v>
      </c>
      <c r="G772" s="49" t="e">
        <f>SUMIFS(#REF!,#REF!,"Despesa",#REF!,CPagar!$D772,#REF!,"Não Pago")</f>
        <v>#REF!</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t="e">
        <f>SUMIFS(#REF!,#REF!,"Despesa",#REF!,CPagar!$D772,#REF!,"Não Pago")</f>
        <v>#REF!</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t="e">
        <f t="shared" si="23"/>
        <v>#REF!</v>
      </c>
    </row>
    <row r="773" spans="1:17" ht="28.5" customHeight="1" thickTop="1" thickBot="1" x14ac:dyDescent="0.3">
      <c r="A773" s="214"/>
      <c r="C773" s="34">
        <f>'PC Despesas'!X69</f>
        <v>0</v>
      </c>
      <c r="D773" s="35" t="e">
        <f>VLOOKUP(C773,'PC Despesas'!$X$5:$Y$103,2,FALSE)</f>
        <v>#N/A</v>
      </c>
      <c r="E773" s="49">
        <f>SUMIFS(Jan!$J$5:$J$586,Jan!$V$5:$V$586,"Despesa",Jan!$G$5:$G$586,CPagar!$D773,Jan!$L$5:$L$586,"Não Pago")</f>
        <v>0</v>
      </c>
      <c r="F773" s="49">
        <f>SUMIFS(Fev!$J$5:$J$605,Fev!$V$5:$V$605,"Despesa",Fev!$G$5:$G$605,CPagar!$D773,Fev!$L$5:$L$605,"Não Pago")</f>
        <v>0</v>
      </c>
      <c r="G773" s="49" t="e">
        <f>SUMIFS(#REF!,#REF!,"Despesa",#REF!,CPagar!$D773,#REF!,"Não Pago")</f>
        <v>#REF!</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t="e">
        <f>SUMIFS(#REF!,#REF!,"Despesa",#REF!,CPagar!$D773,#REF!,"Não Pago")</f>
        <v>#REF!</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t="e">
        <f t="shared" si="23"/>
        <v>#REF!</v>
      </c>
    </row>
    <row r="774" spans="1:17" ht="28.5" customHeight="1" thickTop="1" thickBot="1" x14ac:dyDescent="0.3">
      <c r="A774" s="214"/>
      <c r="C774" s="34">
        <f>'PC Despesas'!X70</f>
        <v>0</v>
      </c>
      <c r="D774" s="35" t="e">
        <f>VLOOKUP(C774,'PC Despesas'!$X$5:$Y$103,2,FALSE)</f>
        <v>#N/A</v>
      </c>
      <c r="E774" s="49">
        <f>SUMIFS(Jan!$J$5:$J$586,Jan!$V$5:$V$586,"Despesa",Jan!$G$5:$G$586,CPagar!$D774,Jan!$L$5:$L$586,"Não Pago")</f>
        <v>0</v>
      </c>
      <c r="F774" s="49">
        <f>SUMIFS(Fev!$J$5:$J$605,Fev!$V$5:$V$605,"Despesa",Fev!$G$5:$G$605,CPagar!$D774,Fev!$L$5:$L$605,"Não Pago")</f>
        <v>0</v>
      </c>
      <c r="G774" s="49" t="e">
        <f>SUMIFS(#REF!,#REF!,"Despesa",#REF!,CPagar!$D774,#REF!,"Não Pago")</f>
        <v>#REF!</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t="e">
        <f>SUMIFS(#REF!,#REF!,"Despesa",#REF!,CPagar!$D774,#REF!,"Não Pago")</f>
        <v>#REF!</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t="e">
        <f t="shared" ref="Q774:Q807" si="24">SUM(E774:P774)</f>
        <v>#REF!</v>
      </c>
    </row>
    <row r="775" spans="1:17" ht="28.5" customHeight="1" thickTop="1" thickBot="1" x14ac:dyDescent="0.3">
      <c r="A775" s="214"/>
      <c r="C775" s="34">
        <f>'PC Despesas'!X71</f>
        <v>0</v>
      </c>
      <c r="D775" s="35" t="e">
        <f>VLOOKUP(C775,'PC Despesas'!$X$5:$Y$103,2,FALSE)</f>
        <v>#N/A</v>
      </c>
      <c r="E775" s="49">
        <f>SUMIFS(Jan!$J$5:$J$586,Jan!$V$5:$V$586,"Despesa",Jan!$G$5:$G$586,CPagar!$D775,Jan!$L$5:$L$586,"Não Pago")</f>
        <v>0</v>
      </c>
      <c r="F775" s="49">
        <f>SUMIFS(Fev!$J$5:$J$605,Fev!$V$5:$V$605,"Despesa",Fev!$G$5:$G$605,CPagar!$D775,Fev!$L$5:$L$605,"Não Pago")</f>
        <v>0</v>
      </c>
      <c r="G775" s="49" t="e">
        <f>SUMIFS(#REF!,#REF!,"Despesa",#REF!,CPagar!$D775,#REF!,"Não Pago")</f>
        <v>#REF!</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t="e">
        <f>SUMIFS(#REF!,#REF!,"Despesa",#REF!,CPagar!$D775,#REF!,"Não Pago")</f>
        <v>#REF!</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t="e">
        <f t="shared" si="24"/>
        <v>#REF!</v>
      </c>
    </row>
    <row r="776" spans="1:17" ht="28.5" customHeight="1" thickTop="1" thickBot="1" x14ac:dyDescent="0.3">
      <c r="A776" s="214"/>
      <c r="C776" s="34">
        <f>'PC Despesas'!X72</f>
        <v>0</v>
      </c>
      <c r="D776" s="35" t="e">
        <f>VLOOKUP(C776,'PC Despesas'!$X$5:$Y$103,2,FALSE)</f>
        <v>#N/A</v>
      </c>
      <c r="E776" s="49">
        <f>SUMIFS(Jan!$J$5:$J$586,Jan!$V$5:$V$586,"Despesa",Jan!$G$5:$G$586,CPagar!$D776,Jan!$L$5:$L$586,"Não Pago")</f>
        <v>0</v>
      </c>
      <c r="F776" s="49">
        <f>SUMIFS(Fev!$J$5:$J$605,Fev!$V$5:$V$605,"Despesa",Fev!$G$5:$G$605,CPagar!$D776,Fev!$L$5:$L$605,"Não Pago")</f>
        <v>0</v>
      </c>
      <c r="G776" s="49" t="e">
        <f>SUMIFS(#REF!,#REF!,"Despesa",#REF!,CPagar!$D776,#REF!,"Não Pago")</f>
        <v>#REF!</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t="e">
        <f>SUMIFS(#REF!,#REF!,"Despesa",#REF!,CPagar!$D776,#REF!,"Não Pago")</f>
        <v>#REF!</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t="e">
        <f t="shared" si="24"/>
        <v>#REF!</v>
      </c>
    </row>
    <row r="777" spans="1:17" ht="28.5" customHeight="1" thickTop="1" thickBot="1" x14ac:dyDescent="0.3">
      <c r="A777" s="214"/>
      <c r="C777" s="34">
        <f>'PC Despesas'!X73</f>
        <v>0</v>
      </c>
      <c r="D777" s="35" t="e">
        <f>VLOOKUP(C777,'PC Despesas'!$X$5:$Y$103,2,FALSE)</f>
        <v>#N/A</v>
      </c>
      <c r="E777" s="49">
        <f>SUMIFS(Jan!$J$5:$J$586,Jan!$V$5:$V$586,"Despesa",Jan!$G$5:$G$586,CPagar!$D777,Jan!$L$5:$L$586,"Não Pago")</f>
        <v>0</v>
      </c>
      <c r="F777" s="49">
        <f>SUMIFS(Fev!$J$5:$J$605,Fev!$V$5:$V$605,"Despesa",Fev!$G$5:$G$605,CPagar!$D777,Fev!$L$5:$L$605,"Não Pago")</f>
        <v>0</v>
      </c>
      <c r="G777" s="49" t="e">
        <f>SUMIFS(#REF!,#REF!,"Despesa",#REF!,CPagar!$D777,#REF!,"Não Pago")</f>
        <v>#REF!</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t="e">
        <f>SUMIFS(#REF!,#REF!,"Despesa",#REF!,CPagar!$D777,#REF!,"Não Pago")</f>
        <v>#REF!</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t="e">
        <f t="shared" si="24"/>
        <v>#REF!</v>
      </c>
    </row>
    <row r="778" spans="1:17" ht="28.5" customHeight="1" thickTop="1" thickBot="1" x14ac:dyDescent="0.3">
      <c r="A778" s="214"/>
      <c r="C778" s="34">
        <f>'PC Despesas'!X74</f>
        <v>0</v>
      </c>
      <c r="D778" s="35" t="e">
        <f>VLOOKUP(C778,'PC Despesas'!$X$5:$Y$103,2,FALSE)</f>
        <v>#N/A</v>
      </c>
      <c r="E778" s="49">
        <f>SUMIFS(Jan!$J$5:$J$586,Jan!$V$5:$V$586,"Despesa",Jan!$G$5:$G$586,CPagar!$D778,Jan!$L$5:$L$586,"Não Pago")</f>
        <v>0</v>
      </c>
      <c r="F778" s="49">
        <f>SUMIFS(Fev!$J$5:$J$605,Fev!$V$5:$V$605,"Despesa",Fev!$G$5:$G$605,CPagar!$D778,Fev!$L$5:$L$605,"Não Pago")</f>
        <v>0</v>
      </c>
      <c r="G778" s="49" t="e">
        <f>SUMIFS(#REF!,#REF!,"Despesa",#REF!,CPagar!$D778,#REF!,"Não Pago")</f>
        <v>#REF!</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t="e">
        <f>SUMIFS(#REF!,#REF!,"Despesa",#REF!,CPagar!$D778,#REF!,"Não Pago")</f>
        <v>#REF!</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t="e">
        <f t="shared" si="24"/>
        <v>#REF!</v>
      </c>
    </row>
    <row r="779" spans="1:17" ht="28.5" customHeight="1" thickTop="1" thickBot="1" x14ac:dyDescent="0.3">
      <c r="A779" s="214"/>
      <c r="C779" s="34">
        <f>'PC Despesas'!X75</f>
        <v>0</v>
      </c>
      <c r="D779" s="35" t="e">
        <f>VLOOKUP(C779,'PC Despesas'!$X$5:$Y$103,2,FALSE)</f>
        <v>#N/A</v>
      </c>
      <c r="E779" s="49">
        <f>SUMIFS(Jan!$J$5:$J$586,Jan!$V$5:$V$586,"Despesa",Jan!$G$5:$G$586,CPagar!$D779,Jan!$L$5:$L$586,"Não Pago")</f>
        <v>0</v>
      </c>
      <c r="F779" s="49">
        <f>SUMIFS(Fev!$J$5:$J$605,Fev!$V$5:$V$605,"Despesa",Fev!$G$5:$G$605,CPagar!$D779,Fev!$L$5:$L$605,"Não Pago")</f>
        <v>0</v>
      </c>
      <c r="G779" s="49" t="e">
        <f>SUMIFS(#REF!,#REF!,"Despesa",#REF!,CPagar!$D779,#REF!,"Não Pago")</f>
        <v>#REF!</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t="e">
        <f>SUMIFS(#REF!,#REF!,"Despesa",#REF!,CPagar!$D779,#REF!,"Não Pago")</f>
        <v>#REF!</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t="e">
        <f t="shared" si="24"/>
        <v>#REF!</v>
      </c>
    </row>
    <row r="780" spans="1:17" ht="28.5" customHeight="1" thickTop="1" thickBot="1" x14ac:dyDescent="0.3">
      <c r="A780" s="214"/>
      <c r="C780" s="34">
        <f>'PC Despesas'!X76</f>
        <v>0</v>
      </c>
      <c r="D780" s="35" t="e">
        <f>VLOOKUP(C780,'PC Despesas'!$X$5:$Y$103,2,FALSE)</f>
        <v>#N/A</v>
      </c>
      <c r="E780" s="49">
        <f>SUMIFS(Jan!$J$5:$J$586,Jan!$V$5:$V$586,"Despesa",Jan!$G$5:$G$586,CPagar!$D780,Jan!$L$5:$L$586,"Não Pago")</f>
        <v>0</v>
      </c>
      <c r="F780" s="49">
        <f>SUMIFS(Fev!$J$5:$J$605,Fev!$V$5:$V$605,"Despesa",Fev!$G$5:$G$605,CPagar!$D780,Fev!$L$5:$L$605,"Não Pago")</f>
        <v>0</v>
      </c>
      <c r="G780" s="49" t="e">
        <f>SUMIFS(#REF!,#REF!,"Despesa",#REF!,CPagar!$D780,#REF!,"Não Pago")</f>
        <v>#REF!</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t="e">
        <f>SUMIFS(#REF!,#REF!,"Despesa",#REF!,CPagar!$D780,#REF!,"Não Pago")</f>
        <v>#REF!</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t="e">
        <f t="shared" si="24"/>
        <v>#REF!</v>
      </c>
    </row>
    <row r="781" spans="1:17" ht="28.5" customHeight="1" thickTop="1" thickBot="1" x14ac:dyDescent="0.3">
      <c r="A781" s="214"/>
      <c r="C781" s="34">
        <f>'PC Despesas'!X77</f>
        <v>0</v>
      </c>
      <c r="D781" s="35" t="e">
        <f>VLOOKUP(C781,'PC Despesas'!$X$5:$Y$103,2,FALSE)</f>
        <v>#N/A</v>
      </c>
      <c r="E781" s="49">
        <f>SUMIFS(Jan!$J$5:$J$586,Jan!$V$5:$V$586,"Despesa",Jan!$G$5:$G$586,CPagar!$D781,Jan!$L$5:$L$586,"Não Pago")</f>
        <v>0</v>
      </c>
      <c r="F781" s="49">
        <f>SUMIFS(Fev!$J$5:$J$605,Fev!$V$5:$V$605,"Despesa",Fev!$G$5:$G$605,CPagar!$D781,Fev!$L$5:$L$605,"Não Pago")</f>
        <v>0</v>
      </c>
      <c r="G781" s="49" t="e">
        <f>SUMIFS(#REF!,#REF!,"Despesa",#REF!,CPagar!$D781,#REF!,"Não Pago")</f>
        <v>#REF!</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t="e">
        <f>SUMIFS(#REF!,#REF!,"Despesa",#REF!,CPagar!$D781,#REF!,"Não Pago")</f>
        <v>#REF!</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t="e">
        <f t="shared" si="24"/>
        <v>#REF!</v>
      </c>
    </row>
    <row r="782" spans="1:17" ht="28.5" customHeight="1" thickTop="1" thickBot="1" x14ac:dyDescent="0.3">
      <c r="A782" s="214"/>
      <c r="C782" s="34">
        <f>'PC Despesas'!X78</f>
        <v>0</v>
      </c>
      <c r="D782" s="35" t="e">
        <f>VLOOKUP(C782,'PC Despesas'!$X$5:$Y$103,2,FALSE)</f>
        <v>#N/A</v>
      </c>
      <c r="E782" s="49">
        <f>SUMIFS(Jan!$J$5:$J$586,Jan!$V$5:$V$586,"Despesa",Jan!$G$5:$G$586,CPagar!$D782,Jan!$L$5:$L$586,"Não Pago")</f>
        <v>0</v>
      </c>
      <c r="F782" s="49">
        <f>SUMIFS(Fev!$J$5:$J$605,Fev!$V$5:$V$605,"Despesa",Fev!$G$5:$G$605,CPagar!$D782,Fev!$L$5:$L$605,"Não Pago")</f>
        <v>0</v>
      </c>
      <c r="G782" s="49" t="e">
        <f>SUMIFS(#REF!,#REF!,"Despesa",#REF!,CPagar!$D782,#REF!,"Não Pago")</f>
        <v>#REF!</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t="e">
        <f>SUMIFS(#REF!,#REF!,"Despesa",#REF!,CPagar!$D782,#REF!,"Não Pago")</f>
        <v>#REF!</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t="e">
        <f t="shared" si="24"/>
        <v>#REF!</v>
      </c>
    </row>
    <row r="783" spans="1:17" ht="28.5" customHeight="1" thickTop="1" thickBot="1" x14ac:dyDescent="0.3">
      <c r="A783" s="214"/>
      <c r="C783" s="34">
        <f>'PC Despesas'!X79</f>
        <v>0</v>
      </c>
      <c r="D783" s="35" t="e">
        <f>VLOOKUP(C783,'PC Despesas'!$X$5:$Y$103,2,FALSE)</f>
        <v>#N/A</v>
      </c>
      <c r="E783" s="49">
        <f>SUMIFS(Jan!$J$5:$J$586,Jan!$V$5:$V$586,"Despesa",Jan!$G$5:$G$586,CPagar!$D783,Jan!$L$5:$L$586,"Não Pago")</f>
        <v>0</v>
      </c>
      <c r="F783" s="49">
        <f>SUMIFS(Fev!$J$5:$J$605,Fev!$V$5:$V$605,"Despesa",Fev!$G$5:$G$605,CPagar!$D783,Fev!$L$5:$L$605,"Não Pago")</f>
        <v>0</v>
      </c>
      <c r="G783" s="49" t="e">
        <f>SUMIFS(#REF!,#REF!,"Despesa",#REF!,CPagar!$D783,#REF!,"Não Pago")</f>
        <v>#REF!</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t="e">
        <f>SUMIFS(#REF!,#REF!,"Despesa",#REF!,CPagar!$D783,#REF!,"Não Pago")</f>
        <v>#REF!</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t="e">
        <f t="shared" si="24"/>
        <v>#REF!</v>
      </c>
    </row>
    <row r="784" spans="1:17" ht="28.5" customHeight="1" thickTop="1" thickBot="1" x14ac:dyDescent="0.3">
      <c r="A784" s="214"/>
      <c r="C784" s="34">
        <f>'PC Despesas'!X80</f>
        <v>0</v>
      </c>
      <c r="D784" s="35" t="e">
        <f>VLOOKUP(C784,'PC Despesas'!$X$5:$Y$103,2,FALSE)</f>
        <v>#N/A</v>
      </c>
      <c r="E784" s="49">
        <f>SUMIFS(Jan!$J$5:$J$586,Jan!$V$5:$V$586,"Despesa",Jan!$G$5:$G$586,CPagar!$D784,Jan!$L$5:$L$586,"Não Pago")</f>
        <v>0</v>
      </c>
      <c r="F784" s="49">
        <f>SUMIFS(Fev!$J$5:$J$605,Fev!$V$5:$V$605,"Despesa",Fev!$G$5:$G$605,CPagar!$D784,Fev!$L$5:$L$605,"Não Pago")</f>
        <v>0</v>
      </c>
      <c r="G784" s="49" t="e">
        <f>SUMIFS(#REF!,#REF!,"Despesa",#REF!,CPagar!$D784,#REF!,"Não Pago")</f>
        <v>#REF!</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t="e">
        <f>SUMIFS(#REF!,#REF!,"Despesa",#REF!,CPagar!$D784,#REF!,"Não Pago")</f>
        <v>#REF!</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t="e">
        <f t="shared" si="24"/>
        <v>#REF!</v>
      </c>
    </row>
    <row r="785" spans="1:17" ht="28.5" customHeight="1" thickTop="1" thickBot="1" x14ac:dyDescent="0.3">
      <c r="A785" s="214"/>
      <c r="C785" s="34">
        <f>'PC Despesas'!X81</f>
        <v>0</v>
      </c>
      <c r="D785" s="35" t="e">
        <f>VLOOKUP(C785,'PC Despesas'!$X$5:$Y$103,2,FALSE)</f>
        <v>#N/A</v>
      </c>
      <c r="E785" s="49">
        <f>SUMIFS(Jan!$J$5:$J$586,Jan!$V$5:$V$586,"Despesa",Jan!$G$5:$G$586,CPagar!$D785,Jan!$L$5:$L$586,"Não Pago")</f>
        <v>0</v>
      </c>
      <c r="F785" s="49">
        <f>SUMIFS(Fev!$J$5:$J$605,Fev!$V$5:$V$605,"Despesa",Fev!$G$5:$G$605,CPagar!$D785,Fev!$L$5:$L$605,"Não Pago")</f>
        <v>0</v>
      </c>
      <c r="G785" s="49" t="e">
        <f>SUMIFS(#REF!,#REF!,"Despesa",#REF!,CPagar!$D785,#REF!,"Não Pago")</f>
        <v>#REF!</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t="e">
        <f>SUMIFS(#REF!,#REF!,"Despesa",#REF!,CPagar!$D785,#REF!,"Não Pago")</f>
        <v>#REF!</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t="e">
        <f t="shared" si="24"/>
        <v>#REF!</v>
      </c>
    </row>
    <row r="786" spans="1:17" ht="28.5" customHeight="1" thickTop="1" thickBot="1" x14ac:dyDescent="0.3">
      <c r="A786" s="214"/>
      <c r="C786" s="34">
        <f>'PC Despesas'!X82</f>
        <v>0</v>
      </c>
      <c r="D786" s="35" t="e">
        <f>VLOOKUP(C786,'PC Despesas'!$X$5:$Y$103,2,FALSE)</f>
        <v>#N/A</v>
      </c>
      <c r="E786" s="49">
        <f>SUMIFS(Jan!$J$5:$J$586,Jan!$V$5:$V$586,"Despesa",Jan!$G$5:$G$586,CPagar!$D786,Jan!$L$5:$L$586,"Não Pago")</f>
        <v>0</v>
      </c>
      <c r="F786" s="49">
        <f>SUMIFS(Fev!$J$5:$J$605,Fev!$V$5:$V$605,"Despesa",Fev!$G$5:$G$605,CPagar!$D786,Fev!$L$5:$L$605,"Não Pago")</f>
        <v>0</v>
      </c>
      <c r="G786" s="49" t="e">
        <f>SUMIFS(#REF!,#REF!,"Despesa",#REF!,CPagar!$D786,#REF!,"Não Pago")</f>
        <v>#REF!</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t="e">
        <f>SUMIFS(#REF!,#REF!,"Despesa",#REF!,CPagar!$D786,#REF!,"Não Pago")</f>
        <v>#REF!</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t="e">
        <f t="shared" si="24"/>
        <v>#REF!</v>
      </c>
    </row>
    <row r="787" spans="1:17" ht="28.5" customHeight="1" thickTop="1" thickBot="1" x14ac:dyDescent="0.3">
      <c r="A787" s="214"/>
      <c r="C787" s="34">
        <f>'PC Despesas'!X83</f>
        <v>0</v>
      </c>
      <c r="D787" s="35" t="e">
        <f>VLOOKUP(C787,'PC Despesas'!$X$5:$Y$103,2,FALSE)</f>
        <v>#N/A</v>
      </c>
      <c r="E787" s="49">
        <f>SUMIFS(Jan!$J$5:$J$586,Jan!$V$5:$V$586,"Despesa",Jan!$G$5:$G$586,CPagar!$D787,Jan!$L$5:$L$586,"Não Pago")</f>
        <v>0</v>
      </c>
      <c r="F787" s="49">
        <f>SUMIFS(Fev!$J$5:$J$605,Fev!$V$5:$V$605,"Despesa",Fev!$G$5:$G$605,CPagar!$D787,Fev!$L$5:$L$605,"Não Pago")</f>
        <v>0</v>
      </c>
      <c r="G787" s="49" t="e">
        <f>SUMIFS(#REF!,#REF!,"Despesa",#REF!,CPagar!$D787,#REF!,"Não Pago")</f>
        <v>#REF!</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t="e">
        <f>SUMIFS(#REF!,#REF!,"Despesa",#REF!,CPagar!$D787,#REF!,"Não Pago")</f>
        <v>#REF!</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t="e">
        <f t="shared" si="24"/>
        <v>#REF!</v>
      </c>
    </row>
    <row r="788" spans="1:17" ht="28.5" customHeight="1" thickTop="1" thickBot="1" x14ac:dyDescent="0.3">
      <c r="A788" s="214"/>
      <c r="C788" s="34">
        <f>'PC Despesas'!X84</f>
        <v>0</v>
      </c>
      <c r="D788" s="35" t="e">
        <f>VLOOKUP(C788,'PC Despesas'!$X$5:$Y$103,2,FALSE)</f>
        <v>#N/A</v>
      </c>
      <c r="E788" s="49">
        <f>SUMIFS(Jan!$J$5:$J$586,Jan!$V$5:$V$586,"Despesa",Jan!$G$5:$G$586,CPagar!$D788,Jan!$L$5:$L$586,"Não Pago")</f>
        <v>0</v>
      </c>
      <c r="F788" s="49">
        <f>SUMIFS(Fev!$J$5:$J$605,Fev!$V$5:$V$605,"Despesa",Fev!$G$5:$G$605,CPagar!$D788,Fev!$L$5:$L$605,"Não Pago")</f>
        <v>0</v>
      </c>
      <c r="G788" s="49" t="e">
        <f>SUMIFS(#REF!,#REF!,"Despesa",#REF!,CPagar!$D788,#REF!,"Não Pago")</f>
        <v>#REF!</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t="e">
        <f>SUMIFS(#REF!,#REF!,"Despesa",#REF!,CPagar!$D788,#REF!,"Não Pago")</f>
        <v>#REF!</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t="e">
        <f t="shared" si="24"/>
        <v>#REF!</v>
      </c>
    </row>
    <row r="789" spans="1:17" ht="28.5" customHeight="1" thickTop="1" thickBot="1" x14ac:dyDescent="0.3">
      <c r="A789" s="214"/>
      <c r="C789" s="34">
        <f>'PC Despesas'!X85</f>
        <v>0</v>
      </c>
      <c r="D789" s="35" t="e">
        <f>VLOOKUP(C789,'PC Despesas'!$X$5:$Y$103,2,FALSE)</f>
        <v>#N/A</v>
      </c>
      <c r="E789" s="49">
        <f>SUMIFS(Jan!$J$5:$J$586,Jan!$V$5:$V$586,"Despesa",Jan!$G$5:$G$586,CPagar!$D789,Jan!$L$5:$L$586,"Não Pago")</f>
        <v>0</v>
      </c>
      <c r="F789" s="49">
        <f>SUMIFS(Fev!$J$5:$J$605,Fev!$V$5:$V$605,"Despesa",Fev!$G$5:$G$605,CPagar!$D789,Fev!$L$5:$L$605,"Não Pago")</f>
        <v>0</v>
      </c>
      <c r="G789" s="49" t="e">
        <f>SUMIFS(#REF!,#REF!,"Despesa",#REF!,CPagar!$D789,#REF!,"Não Pago")</f>
        <v>#REF!</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t="e">
        <f>SUMIFS(#REF!,#REF!,"Despesa",#REF!,CPagar!$D789,#REF!,"Não Pago")</f>
        <v>#REF!</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t="e">
        <f t="shared" si="24"/>
        <v>#REF!</v>
      </c>
    </row>
    <row r="790" spans="1:17" ht="28.5" customHeight="1" thickTop="1" thickBot="1" x14ac:dyDescent="0.3">
      <c r="A790" s="214"/>
      <c r="C790" s="34">
        <f>'PC Despesas'!X86</f>
        <v>0</v>
      </c>
      <c r="D790" s="35" t="e">
        <f>VLOOKUP(C790,'PC Despesas'!$X$5:$Y$103,2,FALSE)</f>
        <v>#N/A</v>
      </c>
      <c r="E790" s="49">
        <f>SUMIFS(Jan!$J$5:$J$586,Jan!$V$5:$V$586,"Despesa",Jan!$G$5:$G$586,CPagar!$D790,Jan!$L$5:$L$586,"Não Pago")</f>
        <v>0</v>
      </c>
      <c r="F790" s="49">
        <f>SUMIFS(Fev!$J$5:$J$605,Fev!$V$5:$V$605,"Despesa",Fev!$G$5:$G$605,CPagar!$D790,Fev!$L$5:$L$605,"Não Pago")</f>
        <v>0</v>
      </c>
      <c r="G790" s="49" t="e">
        <f>SUMIFS(#REF!,#REF!,"Despesa",#REF!,CPagar!$D790,#REF!,"Não Pago")</f>
        <v>#REF!</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t="e">
        <f>SUMIFS(#REF!,#REF!,"Despesa",#REF!,CPagar!$D790,#REF!,"Não Pago")</f>
        <v>#REF!</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t="e">
        <f t="shared" si="24"/>
        <v>#REF!</v>
      </c>
    </row>
    <row r="791" spans="1:17" ht="28.5" customHeight="1" thickTop="1" thickBot="1" x14ac:dyDescent="0.3">
      <c r="A791" s="214"/>
      <c r="C791" s="34">
        <f>'PC Despesas'!X87</f>
        <v>0</v>
      </c>
      <c r="D791" s="35" t="e">
        <f>VLOOKUP(C791,'PC Despesas'!$X$5:$Y$103,2,FALSE)</f>
        <v>#N/A</v>
      </c>
      <c r="E791" s="49">
        <f>SUMIFS(Jan!$J$5:$J$586,Jan!$V$5:$V$586,"Despesa",Jan!$G$5:$G$586,CPagar!$D791,Jan!$L$5:$L$586,"Não Pago")</f>
        <v>0</v>
      </c>
      <c r="F791" s="49">
        <f>SUMIFS(Fev!$J$5:$J$605,Fev!$V$5:$V$605,"Despesa",Fev!$G$5:$G$605,CPagar!$D791,Fev!$L$5:$L$605,"Não Pago")</f>
        <v>0</v>
      </c>
      <c r="G791" s="49" t="e">
        <f>SUMIFS(#REF!,#REF!,"Despesa",#REF!,CPagar!$D791,#REF!,"Não Pago")</f>
        <v>#REF!</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t="e">
        <f>SUMIFS(#REF!,#REF!,"Despesa",#REF!,CPagar!$D791,#REF!,"Não Pago")</f>
        <v>#REF!</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t="e">
        <f t="shared" si="24"/>
        <v>#REF!</v>
      </c>
    </row>
    <row r="792" spans="1:17" ht="28.5" customHeight="1" thickTop="1" thickBot="1" x14ac:dyDescent="0.3">
      <c r="A792" s="214"/>
      <c r="C792" s="34">
        <f>'PC Despesas'!X88</f>
        <v>0</v>
      </c>
      <c r="D792" s="35" t="e">
        <f>VLOOKUP(C792,'PC Despesas'!$X$5:$Y$103,2,FALSE)</f>
        <v>#N/A</v>
      </c>
      <c r="E792" s="49">
        <f>SUMIFS(Jan!$J$5:$J$586,Jan!$V$5:$V$586,"Despesa",Jan!$G$5:$G$586,CPagar!$D792,Jan!$L$5:$L$586,"Não Pago")</f>
        <v>0</v>
      </c>
      <c r="F792" s="49">
        <f>SUMIFS(Fev!$J$5:$J$605,Fev!$V$5:$V$605,"Despesa",Fev!$G$5:$G$605,CPagar!$D792,Fev!$L$5:$L$605,"Não Pago")</f>
        <v>0</v>
      </c>
      <c r="G792" s="49" t="e">
        <f>SUMIFS(#REF!,#REF!,"Despesa",#REF!,CPagar!$D792,#REF!,"Não Pago")</f>
        <v>#REF!</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t="e">
        <f>SUMIFS(#REF!,#REF!,"Despesa",#REF!,CPagar!$D792,#REF!,"Não Pago")</f>
        <v>#REF!</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t="e">
        <f t="shared" si="24"/>
        <v>#REF!</v>
      </c>
    </row>
    <row r="793" spans="1:17" ht="28.5" customHeight="1" thickTop="1" thickBot="1" x14ac:dyDescent="0.3">
      <c r="A793" s="214"/>
      <c r="C793" s="34">
        <f>'PC Despesas'!X89</f>
        <v>0</v>
      </c>
      <c r="D793" s="35" t="e">
        <f>VLOOKUP(C793,'PC Despesas'!$X$5:$Y$103,2,FALSE)</f>
        <v>#N/A</v>
      </c>
      <c r="E793" s="49">
        <f>SUMIFS(Jan!$J$5:$J$586,Jan!$V$5:$V$586,"Despesa",Jan!$G$5:$G$586,CPagar!$D793,Jan!$L$5:$L$586,"Não Pago")</f>
        <v>0</v>
      </c>
      <c r="F793" s="49">
        <f>SUMIFS(Fev!$J$5:$J$605,Fev!$V$5:$V$605,"Despesa",Fev!$G$5:$G$605,CPagar!$D793,Fev!$L$5:$L$605,"Não Pago")</f>
        <v>0</v>
      </c>
      <c r="G793" s="49" t="e">
        <f>SUMIFS(#REF!,#REF!,"Despesa",#REF!,CPagar!$D793,#REF!,"Não Pago")</f>
        <v>#REF!</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t="e">
        <f>SUMIFS(#REF!,#REF!,"Despesa",#REF!,CPagar!$D793,#REF!,"Não Pago")</f>
        <v>#REF!</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t="e">
        <f t="shared" si="24"/>
        <v>#REF!</v>
      </c>
    </row>
    <row r="794" spans="1:17" ht="29.25" customHeight="1" thickTop="1" thickBot="1" x14ac:dyDescent="0.3">
      <c r="A794" s="214"/>
      <c r="C794" s="34">
        <f>'PC Despesas'!X90</f>
        <v>0</v>
      </c>
      <c r="D794" s="35" t="e">
        <f>VLOOKUP(C794,'PC Despesas'!$X$5:$Y$103,2,FALSE)</f>
        <v>#N/A</v>
      </c>
      <c r="E794" s="49">
        <f>SUMIFS(Jan!$J$5:$J$586,Jan!$V$5:$V$586,"Despesa",Jan!$G$5:$G$586,CPagar!$D794,Jan!$L$5:$L$586,"Não Pago")</f>
        <v>0</v>
      </c>
      <c r="F794" s="49">
        <f>SUMIFS(Fev!$J$5:$J$605,Fev!$V$5:$V$605,"Despesa",Fev!$G$5:$G$605,CPagar!$D794,Fev!$L$5:$L$605,"Não Pago")</f>
        <v>0</v>
      </c>
      <c r="G794" s="49" t="e">
        <f>SUMIFS(#REF!,#REF!,"Despesa",#REF!,CPagar!$D794,#REF!,"Não Pago")</f>
        <v>#REF!</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t="e">
        <f>SUMIFS(#REF!,#REF!,"Despesa",#REF!,CPagar!$D794,#REF!,"Não Pago")</f>
        <v>#REF!</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t="e">
        <f t="shared" si="24"/>
        <v>#REF!</v>
      </c>
    </row>
    <row r="795" spans="1:17" ht="29.25" customHeight="1" thickTop="1" thickBot="1" x14ac:dyDescent="0.3">
      <c r="A795" s="214"/>
      <c r="C795" s="34">
        <f>'PC Despesas'!X91</f>
        <v>0</v>
      </c>
      <c r="D795" s="35" t="e">
        <f>VLOOKUP(C795,'PC Despesas'!$X$5:$Y$103,2,FALSE)</f>
        <v>#N/A</v>
      </c>
      <c r="E795" s="49">
        <f>SUMIFS(Jan!$J$5:$J$586,Jan!$V$5:$V$586,"Despesa",Jan!$G$5:$G$586,CPagar!$D795,Jan!$L$5:$L$586,"Não Pago")</f>
        <v>0</v>
      </c>
      <c r="F795" s="49">
        <f>SUMIFS(Fev!$J$5:$J$605,Fev!$V$5:$V$605,"Despesa",Fev!$G$5:$G$605,CPagar!$D795,Fev!$L$5:$L$605,"Não Pago")</f>
        <v>0</v>
      </c>
      <c r="G795" s="49" t="e">
        <f>SUMIFS(#REF!,#REF!,"Despesa",#REF!,CPagar!$D795,#REF!,"Não Pago")</f>
        <v>#REF!</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t="e">
        <f>SUMIFS(#REF!,#REF!,"Despesa",#REF!,CPagar!$D795,#REF!,"Não Pago")</f>
        <v>#REF!</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t="e">
        <f t="shared" si="24"/>
        <v>#REF!</v>
      </c>
    </row>
    <row r="796" spans="1:17" ht="29.25" customHeight="1" thickTop="1" thickBot="1" x14ac:dyDescent="0.3">
      <c r="A796" s="214"/>
      <c r="C796" s="34">
        <f>'PC Despesas'!X92</f>
        <v>0</v>
      </c>
      <c r="D796" s="35" t="e">
        <f>VLOOKUP(C796,'PC Despesas'!$X$5:$Y$103,2,FALSE)</f>
        <v>#N/A</v>
      </c>
      <c r="E796" s="49">
        <f>SUMIFS(Jan!$J$5:$J$586,Jan!$V$5:$V$586,"Despesa",Jan!$G$5:$G$586,CPagar!$D796,Jan!$L$5:$L$586,"Não Pago")</f>
        <v>0</v>
      </c>
      <c r="F796" s="49">
        <f>SUMIFS(Fev!$J$5:$J$605,Fev!$V$5:$V$605,"Despesa",Fev!$G$5:$G$605,CPagar!$D796,Fev!$L$5:$L$605,"Não Pago")</f>
        <v>0</v>
      </c>
      <c r="G796" s="49" t="e">
        <f>SUMIFS(#REF!,#REF!,"Despesa",#REF!,CPagar!$D796,#REF!,"Não Pago")</f>
        <v>#REF!</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t="e">
        <f>SUMIFS(#REF!,#REF!,"Despesa",#REF!,CPagar!$D796,#REF!,"Não Pago")</f>
        <v>#REF!</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t="e">
        <f t="shared" si="24"/>
        <v>#REF!</v>
      </c>
    </row>
    <row r="797" spans="1:17" ht="29.25" customHeight="1" thickTop="1" thickBot="1" x14ac:dyDescent="0.3">
      <c r="A797" s="214"/>
      <c r="C797" s="34">
        <f>'PC Despesas'!X93</f>
        <v>0</v>
      </c>
      <c r="D797" s="35" t="e">
        <f>VLOOKUP(C797,'PC Despesas'!$X$5:$Y$103,2,FALSE)</f>
        <v>#N/A</v>
      </c>
      <c r="E797" s="49">
        <f>SUMIFS(Jan!$J$5:$J$586,Jan!$V$5:$V$586,"Despesa",Jan!$G$5:$G$586,CPagar!$D797,Jan!$L$5:$L$586,"Não Pago")</f>
        <v>0</v>
      </c>
      <c r="F797" s="49">
        <f>SUMIFS(Fev!$J$5:$J$605,Fev!$V$5:$V$605,"Despesa",Fev!$G$5:$G$605,CPagar!$D797,Fev!$L$5:$L$605,"Não Pago")</f>
        <v>0</v>
      </c>
      <c r="G797" s="49" t="e">
        <f>SUMIFS(#REF!,#REF!,"Despesa",#REF!,CPagar!$D797,#REF!,"Não Pago")</f>
        <v>#REF!</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t="e">
        <f>SUMIFS(#REF!,#REF!,"Despesa",#REF!,CPagar!$D797,#REF!,"Não Pago")</f>
        <v>#REF!</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t="e">
        <f t="shared" si="24"/>
        <v>#REF!</v>
      </c>
    </row>
    <row r="798" spans="1:17" ht="29.25" customHeight="1" thickTop="1" thickBot="1" x14ac:dyDescent="0.3">
      <c r="A798" s="214"/>
      <c r="C798" s="34">
        <f>'PC Despesas'!X94</f>
        <v>0</v>
      </c>
      <c r="D798" s="35" t="e">
        <f>VLOOKUP(C798,'PC Despesas'!$X$5:$Y$103,2,FALSE)</f>
        <v>#N/A</v>
      </c>
      <c r="E798" s="49">
        <f>SUMIFS(Jan!$J$5:$J$586,Jan!$V$5:$V$586,"Despesa",Jan!$G$5:$G$586,CPagar!$D798,Jan!$L$5:$L$586,"Não Pago")</f>
        <v>0</v>
      </c>
      <c r="F798" s="49">
        <f>SUMIFS(Fev!$J$5:$J$605,Fev!$V$5:$V$605,"Despesa",Fev!$G$5:$G$605,CPagar!$D798,Fev!$L$5:$L$605,"Não Pago")</f>
        <v>0</v>
      </c>
      <c r="G798" s="49" t="e">
        <f>SUMIFS(#REF!,#REF!,"Despesa",#REF!,CPagar!$D798,#REF!,"Não Pago")</f>
        <v>#REF!</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t="e">
        <f>SUMIFS(#REF!,#REF!,"Despesa",#REF!,CPagar!$D798,#REF!,"Não Pago")</f>
        <v>#REF!</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t="e">
        <f t="shared" si="24"/>
        <v>#REF!</v>
      </c>
    </row>
    <row r="799" spans="1:17" ht="29.25" customHeight="1" thickTop="1" thickBot="1" x14ac:dyDescent="0.3">
      <c r="A799" s="214"/>
      <c r="C799" s="34">
        <f>'PC Despesas'!X95</f>
        <v>0</v>
      </c>
      <c r="D799" s="35" t="e">
        <f>VLOOKUP(C799,'PC Despesas'!$X$5:$Y$103,2,FALSE)</f>
        <v>#N/A</v>
      </c>
      <c r="E799" s="49">
        <f>SUMIFS(Jan!$J$5:$J$586,Jan!$V$5:$V$586,"Despesa",Jan!$G$5:$G$586,CPagar!$D799,Jan!$L$5:$L$586,"Não Pago")</f>
        <v>0</v>
      </c>
      <c r="F799" s="49">
        <f>SUMIFS(Fev!$J$5:$J$605,Fev!$V$5:$V$605,"Despesa",Fev!$G$5:$G$605,CPagar!$D799,Fev!$L$5:$L$605,"Não Pago")</f>
        <v>0</v>
      </c>
      <c r="G799" s="49" t="e">
        <f>SUMIFS(#REF!,#REF!,"Despesa",#REF!,CPagar!$D799,#REF!,"Não Pago")</f>
        <v>#REF!</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t="e">
        <f>SUMIFS(#REF!,#REF!,"Despesa",#REF!,CPagar!$D799,#REF!,"Não Pago")</f>
        <v>#REF!</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t="e">
        <f t="shared" si="24"/>
        <v>#REF!</v>
      </c>
    </row>
    <row r="800" spans="1:17" ht="29.25" customHeight="1" thickTop="1" thickBot="1" x14ac:dyDescent="0.3">
      <c r="A800" s="214"/>
      <c r="C800" s="34">
        <f>'PC Despesas'!X96</f>
        <v>0</v>
      </c>
      <c r="D800" s="35" t="e">
        <f>VLOOKUP(C800,'PC Despesas'!$X$5:$Y$103,2,FALSE)</f>
        <v>#N/A</v>
      </c>
      <c r="E800" s="49">
        <f>SUMIFS(Jan!$J$5:$J$586,Jan!$V$5:$V$586,"Despesa",Jan!$G$5:$G$586,CPagar!$D800,Jan!$L$5:$L$586,"Não Pago")</f>
        <v>0</v>
      </c>
      <c r="F800" s="49">
        <f>SUMIFS(Fev!$J$5:$J$605,Fev!$V$5:$V$605,"Despesa",Fev!$G$5:$G$605,CPagar!$D800,Fev!$L$5:$L$605,"Não Pago")</f>
        <v>0</v>
      </c>
      <c r="G800" s="49" t="e">
        <f>SUMIFS(#REF!,#REF!,"Despesa",#REF!,CPagar!$D800,#REF!,"Não Pago")</f>
        <v>#REF!</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t="e">
        <f>SUMIFS(#REF!,#REF!,"Despesa",#REF!,CPagar!$D800,#REF!,"Não Pago")</f>
        <v>#REF!</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t="e">
        <f t="shared" si="24"/>
        <v>#REF!</v>
      </c>
    </row>
    <row r="801" spans="1:17" ht="29.25" customHeight="1" thickTop="1" thickBot="1" x14ac:dyDescent="0.3">
      <c r="A801" s="214"/>
      <c r="C801" s="34">
        <f>'PC Despesas'!X97</f>
        <v>0</v>
      </c>
      <c r="D801" s="35" t="e">
        <f>VLOOKUP(C801,'PC Despesas'!$X$5:$Y$103,2,FALSE)</f>
        <v>#N/A</v>
      </c>
      <c r="E801" s="49">
        <f>SUMIFS(Jan!$J$5:$J$586,Jan!$V$5:$V$586,"Despesa",Jan!$G$5:$G$586,CPagar!$D801,Jan!$L$5:$L$586,"Não Pago")</f>
        <v>0</v>
      </c>
      <c r="F801" s="49">
        <f>SUMIFS(Fev!$J$5:$J$605,Fev!$V$5:$V$605,"Despesa",Fev!$G$5:$G$605,CPagar!$D801,Fev!$L$5:$L$605,"Não Pago")</f>
        <v>0</v>
      </c>
      <c r="G801" s="49" t="e">
        <f>SUMIFS(#REF!,#REF!,"Despesa",#REF!,CPagar!$D801,#REF!,"Não Pago")</f>
        <v>#REF!</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t="e">
        <f>SUMIFS(#REF!,#REF!,"Despesa",#REF!,CPagar!$D801,#REF!,"Não Pago")</f>
        <v>#REF!</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t="e">
        <f t="shared" si="24"/>
        <v>#REF!</v>
      </c>
    </row>
    <row r="802" spans="1:17" ht="29.25" customHeight="1" thickTop="1" thickBot="1" x14ac:dyDescent="0.3">
      <c r="A802" s="214"/>
      <c r="C802" s="34">
        <f>'PC Despesas'!X98</f>
        <v>0</v>
      </c>
      <c r="D802" s="35" t="e">
        <f>VLOOKUP(C802,'PC Despesas'!$X$5:$Y$103,2,FALSE)</f>
        <v>#N/A</v>
      </c>
      <c r="E802" s="49">
        <f>SUMIFS(Jan!$J$5:$J$586,Jan!$V$5:$V$586,"Despesa",Jan!$G$5:$G$586,CPagar!$D802,Jan!$L$5:$L$586,"Não Pago")</f>
        <v>0</v>
      </c>
      <c r="F802" s="49">
        <f>SUMIFS(Fev!$J$5:$J$605,Fev!$V$5:$V$605,"Despesa",Fev!$G$5:$G$605,CPagar!$D802,Fev!$L$5:$L$605,"Não Pago")</f>
        <v>0</v>
      </c>
      <c r="G802" s="49" t="e">
        <f>SUMIFS(#REF!,#REF!,"Despesa",#REF!,CPagar!$D802,#REF!,"Não Pago")</f>
        <v>#REF!</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t="e">
        <f>SUMIFS(#REF!,#REF!,"Despesa",#REF!,CPagar!$D802,#REF!,"Não Pago")</f>
        <v>#REF!</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t="e">
        <f t="shared" si="24"/>
        <v>#REF!</v>
      </c>
    </row>
    <row r="803" spans="1:17" ht="29.25" customHeight="1" thickTop="1" thickBot="1" x14ac:dyDescent="0.3">
      <c r="A803" s="214"/>
      <c r="C803" s="34">
        <f>'PC Despesas'!X99</f>
        <v>0</v>
      </c>
      <c r="D803" s="35" t="e">
        <f>VLOOKUP(C803,'PC Despesas'!$X$5:$Y$103,2,FALSE)</f>
        <v>#N/A</v>
      </c>
      <c r="E803" s="49">
        <f>SUMIFS(Jan!$J$5:$J$586,Jan!$V$5:$V$586,"Despesa",Jan!$G$5:$G$586,CPagar!$D803,Jan!$L$5:$L$586,"Não Pago")</f>
        <v>0</v>
      </c>
      <c r="F803" s="49">
        <f>SUMIFS(Fev!$J$5:$J$605,Fev!$V$5:$V$605,"Despesa",Fev!$G$5:$G$605,CPagar!$D803,Fev!$L$5:$L$605,"Não Pago")</f>
        <v>0</v>
      </c>
      <c r="G803" s="49" t="e">
        <f>SUMIFS(#REF!,#REF!,"Despesa",#REF!,CPagar!$D803,#REF!,"Não Pago")</f>
        <v>#REF!</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t="e">
        <f>SUMIFS(#REF!,#REF!,"Despesa",#REF!,CPagar!$D803,#REF!,"Não Pago")</f>
        <v>#REF!</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t="e">
        <f t="shared" si="24"/>
        <v>#REF!</v>
      </c>
    </row>
    <row r="804" spans="1:17" ht="29.25" customHeight="1" thickTop="1" thickBot="1" x14ac:dyDescent="0.3">
      <c r="A804" s="214"/>
      <c r="C804" s="34">
        <f>'PC Despesas'!X100</f>
        <v>0</v>
      </c>
      <c r="D804" s="35" t="e">
        <f>VLOOKUP(C804,'PC Despesas'!$X$5:$Y$103,2,FALSE)</f>
        <v>#N/A</v>
      </c>
      <c r="E804" s="49">
        <f>SUMIFS(Jan!$J$5:$J$586,Jan!$V$5:$V$586,"Despesa",Jan!$G$5:$G$586,CPagar!$D804,Jan!$L$5:$L$586,"Não Pago")</f>
        <v>0</v>
      </c>
      <c r="F804" s="49">
        <f>SUMIFS(Fev!$J$5:$J$605,Fev!$V$5:$V$605,"Despesa",Fev!$G$5:$G$605,CPagar!$D804,Fev!$L$5:$L$605,"Não Pago")</f>
        <v>0</v>
      </c>
      <c r="G804" s="49" t="e">
        <f>SUMIFS(#REF!,#REF!,"Despesa",#REF!,CPagar!$D804,#REF!,"Não Pago")</f>
        <v>#REF!</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t="e">
        <f>SUMIFS(#REF!,#REF!,"Despesa",#REF!,CPagar!$D804,#REF!,"Não Pago")</f>
        <v>#REF!</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t="e">
        <f t="shared" si="24"/>
        <v>#REF!</v>
      </c>
    </row>
    <row r="805" spans="1:17" ht="29.25" customHeight="1" thickTop="1" thickBot="1" x14ac:dyDescent="0.3">
      <c r="A805" s="214"/>
      <c r="C805" s="34">
        <f>'PC Despesas'!X101</f>
        <v>0</v>
      </c>
      <c r="D805" s="35" t="e">
        <f>VLOOKUP(C805,'PC Despesas'!$X$5:$Y$103,2,FALSE)</f>
        <v>#N/A</v>
      </c>
      <c r="E805" s="49">
        <f>SUMIFS(Jan!$J$5:$J$586,Jan!$V$5:$V$586,"Despesa",Jan!$G$5:$G$586,CPagar!$D805,Jan!$L$5:$L$586,"Não Pago")</f>
        <v>0</v>
      </c>
      <c r="F805" s="49">
        <f>SUMIFS(Fev!$J$5:$J$605,Fev!$V$5:$V$605,"Despesa",Fev!$G$5:$G$605,CPagar!$D805,Fev!$L$5:$L$605,"Não Pago")</f>
        <v>0</v>
      </c>
      <c r="G805" s="49" t="e">
        <f>SUMIFS(#REF!,#REF!,"Despesa",#REF!,CPagar!$D805,#REF!,"Não Pago")</f>
        <v>#REF!</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t="e">
        <f>SUMIFS(#REF!,#REF!,"Despesa",#REF!,CPagar!$D805,#REF!,"Não Pago")</f>
        <v>#REF!</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t="e">
        <f t="shared" si="24"/>
        <v>#REF!</v>
      </c>
    </row>
    <row r="806" spans="1:17" ht="29.25" customHeight="1" thickTop="1" thickBot="1" x14ac:dyDescent="0.3">
      <c r="A806" s="214"/>
      <c r="C806" s="34">
        <f>'PC Despesas'!X102</f>
        <v>0</v>
      </c>
      <c r="D806" s="35" t="e">
        <f>VLOOKUP(C806,'PC Despesas'!$X$5:$Y$103,2,FALSE)</f>
        <v>#N/A</v>
      </c>
      <c r="E806" s="49">
        <f>SUMIFS(Jan!$J$5:$J$586,Jan!$V$5:$V$586,"Despesa",Jan!$G$5:$G$586,CPagar!$D806,Jan!$L$5:$L$586,"Não Pago")</f>
        <v>0</v>
      </c>
      <c r="F806" s="49">
        <f>SUMIFS(Fev!$J$5:$J$605,Fev!$V$5:$V$605,"Despesa",Fev!$G$5:$G$605,CPagar!$D806,Fev!$L$5:$L$605,"Não Pago")</f>
        <v>0</v>
      </c>
      <c r="G806" s="49" t="e">
        <f>SUMIFS(#REF!,#REF!,"Despesa",#REF!,CPagar!$D806,#REF!,"Não Pago")</f>
        <v>#REF!</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t="e">
        <f>SUMIFS(#REF!,#REF!,"Despesa",#REF!,CPagar!$D806,#REF!,"Não Pago")</f>
        <v>#REF!</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t="e">
        <f t="shared" si="24"/>
        <v>#REF!</v>
      </c>
    </row>
    <row r="807" spans="1:17" ht="29.25" customHeight="1" thickTop="1" thickBot="1" x14ac:dyDescent="0.3">
      <c r="A807" s="214"/>
      <c r="C807" s="34">
        <f>'PC Despesas'!X103</f>
        <v>0</v>
      </c>
      <c r="D807" s="35" t="e">
        <f>VLOOKUP(C807,'PC Despesas'!$X$5:$Y$103,2,FALSE)</f>
        <v>#N/A</v>
      </c>
      <c r="E807" s="49">
        <f>SUMIFS(Jan!$J$5:$J$586,Jan!$V$5:$V$586,"Despesa",Jan!$G$5:$G$586,CPagar!$D807,Jan!$L$5:$L$586,"Não Pago")</f>
        <v>0</v>
      </c>
      <c r="F807" s="49">
        <f>SUMIFS(Fev!$J$5:$J$605,Fev!$V$5:$V$605,"Despesa",Fev!$G$5:$G$605,CPagar!$D807,Fev!$L$5:$L$605,"Não Pago")</f>
        <v>0</v>
      </c>
      <c r="G807" s="49" t="e">
        <f>SUMIFS(#REF!,#REF!,"Despesa",#REF!,CPagar!$D807,#REF!,"Não Pago")</f>
        <v>#REF!</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t="e">
        <f>SUMIFS(#REF!,#REF!,"Despesa",#REF!,CPagar!$D807,#REF!,"Não Pago")</f>
        <v>#REF!</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t="e">
        <f t="shared" si="24"/>
        <v>#REF!</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topLeftCell="C1" zoomScale="90" zoomScaleNormal="90" zoomScalePageLayoutView="90" workbookViewId="0"/>
  </sheetViews>
  <sheetFormatPr defaultColWidth="0" defaultRowHeight="15" zeroHeight="1" x14ac:dyDescent="0.25"/>
  <cols>
    <col min="1" max="1" width="27.42578125" style="219"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7" s="18" customFormat="1" ht="111" customHeight="1" x14ac:dyDescent="0.35">
      <c r="A1" s="214"/>
      <c r="C1" s="258"/>
      <c r="D1" s="258"/>
      <c r="E1" s="258"/>
      <c r="F1" s="258"/>
      <c r="G1" s="258"/>
      <c r="H1" s="258"/>
      <c r="I1" s="258"/>
      <c r="J1" s="258"/>
      <c r="K1" s="258"/>
    </row>
    <row r="2" spans="1:17" s="18" customFormat="1" ht="37.5" hidden="1" customHeight="1" x14ac:dyDescent="0.25">
      <c r="A2" s="214"/>
      <c r="C2" s="19"/>
      <c r="D2" s="19"/>
      <c r="E2" s="19"/>
      <c r="F2" s="19"/>
      <c r="G2" s="19"/>
      <c r="H2" s="19"/>
      <c r="I2" s="19"/>
      <c r="J2" s="19"/>
      <c r="K2" s="19"/>
      <c r="L2" s="19"/>
      <c r="M2" s="19"/>
      <c r="N2" s="19"/>
      <c r="O2" s="19"/>
      <c r="P2" s="19"/>
    </row>
    <row r="3" spans="1:17" ht="39" customHeight="1" thickBot="1" x14ac:dyDescent="0.3">
      <c r="A3" s="214"/>
      <c r="G3" s="12"/>
    </row>
    <row r="4" spans="1:17" ht="25.5" customHeight="1" thickTop="1" thickBot="1" x14ac:dyDescent="0.3">
      <c r="A4" s="214"/>
      <c r="C4" s="290" t="s">
        <v>67</v>
      </c>
      <c r="D4" s="290"/>
      <c r="E4" s="173" t="s">
        <v>48</v>
      </c>
      <c r="F4" s="173" t="s">
        <v>49</v>
      </c>
      <c r="G4" s="173" t="s">
        <v>50</v>
      </c>
      <c r="H4" s="173" t="s">
        <v>51</v>
      </c>
      <c r="I4" s="173" t="s">
        <v>52</v>
      </c>
      <c r="J4" s="173" t="s">
        <v>53</v>
      </c>
      <c r="K4" s="173" t="s">
        <v>54</v>
      </c>
      <c r="L4" s="173" t="s">
        <v>55</v>
      </c>
      <c r="M4" s="173" t="s">
        <v>56</v>
      </c>
      <c r="N4" s="173" t="s">
        <v>57</v>
      </c>
      <c r="O4" s="173" t="s">
        <v>58</v>
      </c>
      <c r="P4" s="173" t="s">
        <v>59</v>
      </c>
      <c r="Q4" s="173" t="s">
        <v>60</v>
      </c>
    </row>
    <row r="5" spans="1:17" ht="6" customHeight="1" thickTop="1" thickBot="1" x14ac:dyDescent="0.3">
      <c r="A5" s="214"/>
      <c r="C5" s="14"/>
      <c r="D5" s="9"/>
      <c r="E5" s="10"/>
      <c r="F5" s="9"/>
      <c r="G5" s="9"/>
      <c r="H5" s="9"/>
      <c r="I5" s="9"/>
      <c r="J5" s="10"/>
      <c r="K5" s="10"/>
      <c r="L5" s="10"/>
      <c r="M5" s="10"/>
      <c r="N5" s="10"/>
      <c r="O5" s="10"/>
      <c r="P5" s="10"/>
      <c r="Q5" s="10"/>
    </row>
    <row r="6" spans="1:17" ht="30" customHeight="1" thickTop="1" thickBot="1" x14ac:dyDescent="0.3">
      <c r="A6" s="214"/>
      <c r="C6" s="290" t="s">
        <v>77</v>
      </c>
      <c r="D6" s="290"/>
      <c r="E6" s="186">
        <f>E8+E108+E208</f>
        <v>0</v>
      </c>
      <c r="F6" s="186">
        <f t="shared" ref="F6:Q6" si="0">F8+F108+F208</f>
        <v>0</v>
      </c>
      <c r="G6" s="186" t="e">
        <f t="shared" si="0"/>
        <v>#REF!</v>
      </c>
      <c r="H6" s="186">
        <f t="shared" si="0"/>
        <v>0</v>
      </c>
      <c r="I6" s="186">
        <f t="shared" si="0"/>
        <v>0</v>
      </c>
      <c r="J6" s="186">
        <f t="shared" si="0"/>
        <v>0</v>
      </c>
      <c r="K6" s="186" t="e">
        <f t="shared" si="0"/>
        <v>#REF!</v>
      </c>
      <c r="L6" s="186">
        <f t="shared" si="0"/>
        <v>0</v>
      </c>
      <c r="M6" s="186">
        <f t="shared" si="0"/>
        <v>0</v>
      </c>
      <c r="N6" s="186">
        <f t="shared" si="0"/>
        <v>0</v>
      </c>
      <c r="O6" s="186">
        <f t="shared" si="0"/>
        <v>0</v>
      </c>
      <c r="P6" s="186">
        <f t="shared" si="0"/>
        <v>0</v>
      </c>
      <c r="Q6" s="186" t="e">
        <f t="shared" si="0"/>
        <v>#REF!</v>
      </c>
    </row>
    <row r="7" spans="1:17" ht="17.25" customHeight="1" thickTop="1" thickBot="1" x14ac:dyDescent="0.3">
      <c r="A7" s="214"/>
      <c r="C7" s="296"/>
      <c r="D7" s="296"/>
      <c r="E7" s="53"/>
      <c r="F7" s="53"/>
      <c r="G7" s="53"/>
      <c r="H7" s="53"/>
      <c r="I7" s="53"/>
      <c r="J7" s="53"/>
      <c r="K7" s="53"/>
      <c r="L7" s="53"/>
      <c r="M7" s="53"/>
      <c r="N7" s="53"/>
      <c r="O7" s="53"/>
      <c r="P7" s="53"/>
      <c r="Q7" s="53"/>
    </row>
    <row r="8" spans="1:17" ht="33.75" customHeight="1" thickTop="1" thickBot="1" x14ac:dyDescent="0.3">
      <c r="A8" s="214"/>
      <c r="C8" s="181" t="str">
        <f>'PC Receitas'!C4</f>
        <v>4.1</v>
      </c>
      <c r="D8" s="190" t="str">
        <f>VLOOKUP(C8,'PC Receitas'!C4:D103,2,FALSE)</f>
        <v>RECEITAS COM PRODUTO</v>
      </c>
      <c r="E8" s="182">
        <f>SUM(E9:E107)</f>
        <v>0</v>
      </c>
      <c r="F8" s="182">
        <f t="shared" ref="F8:P8" si="1">SUM(F9:F107)</f>
        <v>0</v>
      </c>
      <c r="G8" s="182" t="e">
        <f t="shared" si="1"/>
        <v>#REF!</v>
      </c>
      <c r="H8" s="182">
        <f t="shared" si="1"/>
        <v>0</v>
      </c>
      <c r="I8" s="182">
        <f t="shared" si="1"/>
        <v>0</v>
      </c>
      <c r="J8" s="182">
        <f t="shared" si="1"/>
        <v>0</v>
      </c>
      <c r="K8" s="182" t="e">
        <f t="shared" si="1"/>
        <v>#REF!</v>
      </c>
      <c r="L8" s="182">
        <f t="shared" si="1"/>
        <v>0</v>
      </c>
      <c r="M8" s="182">
        <f t="shared" si="1"/>
        <v>0</v>
      </c>
      <c r="N8" s="182">
        <f t="shared" si="1"/>
        <v>0</v>
      </c>
      <c r="O8" s="182">
        <f t="shared" si="1"/>
        <v>0</v>
      </c>
      <c r="P8" s="182">
        <f t="shared" si="1"/>
        <v>0</v>
      </c>
      <c r="Q8" s="182" t="e">
        <f>SUM(E8:P8)</f>
        <v>#REF!</v>
      </c>
    </row>
    <row r="9" spans="1:17" ht="28.5" customHeight="1" thickTop="1" thickBot="1" x14ac:dyDescent="0.3">
      <c r="A9" s="214"/>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t="e">
        <f>SUMIFS(#REF!,#REF!,"Receita",#REF!,CReceber!$D9,#REF!,"Não Pago")</f>
        <v>#REF!</v>
      </c>
      <c r="H9" s="49">
        <f>SUMIFS(Abr!$J$5:$J$605,Abr!$V$5:$V$605,"Receita",Abr!$G$5:$G$605,CReceber!$D9,Abr!$L$5:$L$605,"Não Pago")</f>
        <v>0</v>
      </c>
      <c r="I9" s="49">
        <f>SUMIFS(Mai!$J$5:$J$605,Mai!$V$5:$V$605,"Receita",Mai!$G$5:$G$605,CReceber!$D9,Mai!$L$5:$L$605,"Não Pago")</f>
        <v>0</v>
      </c>
      <c r="J9" s="49">
        <f>SUMIFS(Jun!$J$5:$J$605,Jun!$V$5:$V$605,"Receita",Jun!$G$5:$G$605,CReceber!$D9,Jun!$L$5:$L$605,"Não Pago")</f>
        <v>0</v>
      </c>
      <c r="K9" s="49" t="e">
        <f>SUMIFS(#REF!,#REF!,"Receita",#REF!,CReceber!$D9,#REF!,"Não Pago")</f>
        <v>#REF!</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t="e">
        <f>SUM(E9:P9)</f>
        <v>#REF!</v>
      </c>
    </row>
    <row r="10" spans="1:17" ht="28.5" customHeight="1" thickTop="1" thickBot="1" x14ac:dyDescent="0.3">
      <c r="A10" s="214"/>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t="e">
        <f>SUMIFS(#REF!,#REF!,"Receita",#REF!,CReceber!$D10,#REF!,"Não Pago")</f>
        <v>#REF!</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t="e">
        <f>SUMIFS(#REF!,#REF!,"Receita",#REF!,CReceber!$D10,#REF!,"Não Pago")</f>
        <v>#REF!</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t="e">
        <f t="shared" ref="Q10:Q73" si="2">SUM(E10:P10)</f>
        <v>#REF!</v>
      </c>
    </row>
    <row r="11" spans="1:17" ht="28.5" customHeight="1" thickTop="1" thickBot="1" x14ac:dyDescent="0.3">
      <c r="A11" s="214"/>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t="e">
        <f>SUMIFS(#REF!,#REF!,"Receita",#REF!,CReceber!$D11,#REF!,"Não Pago")</f>
        <v>#REF!</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t="e">
        <f>SUMIFS(#REF!,#REF!,"Receita",#REF!,CReceber!$D11,#REF!,"Não Pago")</f>
        <v>#REF!</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t="e">
        <f t="shared" si="2"/>
        <v>#REF!</v>
      </c>
    </row>
    <row r="12" spans="1:17" ht="28.5" customHeight="1" thickTop="1" thickBot="1" x14ac:dyDescent="0.3">
      <c r="A12" s="214"/>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t="e">
        <f>SUMIFS(#REF!,#REF!,"Receita",#REF!,CReceber!$D12,#REF!,"Não Pago")</f>
        <v>#REF!</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t="e">
        <f>SUMIFS(#REF!,#REF!,"Receita",#REF!,CReceber!$D12,#REF!,"Não Pago")</f>
        <v>#REF!</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t="e">
        <f t="shared" si="2"/>
        <v>#REF!</v>
      </c>
    </row>
    <row r="13" spans="1:17" ht="28.5" customHeight="1" thickTop="1" thickBot="1" x14ac:dyDescent="0.3">
      <c r="A13" s="214"/>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t="e">
        <f>SUMIFS(#REF!,#REF!,"Receita",#REF!,CReceber!$D13,#REF!,"Não Pago")</f>
        <v>#REF!</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t="e">
        <f>SUMIFS(#REF!,#REF!,"Receita",#REF!,CReceber!$D13,#REF!,"Não Pago")</f>
        <v>#REF!</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t="e">
        <f t="shared" si="2"/>
        <v>#REF!</v>
      </c>
    </row>
    <row r="14" spans="1:17" ht="28.5" customHeight="1" thickTop="1" thickBot="1" x14ac:dyDescent="0.3">
      <c r="A14" s="214"/>
      <c r="C14" s="34">
        <f>'PC Receitas'!C10</f>
        <v>0</v>
      </c>
      <c r="D14" s="35" t="e">
        <f>VLOOKUP(C14,'PC Receitas'!$C$4:$D$103,2,FALSE)</f>
        <v>#N/A</v>
      </c>
      <c r="E14" s="49">
        <f>SUMIFS(Jan!$J$5:$J$586,Jan!$V$5:$V$586,"Receita",Jan!$G$5:$G$586,CReceber!$D14,Jan!$L$5:$L$586,"Não Pago")</f>
        <v>0</v>
      </c>
      <c r="F14" s="49">
        <f>SUMIFS(Fev!$J$5:$J$605,Fev!$V$5:$V$605,"Receita",Fev!$G$5:$G$605,CReceber!$D14,Fev!$L$5:$L$605,"Não Pago")</f>
        <v>0</v>
      </c>
      <c r="G14" s="49" t="e">
        <f>SUMIFS(#REF!,#REF!,"Receita",#REF!,CReceber!$D14,#REF!,"Não Pago")</f>
        <v>#REF!</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t="e">
        <f>SUMIFS(#REF!,#REF!,"Receita",#REF!,CReceber!$D14,#REF!,"Não Pago")</f>
        <v>#REF!</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t="e">
        <f t="shared" si="2"/>
        <v>#REF!</v>
      </c>
    </row>
    <row r="15" spans="1:17" ht="28.5" customHeight="1" thickTop="1" thickBot="1" x14ac:dyDescent="0.3">
      <c r="A15" s="214"/>
      <c r="C15" s="34">
        <f>'PC Receitas'!C11</f>
        <v>0</v>
      </c>
      <c r="D15" s="35" t="e">
        <f>VLOOKUP(C15,'PC Receitas'!$C$4:$D$103,2,FALSE)</f>
        <v>#N/A</v>
      </c>
      <c r="E15" s="49">
        <f>SUMIFS(Jan!$J$5:$J$586,Jan!$V$5:$V$586,"Receita",Jan!$G$5:$G$586,CReceber!$D15,Jan!$L$5:$L$586,"Não Pago")</f>
        <v>0</v>
      </c>
      <c r="F15" s="49">
        <f>SUMIFS(Fev!$J$5:$J$605,Fev!$V$5:$V$605,"Receita",Fev!$G$5:$G$605,CReceber!$D15,Fev!$L$5:$L$605,"Não Pago")</f>
        <v>0</v>
      </c>
      <c r="G15" s="49" t="e">
        <f>SUMIFS(#REF!,#REF!,"Receita",#REF!,CReceber!$D15,#REF!,"Não Pago")</f>
        <v>#REF!</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t="e">
        <f>SUMIFS(#REF!,#REF!,"Receita",#REF!,CReceber!$D15,#REF!,"Não Pago")</f>
        <v>#REF!</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t="e">
        <f t="shared" si="2"/>
        <v>#REF!</v>
      </c>
    </row>
    <row r="16" spans="1:17" ht="28.5" customHeight="1" thickTop="1" thickBot="1" x14ac:dyDescent="0.3">
      <c r="A16" s="214"/>
      <c r="C16" s="34">
        <f>'PC Receitas'!C12</f>
        <v>0</v>
      </c>
      <c r="D16" s="35" t="e">
        <f>VLOOKUP(C16,'PC Receitas'!$C$4:$D$103,2,FALSE)</f>
        <v>#N/A</v>
      </c>
      <c r="E16" s="49">
        <f>SUMIFS(Jan!$J$5:$J$586,Jan!$V$5:$V$586,"Receita",Jan!$G$5:$G$586,CReceber!$D16,Jan!$L$5:$L$586,"Não Pago")</f>
        <v>0</v>
      </c>
      <c r="F16" s="49">
        <f>SUMIFS(Fev!$J$5:$J$605,Fev!$V$5:$V$605,"Receita",Fev!$G$5:$G$605,CReceber!$D16,Fev!$L$5:$L$605,"Não Pago")</f>
        <v>0</v>
      </c>
      <c r="G16" s="49" t="e">
        <f>SUMIFS(#REF!,#REF!,"Receita",#REF!,CReceber!$D16,#REF!,"Não Pago")</f>
        <v>#REF!</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t="e">
        <f>SUMIFS(#REF!,#REF!,"Receita",#REF!,CReceber!$D16,#REF!,"Não Pago")</f>
        <v>#REF!</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t="e">
        <f t="shared" si="2"/>
        <v>#REF!</v>
      </c>
    </row>
    <row r="17" spans="1:17" ht="28.5" customHeight="1" thickTop="1" thickBot="1" x14ac:dyDescent="0.3">
      <c r="A17" s="214"/>
      <c r="C17" s="34">
        <f>'PC Receitas'!C13</f>
        <v>0</v>
      </c>
      <c r="D17" s="35" t="e">
        <f>VLOOKUP(C17,'PC Receitas'!$C$4:$D$103,2,FALSE)</f>
        <v>#N/A</v>
      </c>
      <c r="E17" s="49">
        <f>SUMIFS(Jan!$J$5:$J$586,Jan!$V$5:$V$586,"Receita",Jan!$G$5:$G$586,CReceber!$D17,Jan!$L$5:$L$586,"Não Pago")</f>
        <v>0</v>
      </c>
      <c r="F17" s="49">
        <f>SUMIFS(Fev!$J$5:$J$605,Fev!$V$5:$V$605,"Receita",Fev!$G$5:$G$605,CReceber!$D17,Fev!$L$5:$L$605,"Não Pago")</f>
        <v>0</v>
      </c>
      <c r="G17" s="49" t="e">
        <f>SUMIFS(#REF!,#REF!,"Receita",#REF!,CReceber!$D17,#REF!,"Não Pago")</f>
        <v>#REF!</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t="e">
        <f>SUMIFS(#REF!,#REF!,"Receita",#REF!,CReceber!$D17,#REF!,"Não Pago")</f>
        <v>#REF!</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t="e">
        <f t="shared" si="2"/>
        <v>#REF!</v>
      </c>
    </row>
    <row r="18" spans="1:17" ht="28.5" customHeight="1" thickTop="1" thickBot="1" x14ac:dyDescent="0.3">
      <c r="A18" s="214"/>
      <c r="C18" s="34">
        <f>'PC Receitas'!C14</f>
        <v>0</v>
      </c>
      <c r="D18" s="35" t="e">
        <f>VLOOKUP(C18,'PC Receitas'!$C$4:$D$103,2,FALSE)</f>
        <v>#N/A</v>
      </c>
      <c r="E18" s="49">
        <f>SUMIFS(Jan!$J$5:$J$586,Jan!$V$5:$V$586,"Receita",Jan!$G$5:$G$586,CReceber!$D18,Jan!$L$5:$L$586,"Não Pago")</f>
        <v>0</v>
      </c>
      <c r="F18" s="49">
        <f>SUMIFS(Fev!$J$5:$J$605,Fev!$V$5:$V$605,"Receita",Fev!$G$5:$G$605,CReceber!$D18,Fev!$L$5:$L$605,"Não Pago")</f>
        <v>0</v>
      </c>
      <c r="G18" s="49" t="e">
        <f>SUMIFS(#REF!,#REF!,"Receita",#REF!,CReceber!$D18,#REF!,"Não Pago")</f>
        <v>#REF!</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t="e">
        <f>SUMIFS(#REF!,#REF!,"Receita",#REF!,CReceber!$D18,#REF!,"Não Pago")</f>
        <v>#REF!</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t="e">
        <f t="shared" si="2"/>
        <v>#REF!</v>
      </c>
    </row>
    <row r="19" spans="1:17" ht="28.5" customHeight="1" thickTop="1" thickBot="1" x14ac:dyDescent="0.3">
      <c r="A19" s="214"/>
      <c r="C19" s="34">
        <f>'PC Receitas'!C15</f>
        <v>0</v>
      </c>
      <c r="D19" s="35" t="e">
        <f>VLOOKUP(C19,'PC Receitas'!$C$4:$D$103,2,FALSE)</f>
        <v>#N/A</v>
      </c>
      <c r="E19" s="49">
        <f>SUMIFS(Jan!$J$5:$J$586,Jan!$V$5:$V$586,"Receita",Jan!$G$5:$G$586,CReceber!$D19,Jan!$L$5:$L$586,"Não Pago")</f>
        <v>0</v>
      </c>
      <c r="F19" s="49">
        <f>SUMIFS(Fev!$J$5:$J$605,Fev!$V$5:$V$605,"Receita",Fev!$G$5:$G$605,CReceber!$D19,Fev!$L$5:$L$605,"Não Pago")</f>
        <v>0</v>
      </c>
      <c r="G19" s="49" t="e">
        <f>SUMIFS(#REF!,#REF!,"Receita",#REF!,CReceber!$D19,#REF!,"Não Pago")</f>
        <v>#REF!</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t="e">
        <f>SUMIFS(#REF!,#REF!,"Receita",#REF!,CReceber!$D19,#REF!,"Não Pago")</f>
        <v>#REF!</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t="e">
        <f t="shared" si="2"/>
        <v>#REF!</v>
      </c>
    </row>
    <row r="20" spans="1:17" ht="28.5" customHeight="1" thickTop="1" thickBot="1" x14ac:dyDescent="0.3">
      <c r="A20" s="214"/>
      <c r="C20" s="34">
        <f>'PC Receitas'!C16</f>
        <v>0</v>
      </c>
      <c r="D20" s="35" t="e">
        <f>VLOOKUP(C20,'PC Receitas'!$C$4:$D$103,2,FALSE)</f>
        <v>#N/A</v>
      </c>
      <c r="E20" s="49">
        <f>SUMIFS(Jan!$J$5:$J$586,Jan!$V$5:$V$586,"Receita",Jan!$G$5:$G$586,CReceber!$D20,Jan!$L$5:$L$586,"Não Pago")</f>
        <v>0</v>
      </c>
      <c r="F20" s="49">
        <f>SUMIFS(Fev!$J$5:$J$605,Fev!$V$5:$V$605,"Receita",Fev!$G$5:$G$605,CReceber!$D20,Fev!$L$5:$L$605,"Não Pago")</f>
        <v>0</v>
      </c>
      <c r="G20" s="49" t="e">
        <f>SUMIFS(#REF!,#REF!,"Receita",#REF!,CReceber!$D20,#REF!,"Não Pago")</f>
        <v>#REF!</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t="e">
        <f>SUMIFS(#REF!,#REF!,"Receita",#REF!,CReceber!$D20,#REF!,"Não Pago")</f>
        <v>#REF!</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t="e">
        <f t="shared" si="2"/>
        <v>#REF!</v>
      </c>
    </row>
    <row r="21" spans="1:17" ht="28.5" customHeight="1" thickTop="1" thickBot="1" x14ac:dyDescent="0.3">
      <c r="A21" s="214"/>
      <c r="C21" s="34">
        <f>'PC Receitas'!C17</f>
        <v>0</v>
      </c>
      <c r="D21" s="35" t="e">
        <f>VLOOKUP(C21,'PC Receitas'!$C$4:$D$103,2,FALSE)</f>
        <v>#N/A</v>
      </c>
      <c r="E21" s="49">
        <f>SUMIFS(Jan!$J$5:$J$586,Jan!$V$5:$V$586,"Receita",Jan!$G$5:$G$586,CReceber!$D21,Jan!$L$5:$L$586,"Não Pago")</f>
        <v>0</v>
      </c>
      <c r="F21" s="49">
        <f>SUMIFS(Fev!$J$5:$J$605,Fev!$V$5:$V$605,"Receita",Fev!$G$5:$G$605,CReceber!$D21,Fev!$L$5:$L$605,"Não Pago")</f>
        <v>0</v>
      </c>
      <c r="G21" s="49" t="e">
        <f>SUMIFS(#REF!,#REF!,"Receita",#REF!,CReceber!$D21,#REF!,"Não Pago")</f>
        <v>#REF!</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t="e">
        <f>SUMIFS(#REF!,#REF!,"Receita",#REF!,CReceber!$D21,#REF!,"Não Pago")</f>
        <v>#REF!</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t="e">
        <f t="shared" si="2"/>
        <v>#REF!</v>
      </c>
    </row>
    <row r="22" spans="1:17" ht="28.5" customHeight="1" thickTop="1" thickBot="1" x14ac:dyDescent="0.3">
      <c r="A22" s="214"/>
      <c r="C22" s="34">
        <f>'PC Receitas'!C18</f>
        <v>0</v>
      </c>
      <c r="D22" s="35" t="e">
        <f>VLOOKUP(C22,'PC Receitas'!$C$4:$D$103,2,FALSE)</f>
        <v>#N/A</v>
      </c>
      <c r="E22" s="49">
        <f>SUMIFS(Jan!$J$5:$J$586,Jan!$V$5:$V$586,"Receita",Jan!$G$5:$G$586,CReceber!$D22,Jan!$L$5:$L$586,"Não Pago")</f>
        <v>0</v>
      </c>
      <c r="F22" s="49">
        <f>SUMIFS(Fev!$J$5:$J$605,Fev!$V$5:$V$605,"Receita",Fev!$G$5:$G$605,CReceber!$D22,Fev!$L$5:$L$605,"Não Pago")</f>
        <v>0</v>
      </c>
      <c r="G22" s="49" t="e">
        <f>SUMIFS(#REF!,#REF!,"Receita",#REF!,CReceber!$D22,#REF!,"Não Pago")</f>
        <v>#REF!</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t="e">
        <f>SUMIFS(#REF!,#REF!,"Receita",#REF!,CReceber!$D22,#REF!,"Não Pago")</f>
        <v>#REF!</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t="e">
        <f t="shared" si="2"/>
        <v>#REF!</v>
      </c>
    </row>
    <row r="23" spans="1:17" ht="28.5" customHeight="1" thickTop="1" thickBot="1" x14ac:dyDescent="0.3">
      <c r="A23" s="214"/>
      <c r="C23" s="34">
        <f>'PC Receitas'!C19</f>
        <v>0</v>
      </c>
      <c r="D23" s="35" t="e">
        <f>VLOOKUP(C23,'PC Receitas'!$C$4:$D$103,2,FALSE)</f>
        <v>#N/A</v>
      </c>
      <c r="E23" s="49">
        <f>SUMIFS(Jan!$J$5:$J$586,Jan!$V$5:$V$586,"Receita",Jan!$G$5:$G$586,CReceber!$D23,Jan!$L$5:$L$586,"Não Pago")</f>
        <v>0</v>
      </c>
      <c r="F23" s="49">
        <f>SUMIFS(Fev!$J$5:$J$605,Fev!$V$5:$V$605,"Receita",Fev!$G$5:$G$605,CReceber!$D23,Fev!$L$5:$L$605,"Não Pago")</f>
        <v>0</v>
      </c>
      <c r="G23" s="49" t="e">
        <f>SUMIFS(#REF!,#REF!,"Receita",#REF!,CReceber!$D23,#REF!,"Não Pago")</f>
        <v>#REF!</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t="e">
        <f>SUMIFS(#REF!,#REF!,"Receita",#REF!,CReceber!$D23,#REF!,"Não Pago")</f>
        <v>#REF!</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t="e">
        <f t="shared" si="2"/>
        <v>#REF!</v>
      </c>
    </row>
    <row r="24" spans="1:17" ht="28.5" customHeight="1" thickTop="1" thickBot="1" x14ac:dyDescent="0.3">
      <c r="A24" s="214"/>
      <c r="C24" s="34">
        <f>'PC Receitas'!C20</f>
        <v>0</v>
      </c>
      <c r="D24" s="35" t="e">
        <f>VLOOKUP(C24,'PC Receitas'!$C$4:$D$103,2,FALSE)</f>
        <v>#N/A</v>
      </c>
      <c r="E24" s="49">
        <f>SUMIFS(Jan!$J$5:$J$586,Jan!$V$5:$V$586,"Receita",Jan!$G$5:$G$586,CReceber!$D24,Jan!$L$5:$L$586,"Não Pago")</f>
        <v>0</v>
      </c>
      <c r="F24" s="49">
        <f>SUMIFS(Fev!$J$5:$J$605,Fev!$V$5:$V$605,"Receita",Fev!$G$5:$G$605,CReceber!$D24,Fev!$L$5:$L$605,"Não Pago")</f>
        <v>0</v>
      </c>
      <c r="G24" s="49" t="e">
        <f>SUMIFS(#REF!,#REF!,"Receita",#REF!,CReceber!$D24,#REF!,"Não Pago")</f>
        <v>#REF!</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t="e">
        <f>SUMIFS(#REF!,#REF!,"Receita",#REF!,CReceber!$D24,#REF!,"Não Pago")</f>
        <v>#REF!</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t="e">
        <f t="shared" si="2"/>
        <v>#REF!</v>
      </c>
    </row>
    <row r="25" spans="1:17" ht="28.5" customHeight="1" thickTop="1" thickBot="1" x14ac:dyDescent="0.3">
      <c r="A25" s="214"/>
      <c r="C25" s="34">
        <f>'PC Receitas'!C21</f>
        <v>0</v>
      </c>
      <c r="D25" s="35" t="e">
        <f>VLOOKUP(C25,'PC Receitas'!$C$4:$D$103,2,FALSE)</f>
        <v>#N/A</v>
      </c>
      <c r="E25" s="49">
        <f>SUMIFS(Jan!$J$5:$J$586,Jan!$V$5:$V$586,"Receita",Jan!$G$5:$G$586,CReceber!$D25,Jan!$L$5:$L$586,"Não Pago")</f>
        <v>0</v>
      </c>
      <c r="F25" s="49">
        <f>SUMIFS(Fev!$J$5:$J$605,Fev!$V$5:$V$605,"Receita",Fev!$G$5:$G$605,CReceber!$D25,Fev!$L$5:$L$605,"Não Pago")</f>
        <v>0</v>
      </c>
      <c r="G25" s="49" t="e">
        <f>SUMIFS(#REF!,#REF!,"Receita",#REF!,CReceber!$D25,#REF!,"Não Pago")</f>
        <v>#REF!</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t="e">
        <f>SUMIFS(#REF!,#REF!,"Receita",#REF!,CReceber!$D25,#REF!,"Não Pago")</f>
        <v>#REF!</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t="e">
        <f t="shared" si="2"/>
        <v>#REF!</v>
      </c>
    </row>
    <row r="26" spans="1:17" ht="28.5" customHeight="1" thickTop="1" thickBot="1" x14ac:dyDescent="0.3">
      <c r="A26" s="214"/>
      <c r="C26" s="34">
        <f>'PC Receitas'!C22</f>
        <v>0</v>
      </c>
      <c r="D26" s="35" t="e">
        <f>VLOOKUP(C26,'PC Receitas'!$C$4:$D$103,2,FALSE)</f>
        <v>#N/A</v>
      </c>
      <c r="E26" s="49">
        <f>SUMIFS(Jan!$J$5:$J$586,Jan!$V$5:$V$586,"Receita",Jan!$G$5:$G$586,CReceber!$D26,Jan!$L$5:$L$586,"Não Pago")</f>
        <v>0</v>
      </c>
      <c r="F26" s="49">
        <f>SUMIFS(Fev!$J$5:$J$605,Fev!$V$5:$V$605,"Receita",Fev!$G$5:$G$605,CReceber!$D26,Fev!$L$5:$L$605,"Não Pago")</f>
        <v>0</v>
      </c>
      <c r="G26" s="49" t="e">
        <f>SUMIFS(#REF!,#REF!,"Receita",#REF!,CReceber!$D26,#REF!,"Não Pago")</f>
        <v>#REF!</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t="e">
        <f>SUMIFS(#REF!,#REF!,"Receita",#REF!,CReceber!$D26,#REF!,"Não Pago")</f>
        <v>#REF!</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t="e">
        <f t="shared" si="2"/>
        <v>#REF!</v>
      </c>
    </row>
    <row r="27" spans="1:17" ht="28.5" customHeight="1" thickTop="1" thickBot="1" x14ac:dyDescent="0.3">
      <c r="A27" s="214"/>
      <c r="C27" s="34">
        <f>'PC Receitas'!C23</f>
        <v>0</v>
      </c>
      <c r="D27" s="35" t="e">
        <f>VLOOKUP(C27,'PC Receitas'!$C$4:$D$103,2,FALSE)</f>
        <v>#N/A</v>
      </c>
      <c r="E27" s="49">
        <f>SUMIFS(Jan!$J$5:$J$586,Jan!$V$5:$V$586,"Receita",Jan!$G$5:$G$586,CReceber!$D27,Jan!$L$5:$L$586,"Não Pago")</f>
        <v>0</v>
      </c>
      <c r="F27" s="49">
        <f>SUMIFS(Fev!$J$5:$J$605,Fev!$V$5:$V$605,"Receita",Fev!$G$5:$G$605,CReceber!$D27,Fev!$L$5:$L$605,"Não Pago")</f>
        <v>0</v>
      </c>
      <c r="G27" s="49" t="e">
        <f>SUMIFS(#REF!,#REF!,"Receita",#REF!,CReceber!$D27,#REF!,"Não Pago")</f>
        <v>#REF!</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t="e">
        <f>SUMIFS(#REF!,#REF!,"Receita",#REF!,CReceber!$D27,#REF!,"Não Pago")</f>
        <v>#REF!</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t="e">
        <f t="shared" si="2"/>
        <v>#REF!</v>
      </c>
    </row>
    <row r="28" spans="1:17" ht="28.5" customHeight="1" thickTop="1" thickBot="1" x14ac:dyDescent="0.3">
      <c r="A28" s="214"/>
      <c r="C28" s="34">
        <f>'PC Receitas'!C24</f>
        <v>0</v>
      </c>
      <c r="D28" s="35" t="e">
        <f>VLOOKUP(C28,'PC Receitas'!$C$4:$D$103,2,FALSE)</f>
        <v>#N/A</v>
      </c>
      <c r="E28" s="49">
        <f>SUMIFS(Jan!$J$5:$J$586,Jan!$V$5:$V$586,"Receita",Jan!$G$5:$G$586,CReceber!$D28,Jan!$L$5:$L$586,"Não Pago")</f>
        <v>0</v>
      </c>
      <c r="F28" s="49">
        <f>SUMIFS(Fev!$J$5:$J$605,Fev!$V$5:$V$605,"Receita",Fev!$G$5:$G$605,CReceber!$D28,Fev!$L$5:$L$605,"Não Pago")</f>
        <v>0</v>
      </c>
      <c r="G28" s="49" t="e">
        <f>SUMIFS(#REF!,#REF!,"Receita",#REF!,CReceber!$D28,#REF!,"Não Pago")</f>
        <v>#REF!</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t="e">
        <f>SUMIFS(#REF!,#REF!,"Receita",#REF!,CReceber!$D28,#REF!,"Não Pago")</f>
        <v>#REF!</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t="e">
        <f t="shared" si="2"/>
        <v>#REF!</v>
      </c>
    </row>
    <row r="29" spans="1:17" ht="28.5" customHeight="1" thickTop="1" thickBot="1" x14ac:dyDescent="0.3">
      <c r="A29" s="214"/>
      <c r="C29" s="34">
        <f>'PC Receitas'!C25</f>
        <v>0</v>
      </c>
      <c r="D29" s="35" t="e">
        <f>VLOOKUP(C29,'PC Receitas'!$C$4:$D$103,2,FALSE)</f>
        <v>#N/A</v>
      </c>
      <c r="E29" s="49">
        <f>SUMIFS(Jan!$J$5:$J$586,Jan!$V$5:$V$586,"Receita",Jan!$G$5:$G$586,CReceber!$D29,Jan!$L$5:$L$586,"Não Pago")</f>
        <v>0</v>
      </c>
      <c r="F29" s="49">
        <f>SUMIFS(Fev!$J$5:$J$605,Fev!$V$5:$V$605,"Receita",Fev!$G$5:$G$605,CReceber!$D29,Fev!$L$5:$L$605,"Não Pago")</f>
        <v>0</v>
      </c>
      <c r="G29" s="49" t="e">
        <f>SUMIFS(#REF!,#REF!,"Receita",#REF!,CReceber!$D29,#REF!,"Não Pago")</f>
        <v>#REF!</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t="e">
        <f>SUMIFS(#REF!,#REF!,"Receita",#REF!,CReceber!$D29,#REF!,"Não Pago")</f>
        <v>#REF!</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t="e">
        <f t="shared" si="2"/>
        <v>#REF!</v>
      </c>
    </row>
    <row r="30" spans="1:17" ht="28.5" customHeight="1" thickTop="1" thickBot="1" x14ac:dyDescent="0.3">
      <c r="A30" s="214"/>
      <c r="C30" s="34">
        <f>'PC Receitas'!C26</f>
        <v>0</v>
      </c>
      <c r="D30" s="35" t="e">
        <f>VLOOKUP(C30,'PC Receitas'!$C$4:$D$103,2,FALSE)</f>
        <v>#N/A</v>
      </c>
      <c r="E30" s="49">
        <f>SUMIFS(Jan!$J$5:$J$586,Jan!$V$5:$V$586,"Receita",Jan!$G$5:$G$586,CReceber!$D30,Jan!$L$5:$L$586,"Não Pago")</f>
        <v>0</v>
      </c>
      <c r="F30" s="49">
        <f>SUMIFS(Fev!$J$5:$J$605,Fev!$V$5:$V$605,"Receita",Fev!$G$5:$G$605,CReceber!$D30,Fev!$L$5:$L$605,"Não Pago")</f>
        <v>0</v>
      </c>
      <c r="G30" s="49" t="e">
        <f>SUMIFS(#REF!,#REF!,"Receita",#REF!,CReceber!$D30,#REF!,"Não Pago")</f>
        <v>#REF!</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t="e">
        <f>SUMIFS(#REF!,#REF!,"Receita",#REF!,CReceber!$D30,#REF!,"Não Pago")</f>
        <v>#REF!</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t="e">
        <f t="shared" si="2"/>
        <v>#REF!</v>
      </c>
    </row>
    <row r="31" spans="1:17" ht="28.5" customHeight="1" thickTop="1" thickBot="1" x14ac:dyDescent="0.3">
      <c r="A31" s="214"/>
      <c r="C31" s="34">
        <f>'PC Receitas'!C27</f>
        <v>0</v>
      </c>
      <c r="D31" s="35" t="e">
        <f>VLOOKUP(C31,'PC Receitas'!$C$4:$D$103,2,FALSE)</f>
        <v>#N/A</v>
      </c>
      <c r="E31" s="49">
        <f>SUMIFS(Jan!$J$5:$J$586,Jan!$V$5:$V$586,"Receita",Jan!$G$5:$G$586,CReceber!$D31,Jan!$L$5:$L$586,"Não Pago")</f>
        <v>0</v>
      </c>
      <c r="F31" s="49">
        <f>SUMIFS(Fev!$J$5:$J$605,Fev!$V$5:$V$605,"Receita",Fev!$G$5:$G$605,CReceber!$D31,Fev!$L$5:$L$605,"Não Pago")</f>
        <v>0</v>
      </c>
      <c r="G31" s="49" t="e">
        <f>SUMIFS(#REF!,#REF!,"Receita",#REF!,CReceber!$D31,#REF!,"Não Pago")</f>
        <v>#REF!</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t="e">
        <f>SUMIFS(#REF!,#REF!,"Receita",#REF!,CReceber!$D31,#REF!,"Não Pago")</f>
        <v>#REF!</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t="e">
        <f t="shared" si="2"/>
        <v>#REF!</v>
      </c>
    </row>
    <row r="32" spans="1:17" ht="28.5" customHeight="1" thickTop="1" thickBot="1" x14ac:dyDescent="0.3">
      <c r="A32" s="214"/>
      <c r="C32" s="34">
        <f>'PC Receitas'!C28</f>
        <v>0</v>
      </c>
      <c r="D32" s="35" t="e">
        <f>VLOOKUP(C32,'PC Receitas'!$C$4:$D$103,2,FALSE)</f>
        <v>#N/A</v>
      </c>
      <c r="E32" s="49">
        <f>SUMIFS(Jan!$J$5:$J$586,Jan!$V$5:$V$586,"Receita",Jan!$G$5:$G$586,CReceber!$D32,Jan!$L$5:$L$586,"Não Pago")</f>
        <v>0</v>
      </c>
      <c r="F32" s="49">
        <f>SUMIFS(Fev!$J$5:$J$605,Fev!$V$5:$V$605,"Receita",Fev!$G$5:$G$605,CReceber!$D32,Fev!$L$5:$L$605,"Não Pago")</f>
        <v>0</v>
      </c>
      <c r="G32" s="49" t="e">
        <f>SUMIFS(#REF!,#REF!,"Receita",#REF!,CReceber!$D32,#REF!,"Não Pago")</f>
        <v>#REF!</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t="e">
        <f>SUMIFS(#REF!,#REF!,"Receita",#REF!,CReceber!$D32,#REF!,"Não Pago")</f>
        <v>#REF!</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t="e">
        <f t="shared" si="2"/>
        <v>#REF!</v>
      </c>
    </row>
    <row r="33" spans="1:17" ht="28.5" customHeight="1" thickTop="1" thickBot="1" x14ac:dyDescent="0.3">
      <c r="A33" s="214"/>
      <c r="C33" s="34">
        <f>'PC Receitas'!C29</f>
        <v>0</v>
      </c>
      <c r="D33" s="35" t="e">
        <f>VLOOKUP(C33,'PC Receitas'!$C$4:$D$103,2,FALSE)</f>
        <v>#N/A</v>
      </c>
      <c r="E33" s="49">
        <f>SUMIFS(Jan!$J$5:$J$586,Jan!$V$5:$V$586,"Receita",Jan!$G$5:$G$586,CReceber!$D33,Jan!$L$5:$L$586,"Não Pago")</f>
        <v>0</v>
      </c>
      <c r="F33" s="49">
        <f>SUMIFS(Fev!$J$5:$J$605,Fev!$V$5:$V$605,"Receita",Fev!$G$5:$G$605,CReceber!$D33,Fev!$L$5:$L$605,"Não Pago")</f>
        <v>0</v>
      </c>
      <c r="G33" s="49" t="e">
        <f>SUMIFS(#REF!,#REF!,"Receita",#REF!,CReceber!$D33,#REF!,"Não Pago")</f>
        <v>#REF!</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t="e">
        <f>SUMIFS(#REF!,#REF!,"Receita",#REF!,CReceber!$D33,#REF!,"Não Pago")</f>
        <v>#REF!</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t="e">
        <f t="shared" si="2"/>
        <v>#REF!</v>
      </c>
    </row>
    <row r="34" spans="1:17" ht="28.5" customHeight="1" thickTop="1" thickBot="1" x14ac:dyDescent="0.3">
      <c r="A34" s="214"/>
      <c r="C34" s="34">
        <f>'PC Receitas'!C30</f>
        <v>0</v>
      </c>
      <c r="D34" s="35" t="e">
        <f>VLOOKUP(C34,'PC Receitas'!$C$4:$D$103,2,FALSE)</f>
        <v>#N/A</v>
      </c>
      <c r="E34" s="49">
        <f>SUMIFS(Jan!$J$5:$J$586,Jan!$V$5:$V$586,"Receita",Jan!$G$5:$G$586,CReceber!$D34,Jan!$L$5:$L$586,"Não Pago")</f>
        <v>0</v>
      </c>
      <c r="F34" s="49">
        <f>SUMIFS(Fev!$J$5:$J$605,Fev!$V$5:$V$605,"Receita",Fev!$G$5:$G$605,CReceber!$D34,Fev!$L$5:$L$605,"Não Pago")</f>
        <v>0</v>
      </c>
      <c r="G34" s="49" t="e">
        <f>SUMIFS(#REF!,#REF!,"Receita",#REF!,CReceber!$D34,#REF!,"Não Pago")</f>
        <v>#REF!</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t="e">
        <f>SUMIFS(#REF!,#REF!,"Receita",#REF!,CReceber!$D34,#REF!,"Não Pago")</f>
        <v>#REF!</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t="e">
        <f t="shared" si="2"/>
        <v>#REF!</v>
      </c>
    </row>
    <row r="35" spans="1:17" ht="28.5" customHeight="1" thickTop="1" thickBot="1" x14ac:dyDescent="0.3">
      <c r="A35" s="214"/>
      <c r="C35" s="34">
        <f>'PC Receitas'!C31</f>
        <v>0</v>
      </c>
      <c r="D35" s="35" t="e">
        <f>VLOOKUP(C35,'PC Receitas'!$C$4:$D$103,2,FALSE)</f>
        <v>#N/A</v>
      </c>
      <c r="E35" s="49">
        <f>SUMIFS(Jan!$J$5:$J$586,Jan!$V$5:$V$586,"Receita",Jan!$G$5:$G$586,CReceber!$D35,Jan!$L$5:$L$586,"Não Pago")</f>
        <v>0</v>
      </c>
      <c r="F35" s="49">
        <f>SUMIFS(Fev!$J$5:$J$605,Fev!$V$5:$V$605,"Receita",Fev!$G$5:$G$605,CReceber!$D35,Fev!$L$5:$L$605,"Não Pago")</f>
        <v>0</v>
      </c>
      <c r="G35" s="49" t="e">
        <f>SUMIFS(#REF!,#REF!,"Receita",#REF!,CReceber!$D35,#REF!,"Não Pago")</f>
        <v>#REF!</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t="e">
        <f>SUMIFS(#REF!,#REF!,"Receita",#REF!,CReceber!$D35,#REF!,"Não Pago")</f>
        <v>#REF!</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t="e">
        <f t="shared" si="2"/>
        <v>#REF!</v>
      </c>
    </row>
    <row r="36" spans="1:17" ht="28.5" customHeight="1" thickTop="1" thickBot="1" x14ac:dyDescent="0.3">
      <c r="A36" s="214"/>
      <c r="C36" s="34">
        <f>'PC Receitas'!C32</f>
        <v>0</v>
      </c>
      <c r="D36" s="35" t="e">
        <f>VLOOKUP(C36,'PC Receitas'!$C$4:$D$103,2,FALSE)</f>
        <v>#N/A</v>
      </c>
      <c r="E36" s="49">
        <f>SUMIFS(Jan!$J$5:$J$586,Jan!$V$5:$V$586,"Receita",Jan!$G$5:$G$586,CReceber!$D36,Jan!$L$5:$L$586,"Não Pago")</f>
        <v>0</v>
      </c>
      <c r="F36" s="49">
        <f>SUMIFS(Fev!$J$5:$J$605,Fev!$V$5:$V$605,"Receita",Fev!$G$5:$G$605,CReceber!$D36,Fev!$L$5:$L$605,"Não Pago")</f>
        <v>0</v>
      </c>
      <c r="G36" s="49" t="e">
        <f>SUMIFS(#REF!,#REF!,"Receita",#REF!,CReceber!$D36,#REF!,"Não Pago")</f>
        <v>#REF!</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t="e">
        <f>SUMIFS(#REF!,#REF!,"Receita",#REF!,CReceber!$D36,#REF!,"Não Pago")</f>
        <v>#REF!</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t="e">
        <f t="shared" si="2"/>
        <v>#REF!</v>
      </c>
    </row>
    <row r="37" spans="1:17" ht="28.5" customHeight="1" thickTop="1" thickBot="1" x14ac:dyDescent="0.3">
      <c r="A37" s="214"/>
      <c r="C37" s="34">
        <f>'PC Receitas'!C33</f>
        <v>0</v>
      </c>
      <c r="D37" s="35" t="e">
        <f>VLOOKUP(C37,'PC Receitas'!$C$4:$D$103,2,FALSE)</f>
        <v>#N/A</v>
      </c>
      <c r="E37" s="49">
        <f>SUMIFS(Jan!$J$5:$J$586,Jan!$V$5:$V$586,"Receita",Jan!$G$5:$G$586,CReceber!$D37,Jan!$L$5:$L$586,"Não Pago")</f>
        <v>0</v>
      </c>
      <c r="F37" s="49">
        <f>SUMIFS(Fev!$J$5:$J$605,Fev!$V$5:$V$605,"Receita",Fev!$G$5:$G$605,CReceber!$D37,Fev!$L$5:$L$605,"Não Pago")</f>
        <v>0</v>
      </c>
      <c r="G37" s="49" t="e">
        <f>SUMIFS(#REF!,#REF!,"Receita",#REF!,CReceber!$D37,#REF!,"Não Pago")</f>
        <v>#REF!</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t="e">
        <f>SUMIFS(#REF!,#REF!,"Receita",#REF!,CReceber!$D37,#REF!,"Não Pago")</f>
        <v>#REF!</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t="e">
        <f t="shared" si="2"/>
        <v>#REF!</v>
      </c>
    </row>
    <row r="38" spans="1:17" ht="28.5" customHeight="1" thickTop="1" thickBot="1" x14ac:dyDescent="0.3">
      <c r="A38" s="214"/>
      <c r="C38" s="34">
        <f>'PC Receitas'!C34</f>
        <v>0</v>
      </c>
      <c r="D38" s="35" t="e">
        <f>VLOOKUP(C38,'PC Receitas'!$C$4:$D$103,2,FALSE)</f>
        <v>#N/A</v>
      </c>
      <c r="E38" s="49">
        <f>SUMIFS(Jan!$J$5:$J$586,Jan!$V$5:$V$586,"Receita",Jan!$G$5:$G$586,CReceber!$D38,Jan!$L$5:$L$586,"Não Pago")</f>
        <v>0</v>
      </c>
      <c r="F38" s="49">
        <f>SUMIFS(Fev!$J$5:$J$605,Fev!$V$5:$V$605,"Receita",Fev!$G$5:$G$605,CReceber!$D38,Fev!$L$5:$L$605,"Não Pago")</f>
        <v>0</v>
      </c>
      <c r="G38" s="49" t="e">
        <f>SUMIFS(#REF!,#REF!,"Receita",#REF!,CReceber!$D38,#REF!,"Não Pago")</f>
        <v>#REF!</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t="e">
        <f>SUMIFS(#REF!,#REF!,"Receita",#REF!,CReceber!$D38,#REF!,"Não Pago")</f>
        <v>#REF!</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t="e">
        <f t="shared" si="2"/>
        <v>#REF!</v>
      </c>
    </row>
    <row r="39" spans="1:17" ht="28.5" customHeight="1" thickTop="1" thickBot="1" x14ac:dyDescent="0.3">
      <c r="A39" s="214"/>
      <c r="C39" s="34">
        <f>'PC Receitas'!C35</f>
        <v>0</v>
      </c>
      <c r="D39" s="35" t="e">
        <f>VLOOKUP(C39,'PC Receitas'!$C$4:$D$103,2,FALSE)</f>
        <v>#N/A</v>
      </c>
      <c r="E39" s="49">
        <f>SUMIFS(Jan!$J$5:$J$586,Jan!$V$5:$V$586,"Receita",Jan!$G$5:$G$586,CReceber!$D39,Jan!$L$5:$L$586,"Não Pago")</f>
        <v>0</v>
      </c>
      <c r="F39" s="49">
        <f>SUMIFS(Fev!$J$5:$J$605,Fev!$V$5:$V$605,"Receita",Fev!$G$5:$G$605,CReceber!$D39,Fev!$L$5:$L$605,"Não Pago")</f>
        <v>0</v>
      </c>
      <c r="G39" s="49" t="e">
        <f>SUMIFS(#REF!,#REF!,"Receita",#REF!,CReceber!$D39,#REF!,"Não Pago")</f>
        <v>#REF!</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t="e">
        <f>SUMIFS(#REF!,#REF!,"Receita",#REF!,CReceber!$D39,#REF!,"Não Pago")</f>
        <v>#REF!</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t="e">
        <f t="shared" si="2"/>
        <v>#REF!</v>
      </c>
    </row>
    <row r="40" spans="1:17" ht="28.5" customHeight="1" thickTop="1" thickBot="1" x14ac:dyDescent="0.3">
      <c r="A40" s="214"/>
      <c r="C40" s="34">
        <f>'PC Receitas'!C36</f>
        <v>0</v>
      </c>
      <c r="D40" s="35" t="e">
        <f>VLOOKUP(C40,'PC Receitas'!$C$4:$D$103,2,FALSE)</f>
        <v>#N/A</v>
      </c>
      <c r="E40" s="49">
        <f>SUMIFS(Jan!$J$5:$J$586,Jan!$V$5:$V$586,"Receita",Jan!$G$5:$G$586,CReceber!$D40,Jan!$L$5:$L$586,"Não Pago")</f>
        <v>0</v>
      </c>
      <c r="F40" s="49">
        <f>SUMIFS(Fev!$J$5:$J$605,Fev!$V$5:$V$605,"Receita",Fev!$G$5:$G$605,CReceber!$D40,Fev!$L$5:$L$605,"Não Pago")</f>
        <v>0</v>
      </c>
      <c r="G40" s="49" t="e">
        <f>SUMIFS(#REF!,#REF!,"Receita",#REF!,CReceber!$D40,#REF!,"Não Pago")</f>
        <v>#REF!</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t="e">
        <f>SUMIFS(#REF!,#REF!,"Receita",#REF!,CReceber!$D40,#REF!,"Não Pago")</f>
        <v>#REF!</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t="e">
        <f t="shared" si="2"/>
        <v>#REF!</v>
      </c>
    </row>
    <row r="41" spans="1:17" ht="28.5" customHeight="1" thickTop="1" thickBot="1" x14ac:dyDescent="0.3">
      <c r="A41" s="214"/>
      <c r="C41" s="34">
        <f>'PC Receitas'!C37</f>
        <v>0</v>
      </c>
      <c r="D41" s="35" t="e">
        <f>VLOOKUP(C41,'PC Receitas'!$C$4:$D$103,2,FALSE)</f>
        <v>#N/A</v>
      </c>
      <c r="E41" s="49">
        <f>SUMIFS(Jan!$J$5:$J$586,Jan!$V$5:$V$586,"Receita",Jan!$G$5:$G$586,CReceber!$D41,Jan!$L$5:$L$586,"Não Pago")</f>
        <v>0</v>
      </c>
      <c r="F41" s="49">
        <f>SUMIFS(Fev!$J$5:$J$605,Fev!$V$5:$V$605,"Receita",Fev!$G$5:$G$605,CReceber!$D41,Fev!$L$5:$L$605,"Não Pago")</f>
        <v>0</v>
      </c>
      <c r="G41" s="49" t="e">
        <f>SUMIFS(#REF!,#REF!,"Receita",#REF!,CReceber!$D41,#REF!,"Não Pago")</f>
        <v>#REF!</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t="e">
        <f>SUMIFS(#REF!,#REF!,"Receita",#REF!,CReceber!$D41,#REF!,"Não Pago")</f>
        <v>#REF!</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t="e">
        <f t="shared" si="2"/>
        <v>#REF!</v>
      </c>
    </row>
    <row r="42" spans="1:17" ht="28.5" customHeight="1" thickTop="1" thickBot="1" x14ac:dyDescent="0.3">
      <c r="A42" s="214"/>
      <c r="C42" s="34">
        <f>'PC Receitas'!C38</f>
        <v>0</v>
      </c>
      <c r="D42" s="35" t="e">
        <f>VLOOKUP(C42,'PC Receitas'!$C$4:$D$103,2,FALSE)</f>
        <v>#N/A</v>
      </c>
      <c r="E42" s="49">
        <f>SUMIFS(Jan!$J$5:$J$586,Jan!$V$5:$V$586,"Receita",Jan!$G$5:$G$586,CReceber!$D42,Jan!$L$5:$L$586,"Não Pago")</f>
        <v>0</v>
      </c>
      <c r="F42" s="49">
        <f>SUMIFS(Fev!$J$5:$J$605,Fev!$V$5:$V$605,"Receita",Fev!$G$5:$G$605,CReceber!$D42,Fev!$L$5:$L$605,"Não Pago")</f>
        <v>0</v>
      </c>
      <c r="G42" s="49" t="e">
        <f>SUMIFS(#REF!,#REF!,"Receita",#REF!,CReceber!$D42,#REF!,"Não Pago")</f>
        <v>#REF!</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t="e">
        <f>SUMIFS(#REF!,#REF!,"Receita",#REF!,CReceber!$D42,#REF!,"Não Pago")</f>
        <v>#REF!</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t="e">
        <f t="shared" si="2"/>
        <v>#REF!</v>
      </c>
    </row>
    <row r="43" spans="1:17" ht="28.5" customHeight="1" thickTop="1" thickBot="1" x14ac:dyDescent="0.3">
      <c r="A43" s="214"/>
      <c r="C43" s="34">
        <f>'PC Receitas'!C39</f>
        <v>0</v>
      </c>
      <c r="D43" s="35" t="e">
        <f>VLOOKUP(C43,'PC Receitas'!$C$4:$D$103,2,FALSE)</f>
        <v>#N/A</v>
      </c>
      <c r="E43" s="49">
        <f>SUMIFS(Jan!$J$5:$J$586,Jan!$V$5:$V$586,"Receita",Jan!$G$5:$G$586,CReceber!$D43,Jan!$L$5:$L$586,"Não Pago")</f>
        <v>0</v>
      </c>
      <c r="F43" s="49">
        <f>SUMIFS(Fev!$J$5:$J$605,Fev!$V$5:$V$605,"Receita",Fev!$G$5:$G$605,CReceber!$D43,Fev!$L$5:$L$605,"Não Pago")</f>
        <v>0</v>
      </c>
      <c r="G43" s="49" t="e">
        <f>SUMIFS(#REF!,#REF!,"Receita",#REF!,CReceber!$D43,#REF!,"Não Pago")</f>
        <v>#REF!</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t="e">
        <f>SUMIFS(#REF!,#REF!,"Receita",#REF!,CReceber!$D43,#REF!,"Não Pago")</f>
        <v>#REF!</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t="e">
        <f t="shared" si="2"/>
        <v>#REF!</v>
      </c>
    </row>
    <row r="44" spans="1:17" ht="28.5" customHeight="1" thickTop="1" thickBot="1" x14ac:dyDescent="0.3">
      <c r="A44" s="214"/>
      <c r="C44" s="34">
        <f>'PC Receitas'!C40</f>
        <v>0</v>
      </c>
      <c r="D44" s="35" t="e">
        <f>VLOOKUP(C44,'PC Receitas'!$C$4:$D$103,2,FALSE)</f>
        <v>#N/A</v>
      </c>
      <c r="E44" s="49">
        <f>SUMIFS(Jan!$J$5:$J$586,Jan!$V$5:$V$586,"Receita",Jan!$G$5:$G$586,CReceber!$D44,Jan!$L$5:$L$586,"Não Pago")</f>
        <v>0</v>
      </c>
      <c r="F44" s="49">
        <f>SUMIFS(Fev!$J$5:$J$605,Fev!$V$5:$V$605,"Receita",Fev!$G$5:$G$605,CReceber!$D44,Fev!$L$5:$L$605,"Não Pago")</f>
        <v>0</v>
      </c>
      <c r="G44" s="49" t="e">
        <f>SUMIFS(#REF!,#REF!,"Receita",#REF!,CReceber!$D44,#REF!,"Não Pago")</f>
        <v>#REF!</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t="e">
        <f>SUMIFS(#REF!,#REF!,"Receita",#REF!,CReceber!$D44,#REF!,"Não Pago")</f>
        <v>#REF!</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t="e">
        <f t="shared" si="2"/>
        <v>#REF!</v>
      </c>
    </row>
    <row r="45" spans="1:17" ht="28.5" customHeight="1" thickTop="1" thickBot="1" x14ac:dyDescent="0.3">
      <c r="A45" s="214"/>
      <c r="C45" s="34">
        <f>'PC Receitas'!C41</f>
        <v>0</v>
      </c>
      <c r="D45" s="35" t="e">
        <f>VLOOKUP(C45,'PC Receitas'!$C$4:$D$103,2,FALSE)</f>
        <v>#N/A</v>
      </c>
      <c r="E45" s="49">
        <f>SUMIFS(Jan!$J$5:$J$586,Jan!$V$5:$V$586,"Receita",Jan!$G$5:$G$586,CReceber!$D45,Jan!$L$5:$L$586,"Não Pago")</f>
        <v>0</v>
      </c>
      <c r="F45" s="49">
        <f>SUMIFS(Fev!$J$5:$J$605,Fev!$V$5:$V$605,"Receita",Fev!$G$5:$G$605,CReceber!$D45,Fev!$L$5:$L$605,"Não Pago")</f>
        <v>0</v>
      </c>
      <c r="G45" s="49" t="e">
        <f>SUMIFS(#REF!,#REF!,"Receita",#REF!,CReceber!$D45,#REF!,"Não Pago")</f>
        <v>#REF!</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t="e">
        <f>SUMIFS(#REF!,#REF!,"Receita",#REF!,CReceber!$D45,#REF!,"Não Pago")</f>
        <v>#REF!</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t="e">
        <f t="shared" si="2"/>
        <v>#REF!</v>
      </c>
    </row>
    <row r="46" spans="1:17" ht="28.5" customHeight="1" thickTop="1" thickBot="1" x14ac:dyDescent="0.3">
      <c r="A46" s="214"/>
      <c r="C46" s="34">
        <f>'PC Receitas'!C42</f>
        <v>0</v>
      </c>
      <c r="D46" s="35" t="e">
        <f>VLOOKUP(C46,'PC Receitas'!$C$4:$D$103,2,FALSE)</f>
        <v>#N/A</v>
      </c>
      <c r="E46" s="49">
        <f>SUMIFS(Jan!$J$5:$J$586,Jan!$V$5:$V$586,"Receita",Jan!$G$5:$G$586,CReceber!$D46,Jan!$L$5:$L$586,"Não Pago")</f>
        <v>0</v>
      </c>
      <c r="F46" s="49">
        <f>SUMIFS(Fev!$J$5:$J$605,Fev!$V$5:$V$605,"Receita",Fev!$G$5:$G$605,CReceber!$D46,Fev!$L$5:$L$605,"Não Pago")</f>
        <v>0</v>
      </c>
      <c r="G46" s="49" t="e">
        <f>SUMIFS(#REF!,#REF!,"Receita",#REF!,CReceber!$D46,#REF!,"Não Pago")</f>
        <v>#REF!</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t="e">
        <f>SUMIFS(#REF!,#REF!,"Receita",#REF!,CReceber!$D46,#REF!,"Não Pago")</f>
        <v>#REF!</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t="e">
        <f t="shared" si="2"/>
        <v>#REF!</v>
      </c>
    </row>
    <row r="47" spans="1:17" ht="28.5" customHeight="1" thickTop="1" thickBot="1" x14ac:dyDescent="0.3">
      <c r="A47" s="214"/>
      <c r="C47" s="34">
        <f>'PC Receitas'!C43</f>
        <v>0</v>
      </c>
      <c r="D47" s="35" t="e">
        <f>VLOOKUP(C47,'PC Receitas'!$C$4:$D$103,2,FALSE)</f>
        <v>#N/A</v>
      </c>
      <c r="E47" s="49">
        <f>SUMIFS(Jan!$J$5:$J$586,Jan!$V$5:$V$586,"Receita",Jan!$G$5:$G$586,CReceber!$D47,Jan!$L$5:$L$586,"Não Pago")</f>
        <v>0</v>
      </c>
      <c r="F47" s="49">
        <f>SUMIFS(Fev!$J$5:$J$605,Fev!$V$5:$V$605,"Receita",Fev!$G$5:$G$605,CReceber!$D47,Fev!$L$5:$L$605,"Não Pago")</f>
        <v>0</v>
      </c>
      <c r="G47" s="49" t="e">
        <f>SUMIFS(#REF!,#REF!,"Receita",#REF!,CReceber!$D47,#REF!,"Não Pago")</f>
        <v>#REF!</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t="e">
        <f>SUMIFS(#REF!,#REF!,"Receita",#REF!,CReceber!$D47,#REF!,"Não Pago")</f>
        <v>#REF!</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t="e">
        <f t="shared" si="2"/>
        <v>#REF!</v>
      </c>
    </row>
    <row r="48" spans="1:17" ht="28.5" customHeight="1" thickTop="1" thickBot="1" x14ac:dyDescent="0.3">
      <c r="A48" s="214"/>
      <c r="C48" s="34">
        <f>'PC Receitas'!C44</f>
        <v>0</v>
      </c>
      <c r="D48" s="35" t="e">
        <f>VLOOKUP(C48,'PC Receitas'!$C$4:$D$103,2,FALSE)</f>
        <v>#N/A</v>
      </c>
      <c r="E48" s="49">
        <f>SUMIFS(Jan!$J$5:$J$586,Jan!$V$5:$V$586,"Receita",Jan!$G$5:$G$586,CReceber!$D48,Jan!$L$5:$L$586,"Não Pago")</f>
        <v>0</v>
      </c>
      <c r="F48" s="49">
        <f>SUMIFS(Fev!$J$5:$J$605,Fev!$V$5:$V$605,"Receita",Fev!$G$5:$G$605,CReceber!$D48,Fev!$L$5:$L$605,"Não Pago")</f>
        <v>0</v>
      </c>
      <c r="G48" s="49" t="e">
        <f>SUMIFS(#REF!,#REF!,"Receita",#REF!,CReceber!$D48,#REF!,"Não Pago")</f>
        <v>#REF!</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t="e">
        <f>SUMIFS(#REF!,#REF!,"Receita",#REF!,CReceber!$D48,#REF!,"Não Pago")</f>
        <v>#REF!</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t="e">
        <f t="shared" si="2"/>
        <v>#REF!</v>
      </c>
    </row>
    <row r="49" spans="1:17" ht="28.5" customHeight="1" thickTop="1" thickBot="1" x14ac:dyDescent="0.3">
      <c r="A49" s="214"/>
      <c r="C49" s="34">
        <f>'PC Receitas'!C45</f>
        <v>0</v>
      </c>
      <c r="D49" s="35" t="e">
        <f>VLOOKUP(C49,'PC Receitas'!$C$4:$D$103,2,FALSE)</f>
        <v>#N/A</v>
      </c>
      <c r="E49" s="49">
        <f>SUMIFS(Jan!$J$5:$J$586,Jan!$V$5:$V$586,"Receita",Jan!$G$5:$G$586,CReceber!$D49,Jan!$L$5:$L$586,"Não Pago")</f>
        <v>0</v>
      </c>
      <c r="F49" s="49">
        <f>SUMIFS(Fev!$J$5:$J$605,Fev!$V$5:$V$605,"Receita",Fev!$G$5:$G$605,CReceber!$D49,Fev!$L$5:$L$605,"Não Pago")</f>
        <v>0</v>
      </c>
      <c r="G49" s="49" t="e">
        <f>SUMIFS(#REF!,#REF!,"Receita",#REF!,CReceber!$D49,#REF!,"Não Pago")</f>
        <v>#REF!</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t="e">
        <f>SUMIFS(#REF!,#REF!,"Receita",#REF!,CReceber!$D49,#REF!,"Não Pago")</f>
        <v>#REF!</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t="e">
        <f t="shared" si="2"/>
        <v>#REF!</v>
      </c>
    </row>
    <row r="50" spans="1:17" ht="28.5" customHeight="1" thickTop="1" thickBot="1" x14ac:dyDescent="0.3">
      <c r="A50" s="214"/>
      <c r="C50" s="34">
        <f>'PC Receitas'!C46</f>
        <v>0</v>
      </c>
      <c r="D50" s="35" t="e">
        <f>VLOOKUP(C50,'PC Receitas'!$C$4:$D$103,2,FALSE)</f>
        <v>#N/A</v>
      </c>
      <c r="E50" s="49">
        <f>SUMIFS(Jan!$J$5:$J$586,Jan!$V$5:$V$586,"Receita",Jan!$G$5:$G$586,CReceber!$D50,Jan!$L$5:$L$586,"Não Pago")</f>
        <v>0</v>
      </c>
      <c r="F50" s="49">
        <f>SUMIFS(Fev!$J$5:$J$605,Fev!$V$5:$V$605,"Receita",Fev!$G$5:$G$605,CReceber!$D50,Fev!$L$5:$L$605,"Não Pago")</f>
        <v>0</v>
      </c>
      <c r="G50" s="49" t="e">
        <f>SUMIFS(#REF!,#REF!,"Receita",#REF!,CReceber!$D50,#REF!,"Não Pago")</f>
        <v>#REF!</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t="e">
        <f>SUMIFS(#REF!,#REF!,"Receita",#REF!,CReceber!$D50,#REF!,"Não Pago")</f>
        <v>#REF!</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t="e">
        <f t="shared" si="2"/>
        <v>#REF!</v>
      </c>
    </row>
    <row r="51" spans="1:17" ht="28.5" customHeight="1" thickTop="1" thickBot="1" x14ac:dyDescent="0.3">
      <c r="A51" s="214"/>
      <c r="C51" s="34">
        <f>'PC Receitas'!C47</f>
        <v>0</v>
      </c>
      <c r="D51" s="35" t="e">
        <f>VLOOKUP(C51,'PC Receitas'!$C$4:$D$103,2,FALSE)</f>
        <v>#N/A</v>
      </c>
      <c r="E51" s="49">
        <f>SUMIFS(Jan!$J$5:$J$586,Jan!$V$5:$V$586,"Receita",Jan!$G$5:$G$586,CReceber!$D51,Jan!$L$5:$L$586,"Não Pago")</f>
        <v>0</v>
      </c>
      <c r="F51" s="49">
        <f>SUMIFS(Fev!$J$5:$J$605,Fev!$V$5:$V$605,"Receita",Fev!$G$5:$G$605,CReceber!$D51,Fev!$L$5:$L$605,"Não Pago")</f>
        <v>0</v>
      </c>
      <c r="G51" s="49" t="e">
        <f>SUMIFS(#REF!,#REF!,"Receita",#REF!,CReceber!$D51,#REF!,"Não Pago")</f>
        <v>#REF!</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t="e">
        <f>SUMIFS(#REF!,#REF!,"Receita",#REF!,CReceber!$D51,#REF!,"Não Pago")</f>
        <v>#REF!</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t="e">
        <f t="shared" si="2"/>
        <v>#REF!</v>
      </c>
    </row>
    <row r="52" spans="1:17" ht="28.5" customHeight="1" thickTop="1" thickBot="1" x14ac:dyDescent="0.3">
      <c r="A52" s="214"/>
      <c r="C52" s="34">
        <f>'PC Receitas'!C48</f>
        <v>0</v>
      </c>
      <c r="D52" s="35" t="e">
        <f>VLOOKUP(C52,'PC Receitas'!$C$4:$D$103,2,FALSE)</f>
        <v>#N/A</v>
      </c>
      <c r="E52" s="49">
        <f>SUMIFS(Jan!$J$5:$J$586,Jan!$V$5:$V$586,"Receita",Jan!$G$5:$G$586,CReceber!$D52,Jan!$L$5:$L$586,"Não Pago")</f>
        <v>0</v>
      </c>
      <c r="F52" s="49">
        <f>SUMIFS(Fev!$J$5:$J$605,Fev!$V$5:$V$605,"Receita",Fev!$G$5:$G$605,CReceber!$D52,Fev!$L$5:$L$605,"Não Pago")</f>
        <v>0</v>
      </c>
      <c r="G52" s="49" t="e">
        <f>SUMIFS(#REF!,#REF!,"Receita",#REF!,CReceber!$D52,#REF!,"Não Pago")</f>
        <v>#REF!</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t="e">
        <f>SUMIFS(#REF!,#REF!,"Receita",#REF!,CReceber!$D52,#REF!,"Não Pago")</f>
        <v>#REF!</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t="e">
        <f t="shared" si="2"/>
        <v>#REF!</v>
      </c>
    </row>
    <row r="53" spans="1:17" ht="28.5" customHeight="1" thickTop="1" thickBot="1" x14ac:dyDescent="0.3">
      <c r="A53" s="214"/>
      <c r="C53" s="34">
        <f>'PC Receitas'!C49</f>
        <v>0</v>
      </c>
      <c r="D53" s="35" t="e">
        <f>VLOOKUP(C53,'PC Receitas'!$C$4:$D$103,2,FALSE)</f>
        <v>#N/A</v>
      </c>
      <c r="E53" s="49">
        <f>SUMIFS(Jan!$J$5:$J$586,Jan!$V$5:$V$586,"Receita",Jan!$G$5:$G$586,CReceber!$D53,Jan!$L$5:$L$586,"Não Pago")</f>
        <v>0</v>
      </c>
      <c r="F53" s="49">
        <f>SUMIFS(Fev!$J$5:$J$605,Fev!$V$5:$V$605,"Receita",Fev!$G$5:$G$605,CReceber!$D53,Fev!$L$5:$L$605,"Não Pago")</f>
        <v>0</v>
      </c>
      <c r="G53" s="49" t="e">
        <f>SUMIFS(#REF!,#REF!,"Receita",#REF!,CReceber!$D53,#REF!,"Não Pago")</f>
        <v>#REF!</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t="e">
        <f>SUMIFS(#REF!,#REF!,"Receita",#REF!,CReceber!$D53,#REF!,"Não Pago")</f>
        <v>#REF!</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t="e">
        <f t="shared" si="2"/>
        <v>#REF!</v>
      </c>
    </row>
    <row r="54" spans="1:17" ht="28.5" customHeight="1" thickTop="1" thickBot="1" x14ac:dyDescent="0.3">
      <c r="A54" s="214"/>
      <c r="C54" s="34">
        <f>'PC Receitas'!C50</f>
        <v>0</v>
      </c>
      <c r="D54" s="35" t="e">
        <f>VLOOKUP(C54,'PC Receitas'!$C$4:$D$103,2,FALSE)</f>
        <v>#N/A</v>
      </c>
      <c r="E54" s="49">
        <f>SUMIFS(Jan!$J$5:$J$586,Jan!$V$5:$V$586,"Receita",Jan!$G$5:$G$586,CReceber!$D54,Jan!$L$5:$L$586,"Não Pago")</f>
        <v>0</v>
      </c>
      <c r="F54" s="49">
        <f>SUMIFS(Fev!$J$5:$J$605,Fev!$V$5:$V$605,"Receita",Fev!$G$5:$G$605,CReceber!$D54,Fev!$L$5:$L$605,"Não Pago")</f>
        <v>0</v>
      </c>
      <c r="G54" s="49" t="e">
        <f>SUMIFS(#REF!,#REF!,"Receita",#REF!,CReceber!$D54,#REF!,"Não Pago")</f>
        <v>#REF!</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t="e">
        <f>SUMIFS(#REF!,#REF!,"Receita",#REF!,CReceber!$D54,#REF!,"Não Pago")</f>
        <v>#REF!</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t="e">
        <f t="shared" si="2"/>
        <v>#REF!</v>
      </c>
    </row>
    <row r="55" spans="1:17" ht="28.5" customHeight="1" thickTop="1" thickBot="1" x14ac:dyDescent="0.3">
      <c r="A55" s="214"/>
      <c r="C55" s="34">
        <f>'PC Receitas'!C51</f>
        <v>0</v>
      </c>
      <c r="D55" s="35" t="e">
        <f>VLOOKUP(C55,'PC Receitas'!$C$4:$D$103,2,FALSE)</f>
        <v>#N/A</v>
      </c>
      <c r="E55" s="49">
        <f>SUMIFS(Jan!$J$5:$J$586,Jan!$V$5:$V$586,"Receita",Jan!$G$5:$G$586,CReceber!$D55,Jan!$L$5:$L$586,"Não Pago")</f>
        <v>0</v>
      </c>
      <c r="F55" s="49">
        <f>SUMIFS(Fev!$J$5:$J$605,Fev!$V$5:$V$605,"Receita",Fev!$G$5:$G$605,CReceber!$D55,Fev!$L$5:$L$605,"Não Pago")</f>
        <v>0</v>
      </c>
      <c r="G55" s="49" t="e">
        <f>SUMIFS(#REF!,#REF!,"Receita",#REF!,CReceber!$D55,#REF!,"Não Pago")</f>
        <v>#REF!</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t="e">
        <f>SUMIFS(#REF!,#REF!,"Receita",#REF!,CReceber!$D55,#REF!,"Não Pago")</f>
        <v>#REF!</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t="e">
        <f t="shared" si="2"/>
        <v>#REF!</v>
      </c>
    </row>
    <row r="56" spans="1:17" ht="28.5" customHeight="1" thickTop="1" thickBot="1" x14ac:dyDescent="0.3">
      <c r="A56" s="214"/>
      <c r="C56" s="34">
        <f>'PC Receitas'!C52</f>
        <v>0</v>
      </c>
      <c r="D56" s="35" t="e">
        <f>VLOOKUP(C56,'PC Receitas'!$C$4:$D$103,2,FALSE)</f>
        <v>#N/A</v>
      </c>
      <c r="E56" s="49">
        <f>SUMIFS(Jan!$J$5:$J$586,Jan!$V$5:$V$586,"Receita",Jan!$G$5:$G$586,CReceber!$D56,Jan!$L$5:$L$586,"Não Pago")</f>
        <v>0</v>
      </c>
      <c r="F56" s="49">
        <f>SUMIFS(Fev!$J$5:$J$605,Fev!$V$5:$V$605,"Receita",Fev!$G$5:$G$605,CReceber!$D56,Fev!$L$5:$L$605,"Não Pago")</f>
        <v>0</v>
      </c>
      <c r="G56" s="49" t="e">
        <f>SUMIFS(#REF!,#REF!,"Receita",#REF!,CReceber!$D56,#REF!,"Não Pago")</f>
        <v>#REF!</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t="e">
        <f>SUMIFS(#REF!,#REF!,"Receita",#REF!,CReceber!$D56,#REF!,"Não Pago")</f>
        <v>#REF!</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t="e">
        <f t="shared" si="2"/>
        <v>#REF!</v>
      </c>
    </row>
    <row r="57" spans="1:17" ht="28.5" customHeight="1" thickTop="1" thickBot="1" x14ac:dyDescent="0.3">
      <c r="A57" s="214"/>
      <c r="C57" s="34">
        <f>'PC Receitas'!C53</f>
        <v>0</v>
      </c>
      <c r="D57" s="35" t="e">
        <f>VLOOKUP(C57,'PC Receitas'!$C$4:$D$103,2,FALSE)</f>
        <v>#N/A</v>
      </c>
      <c r="E57" s="49">
        <f>SUMIFS(Jan!$J$5:$J$586,Jan!$V$5:$V$586,"Receita",Jan!$G$5:$G$586,CReceber!$D57,Jan!$L$5:$L$586,"Não Pago")</f>
        <v>0</v>
      </c>
      <c r="F57" s="49">
        <f>SUMIFS(Fev!$J$5:$J$605,Fev!$V$5:$V$605,"Receita",Fev!$G$5:$G$605,CReceber!$D57,Fev!$L$5:$L$605,"Não Pago")</f>
        <v>0</v>
      </c>
      <c r="G57" s="49" t="e">
        <f>SUMIFS(#REF!,#REF!,"Receita",#REF!,CReceber!$D57,#REF!,"Não Pago")</f>
        <v>#REF!</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t="e">
        <f>SUMIFS(#REF!,#REF!,"Receita",#REF!,CReceber!$D57,#REF!,"Não Pago")</f>
        <v>#REF!</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t="e">
        <f t="shared" si="2"/>
        <v>#REF!</v>
      </c>
    </row>
    <row r="58" spans="1:17" ht="28.5" customHeight="1" thickTop="1" thickBot="1" x14ac:dyDescent="0.3">
      <c r="A58" s="214"/>
      <c r="C58" s="34">
        <f>'PC Receitas'!C54</f>
        <v>0</v>
      </c>
      <c r="D58" s="35" t="e">
        <f>VLOOKUP(C58,'PC Receitas'!$C$4:$D$103,2,FALSE)</f>
        <v>#N/A</v>
      </c>
      <c r="E58" s="49">
        <f>SUMIFS(Jan!$J$5:$J$586,Jan!$V$5:$V$586,"Receita",Jan!$G$5:$G$586,CReceber!$D58,Jan!$L$5:$L$586,"Não Pago")</f>
        <v>0</v>
      </c>
      <c r="F58" s="49">
        <f>SUMIFS(Fev!$J$5:$J$605,Fev!$V$5:$V$605,"Receita",Fev!$G$5:$G$605,CReceber!$D58,Fev!$L$5:$L$605,"Não Pago")</f>
        <v>0</v>
      </c>
      <c r="G58" s="49" t="e">
        <f>SUMIFS(#REF!,#REF!,"Receita",#REF!,CReceber!$D58,#REF!,"Não Pago")</f>
        <v>#REF!</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t="e">
        <f>SUMIFS(#REF!,#REF!,"Receita",#REF!,CReceber!$D58,#REF!,"Não Pago")</f>
        <v>#REF!</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t="e">
        <f t="shared" si="2"/>
        <v>#REF!</v>
      </c>
    </row>
    <row r="59" spans="1:17" ht="28.5" customHeight="1" thickTop="1" thickBot="1" x14ac:dyDescent="0.3">
      <c r="A59" s="214"/>
      <c r="C59" s="34">
        <f>'PC Receitas'!C55</f>
        <v>0</v>
      </c>
      <c r="D59" s="35" t="e">
        <f>VLOOKUP(C59,'PC Receitas'!$C$4:$D$103,2,FALSE)</f>
        <v>#N/A</v>
      </c>
      <c r="E59" s="49">
        <f>SUMIFS(Jan!$J$5:$J$586,Jan!$V$5:$V$586,"Receita",Jan!$G$5:$G$586,CReceber!$D59,Jan!$L$5:$L$586,"Não Pago")</f>
        <v>0</v>
      </c>
      <c r="F59" s="49">
        <f>SUMIFS(Fev!$J$5:$J$605,Fev!$V$5:$V$605,"Receita",Fev!$G$5:$G$605,CReceber!$D59,Fev!$L$5:$L$605,"Não Pago")</f>
        <v>0</v>
      </c>
      <c r="G59" s="49" t="e">
        <f>SUMIFS(#REF!,#REF!,"Receita",#REF!,CReceber!$D59,#REF!,"Não Pago")</f>
        <v>#REF!</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t="e">
        <f>SUMIFS(#REF!,#REF!,"Receita",#REF!,CReceber!$D59,#REF!,"Não Pago")</f>
        <v>#REF!</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t="e">
        <f t="shared" si="2"/>
        <v>#REF!</v>
      </c>
    </row>
    <row r="60" spans="1:17" ht="28.5" customHeight="1" thickTop="1" thickBot="1" x14ac:dyDescent="0.3">
      <c r="A60" s="214"/>
      <c r="C60" s="34">
        <f>'PC Receitas'!C56</f>
        <v>0</v>
      </c>
      <c r="D60" s="35" t="e">
        <f>VLOOKUP(C60,'PC Receitas'!$C$4:$D$103,2,FALSE)</f>
        <v>#N/A</v>
      </c>
      <c r="E60" s="49">
        <f>SUMIFS(Jan!$J$5:$J$586,Jan!$V$5:$V$586,"Receita",Jan!$G$5:$G$586,CReceber!$D60,Jan!$L$5:$L$586,"Não Pago")</f>
        <v>0</v>
      </c>
      <c r="F60" s="49">
        <f>SUMIFS(Fev!$J$5:$J$605,Fev!$V$5:$V$605,"Receita",Fev!$G$5:$G$605,CReceber!$D60,Fev!$L$5:$L$605,"Não Pago")</f>
        <v>0</v>
      </c>
      <c r="G60" s="49" t="e">
        <f>SUMIFS(#REF!,#REF!,"Receita",#REF!,CReceber!$D60,#REF!,"Não Pago")</f>
        <v>#REF!</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t="e">
        <f>SUMIFS(#REF!,#REF!,"Receita",#REF!,CReceber!$D60,#REF!,"Não Pago")</f>
        <v>#REF!</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t="e">
        <f t="shared" si="2"/>
        <v>#REF!</v>
      </c>
    </row>
    <row r="61" spans="1:17" ht="28.5" customHeight="1" thickTop="1" thickBot="1" x14ac:dyDescent="0.3">
      <c r="A61" s="214"/>
      <c r="C61" s="34">
        <f>'PC Receitas'!C57</f>
        <v>0</v>
      </c>
      <c r="D61" s="35" t="e">
        <f>VLOOKUP(C61,'PC Receitas'!$C$4:$D$103,2,FALSE)</f>
        <v>#N/A</v>
      </c>
      <c r="E61" s="49">
        <f>SUMIFS(Jan!$J$5:$J$586,Jan!$V$5:$V$586,"Receita",Jan!$G$5:$G$586,CReceber!$D61,Jan!$L$5:$L$586,"Não Pago")</f>
        <v>0</v>
      </c>
      <c r="F61" s="49">
        <f>SUMIFS(Fev!$J$5:$J$605,Fev!$V$5:$V$605,"Receita",Fev!$G$5:$G$605,CReceber!$D61,Fev!$L$5:$L$605,"Não Pago")</f>
        <v>0</v>
      </c>
      <c r="G61" s="49" t="e">
        <f>SUMIFS(#REF!,#REF!,"Receita",#REF!,CReceber!$D61,#REF!,"Não Pago")</f>
        <v>#REF!</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t="e">
        <f>SUMIFS(#REF!,#REF!,"Receita",#REF!,CReceber!$D61,#REF!,"Não Pago")</f>
        <v>#REF!</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t="e">
        <f t="shared" si="2"/>
        <v>#REF!</v>
      </c>
    </row>
    <row r="62" spans="1:17" ht="28.5" customHeight="1" thickTop="1" thickBot="1" x14ac:dyDescent="0.3">
      <c r="A62" s="214"/>
      <c r="C62" s="34">
        <f>'PC Receitas'!C58</f>
        <v>0</v>
      </c>
      <c r="D62" s="35" t="e">
        <f>VLOOKUP(C62,'PC Receitas'!$C$4:$D$103,2,FALSE)</f>
        <v>#N/A</v>
      </c>
      <c r="E62" s="49">
        <f>SUMIFS(Jan!$J$5:$J$586,Jan!$V$5:$V$586,"Receita",Jan!$G$5:$G$586,CReceber!$D62,Jan!$L$5:$L$586,"Não Pago")</f>
        <v>0</v>
      </c>
      <c r="F62" s="49">
        <f>SUMIFS(Fev!$J$5:$J$605,Fev!$V$5:$V$605,"Receita",Fev!$G$5:$G$605,CReceber!$D62,Fev!$L$5:$L$605,"Não Pago")</f>
        <v>0</v>
      </c>
      <c r="G62" s="49" t="e">
        <f>SUMIFS(#REF!,#REF!,"Receita",#REF!,CReceber!$D62,#REF!,"Não Pago")</f>
        <v>#REF!</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t="e">
        <f>SUMIFS(#REF!,#REF!,"Receita",#REF!,CReceber!$D62,#REF!,"Não Pago")</f>
        <v>#REF!</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t="e">
        <f t="shared" si="2"/>
        <v>#REF!</v>
      </c>
    </row>
    <row r="63" spans="1:17" ht="28.5" customHeight="1" thickTop="1" thickBot="1" x14ac:dyDescent="0.3">
      <c r="A63" s="214"/>
      <c r="C63" s="34">
        <f>'PC Receitas'!C59</f>
        <v>0</v>
      </c>
      <c r="D63" s="35" t="e">
        <f>VLOOKUP(C63,'PC Receitas'!$C$4:$D$103,2,FALSE)</f>
        <v>#N/A</v>
      </c>
      <c r="E63" s="49">
        <f>SUMIFS(Jan!$J$5:$J$586,Jan!$V$5:$V$586,"Receita",Jan!$G$5:$G$586,CReceber!$D63,Jan!$L$5:$L$586,"Não Pago")</f>
        <v>0</v>
      </c>
      <c r="F63" s="49">
        <f>SUMIFS(Fev!$J$5:$J$605,Fev!$V$5:$V$605,"Receita",Fev!$G$5:$G$605,CReceber!$D63,Fev!$L$5:$L$605,"Não Pago")</f>
        <v>0</v>
      </c>
      <c r="G63" s="49" t="e">
        <f>SUMIFS(#REF!,#REF!,"Receita",#REF!,CReceber!$D63,#REF!,"Não Pago")</f>
        <v>#REF!</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t="e">
        <f>SUMIFS(#REF!,#REF!,"Receita",#REF!,CReceber!$D63,#REF!,"Não Pago")</f>
        <v>#REF!</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t="e">
        <f t="shared" si="2"/>
        <v>#REF!</v>
      </c>
    </row>
    <row r="64" spans="1:17" ht="28.5" customHeight="1" thickTop="1" thickBot="1" x14ac:dyDescent="0.3">
      <c r="A64" s="214"/>
      <c r="C64" s="34">
        <f>'PC Receitas'!C60</f>
        <v>0</v>
      </c>
      <c r="D64" s="35" t="e">
        <f>VLOOKUP(C64,'PC Receitas'!$C$4:$D$103,2,FALSE)</f>
        <v>#N/A</v>
      </c>
      <c r="E64" s="49">
        <f>SUMIFS(Jan!$J$5:$J$586,Jan!$V$5:$V$586,"Receita",Jan!$G$5:$G$586,CReceber!$D64,Jan!$L$5:$L$586,"Não Pago")</f>
        <v>0</v>
      </c>
      <c r="F64" s="49">
        <f>SUMIFS(Fev!$J$5:$J$605,Fev!$V$5:$V$605,"Receita",Fev!$G$5:$G$605,CReceber!$D64,Fev!$L$5:$L$605,"Não Pago")</f>
        <v>0</v>
      </c>
      <c r="G64" s="49" t="e">
        <f>SUMIFS(#REF!,#REF!,"Receita",#REF!,CReceber!$D64,#REF!,"Não Pago")</f>
        <v>#REF!</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t="e">
        <f>SUMIFS(#REF!,#REF!,"Receita",#REF!,CReceber!$D64,#REF!,"Não Pago")</f>
        <v>#REF!</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t="e">
        <f t="shared" si="2"/>
        <v>#REF!</v>
      </c>
    </row>
    <row r="65" spans="1:17" ht="28.5" customHeight="1" thickTop="1" thickBot="1" x14ac:dyDescent="0.3">
      <c r="A65" s="214"/>
      <c r="C65" s="34">
        <f>'PC Receitas'!C61</f>
        <v>0</v>
      </c>
      <c r="D65" s="35" t="e">
        <f>VLOOKUP(C65,'PC Receitas'!$C$4:$D$103,2,FALSE)</f>
        <v>#N/A</v>
      </c>
      <c r="E65" s="49">
        <f>SUMIFS(Jan!$J$5:$J$586,Jan!$V$5:$V$586,"Receita",Jan!$G$5:$G$586,CReceber!$D65,Jan!$L$5:$L$586,"Não Pago")</f>
        <v>0</v>
      </c>
      <c r="F65" s="49">
        <f>SUMIFS(Fev!$J$5:$J$605,Fev!$V$5:$V$605,"Receita",Fev!$G$5:$G$605,CReceber!$D65,Fev!$L$5:$L$605,"Não Pago")</f>
        <v>0</v>
      </c>
      <c r="G65" s="49" t="e">
        <f>SUMIFS(#REF!,#REF!,"Receita",#REF!,CReceber!$D65,#REF!,"Não Pago")</f>
        <v>#REF!</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t="e">
        <f>SUMIFS(#REF!,#REF!,"Receita",#REF!,CReceber!$D65,#REF!,"Não Pago")</f>
        <v>#REF!</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t="e">
        <f t="shared" si="2"/>
        <v>#REF!</v>
      </c>
    </row>
    <row r="66" spans="1:17" ht="28.5" customHeight="1" thickTop="1" thickBot="1" x14ac:dyDescent="0.3">
      <c r="A66" s="214"/>
      <c r="C66" s="34">
        <f>'PC Receitas'!C62</f>
        <v>0</v>
      </c>
      <c r="D66" s="35" t="e">
        <f>VLOOKUP(C66,'PC Receitas'!$C$4:$D$103,2,FALSE)</f>
        <v>#N/A</v>
      </c>
      <c r="E66" s="49">
        <f>SUMIFS(Jan!$J$5:$J$586,Jan!$V$5:$V$586,"Receita",Jan!$G$5:$G$586,CReceber!$D66,Jan!$L$5:$L$586,"Não Pago")</f>
        <v>0</v>
      </c>
      <c r="F66" s="49">
        <f>SUMIFS(Fev!$J$5:$J$605,Fev!$V$5:$V$605,"Receita",Fev!$G$5:$G$605,CReceber!$D66,Fev!$L$5:$L$605,"Não Pago")</f>
        <v>0</v>
      </c>
      <c r="G66" s="49" t="e">
        <f>SUMIFS(#REF!,#REF!,"Receita",#REF!,CReceber!$D66,#REF!,"Não Pago")</f>
        <v>#REF!</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t="e">
        <f>SUMIFS(#REF!,#REF!,"Receita",#REF!,CReceber!$D66,#REF!,"Não Pago")</f>
        <v>#REF!</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t="e">
        <f t="shared" si="2"/>
        <v>#REF!</v>
      </c>
    </row>
    <row r="67" spans="1:17" ht="28.5" customHeight="1" thickTop="1" thickBot="1" x14ac:dyDescent="0.3">
      <c r="A67" s="214"/>
      <c r="C67" s="34">
        <f>'PC Receitas'!C63</f>
        <v>0</v>
      </c>
      <c r="D67" s="35" t="e">
        <f>VLOOKUP(C67,'PC Receitas'!$C$4:$D$103,2,FALSE)</f>
        <v>#N/A</v>
      </c>
      <c r="E67" s="49">
        <f>SUMIFS(Jan!$J$5:$J$586,Jan!$V$5:$V$586,"Receita",Jan!$G$5:$G$586,CReceber!$D67,Jan!$L$5:$L$586,"Não Pago")</f>
        <v>0</v>
      </c>
      <c r="F67" s="49">
        <f>SUMIFS(Fev!$J$5:$J$605,Fev!$V$5:$V$605,"Receita",Fev!$G$5:$G$605,CReceber!$D67,Fev!$L$5:$L$605,"Não Pago")</f>
        <v>0</v>
      </c>
      <c r="G67" s="49" t="e">
        <f>SUMIFS(#REF!,#REF!,"Receita",#REF!,CReceber!$D67,#REF!,"Não Pago")</f>
        <v>#REF!</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t="e">
        <f>SUMIFS(#REF!,#REF!,"Receita",#REF!,CReceber!$D67,#REF!,"Não Pago")</f>
        <v>#REF!</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t="e">
        <f t="shared" si="2"/>
        <v>#REF!</v>
      </c>
    </row>
    <row r="68" spans="1:17" ht="28.5" customHeight="1" thickTop="1" thickBot="1" x14ac:dyDescent="0.3">
      <c r="A68" s="214"/>
      <c r="C68" s="34">
        <f>'PC Receitas'!C64</f>
        <v>0</v>
      </c>
      <c r="D68" s="35" t="e">
        <f>VLOOKUP(C68,'PC Receitas'!$C$4:$D$103,2,FALSE)</f>
        <v>#N/A</v>
      </c>
      <c r="E68" s="49">
        <f>SUMIFS(Jan!$J$5:$J$586,Jan!$V$5:$V$586,"Receita",Jan!$G$5:$G$586,CReceber!$D68,Jan!$L$5:$L$586,"Não Pago")</f>
        <v>0</v>
      </c>
      <c r="F68" s="49">
        <f>SUMIFS(Fev!$J$5:$J$605,Fev!$V$5:$V$605,"Receita",Fev!$G$5:$G$605,CReceber!$D68,Fev!$L$5:$L$605,"Não Pago")</f>
        <v>0</v>
      </c>
      <c r="G68" s="49" t="e">
        <f>SUMIFS(#REF!,#REF!,"Receita",#REF!,CReceber!$D68,#REF!,"Não Pago")</f>
        <v>#REF!</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t="e">
        <f>SUMIFS(#REF!,#REF!,"Receita",#REF!,CReceber!$D68,#REF!,"Não Pago")</f>
        <v>#REF!</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t="e">
        <f t="shared" si="2"/>
        <v>#REF!</v>
      </c>
    </row>
    <row r="69" spans="1:17" ht="28.5" customHeight="1" thickTop="1" thickBot="1" x14ac:dyDescent="0.3">
      <c r="A69" s="214"/>
      <c r="C69" s="34">
        <f>'PC Receitas'!C65</f>
        <v>0</v>
      </c>
      <c r="D69" s="35" t="e">
        <f>VLOOKUP(C69,'PC Receitas'!$C$4:$D$103,2,FALSE)</f>
        <v>#N/A</v>
      </c>
      <c r="E69" s="49">
        <f>SUMIFS(Jan!$J$5:$J$586,Jan!$V$5:$V$586,"Receita",Jan!$G$5:$G$586,CReceber!$D69,Jan!$L$5:$L$586,"Não Pago")</f>
        <v>0</v>
      </c>
      <c r="F69" s="49">
        <f>SUMIFS(Fev!$J$5:$J$605,Fev!$V$5:$V$605,"Receita",Fev!$G$5:$G$605,CReceber!$D69,Fev!$L$5:$L$605,"Não Pago")</f>
        <v>0</v>
      </c>
      <c r="G69" s="49" t="e">
        <f>SUMIFS(#REF!,#REF!,"Receita",#REF!,CReceber!$D69,#REF!,"Não Pago")</f>
        <v>#REF!</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t="e">
        <f>SUMIFS(#REF!,#REF!,"Receita",#REF!,CReceber!$D69,#REF!,"Não Pago")</f>
        <v>#REF!</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t="e">
        <f t="shared" si="2"/>
        <v>#REF!</v>
      </c>
    </row>
    <row r="70" spans="1:17" ht="28.5" customHeight="1" thickTop="1" thickBot="1" x14ac:dyDescent="0.3">
      <c r="A70" s="214"/>
      <c r="C70" s="34">
        <f>'PC Receitas'!C66</f>
        <v>0</v>
      </c>
      <c r="D70" s="35" t="e">
        <f>VLOOKUP(C70,'PC Receitas'!$C$4:$D$103,2,FALSE)</f>
        <v>#N/A</v>
      </c>
      <c r="E70" s="49">
        <f>SUMIFS(Jan!$J$5:$J$586,Jan!$V$5:$V$586,"Receita",Jan!$G$5:$G$586,CReceber!$D70,Jan!$L$5:$L$586,"Não Pago")</f>
        <v>0</v>
      </c>
      <c r="F70" s="49">
        <f>SUMIFS(Fev!$J$5:$J$605,Fev!$V$5:$V$605,"Receita",Fev!$G$5:$G$605,CReceber!$D70,Fev!$L$5:$L$605,"Não Pago")</f>
        <v>0</v>
      </c>
      <c r="G70" s="49" t="e">
        <f>SUMIFS(#REF!,#REF!,"Receita",#REF!,CReceber!$D70,#REF!,"Não Pago")</f>
        <v>#REF!</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t="e">
        <f>SUMIFS(#REF!,#REF!,"Receita",#REF!,CReceber!$D70,#REF!,"Não Pago")</f>
        <v>#REF!</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t="e">
        <f t="shared" si="2"/>
        <v>#REF!</v>
      </c>
    </row>
    <row r="71" spans="1:17" ht="28.5" customHeight="1" thickTop="1" thickBot="1" x14ac:dyDescent="0.3">
      <c r="A71" s="214"/>
      <c r="C71" s="34">
        <f>'PC Receitas'!C67</f>
        <v>0</v>
      </c>
      <c r="D71" s="35" t="e">
        <f>VLOOKUP(C71,'PC Receitas'!$C$4:$D$103,2,FALSE)</f>
        <v>#N/A</v>
      </c>
      <c r="E71" s="49">
        <f>SUMIFS(Jan!$J$5:$J$586,Jan!$V$5:$V$586,"Receita",Jan!$G$5:$G$586,CReceber!$D71,Jan!$L$5:$L$586,"Não Pago")</f>
        <v>0</v>
      </c>
      <c r="F71" s="49">
        <f>SUMIFS(Fev!$J$5:$J$605,Fev!$V$5:$V$605,"Receita",Fev!$G$5:$G$605,CReceber!$D71,Fev!$L$5:$L$605,"Não Pago")</f>
        <v>0</v>
      </c>
      <c r="G71" s="49" t="e">
        <f>SUMIFS(#REF!,#REF!,"Receita",#REF!,CReceber!$D71,#REF!,"Não Pago")</f>
        <v>#REF!</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t="e">
        <f>SUMIFS(#REF!,#REF!,"Receita",#REF!,CReceber!$D71,#REF!,"Não Pago")</f>
        <v>#REF!</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t="e">
        <f t="shared" si="2"/>
        <v>#REF!</v>
      </c>
    </row>
    <row r="72" spans="1:17" ht="28.5" customHeight="1" thickTop="1" thickBot="1" x14ac:dyDescent="0.3">
      <c r="A72" s="214"/>
      <c r="C72" s="34">
        <f>'PC Receitas'!C68</f>
        <v>0</v>
      </c>
      <c r="D72" s="35" t="e">
        <f>VLOOKUP(C72,'PC Receitas'!$C$4:$D$103,2,FALSE)</f>
        <v>#N/A</v>
      </c>
      <c r="E72" s="49">
        <f>SUMIFS(Jan!$J$5:$J$586,Jan!$V$5:$V$586,"Receita",Jan!$G$5:$G$586,CReceber!$D72,Jan!$L$5:$L$586,"Não Pago")</f>
        <v>0</v>
      </c>
      <c r="F72" s="49">
        <f>SUMIFS(Fev!$J$5:$J$605,Fev!$V$5:$V$605,"Receita",Fev!$G$5:$G$605,CReceber!$D72,Fev!$L$5:$L$605,"Não Pago")</f>
        <v>0</v>
      </c>
      <c r="G72" s="49" t="e">
        <f>SUMIFS(#REF!,#REF!,"Receita",#REF!,CReceber!$D72,#REF!,"Não Pago")</f>
        <v>#REF!</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t="e">
        <f>SUMIFS(#REF!,#REF!,"Receita",#REF!,CReceber!$D72,#REF!,"Não Pago")</f>
        <v>#REF!</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t="e">
        <f t="shared" si="2"/>
        <v>#REF!</v>
      </c>
    </row>
    <row r="73" spans="1:17" ht="28.5" customHeight="1" thickTop="1" thickBot="1" x14ac:dyDescent="0.3">
      <c r="A73" s="214"/>
      <c r="C73" s="34">
        <f>'PC Receitas'!C69</f>
        <v>0</v>
      </c>
      <c r="D73" s="35" t="e">
        <f>VLOOKUP(C73,'PC Receitas'!$C$4:$D$103,2,FALSE)</f>
        <v>#N/A</v>
      </c>
      <c r="E73" s="49">
        <f>SUMIFS(Jan!$J$5:$J$586,Jan!$V$5:$V$586,"Receita",Jan!$G$5:$G$586,CReceber!$D73,Jan!$L$5:$L$586,"Não Pago")</f>
        <v>0</v>
      </c>
      <c r="F73" s="49">
        <f>SUMIFS(Fev!$J$5:$J$605,Fev!$V$5:$V$605,"Receita",Fev!$G$5:$G$605,CReceber!$D73,Fev!$L$5:$L$605,"Não Pago")</f>
        <v>0</v>
      </c>
      <c r="G73" s="49" t="e">
        <f>SUMIFS(#REF!,#REF!,"Receita",#REF!,CReceber!$D73,#REF!,"Não Pago")</f>
        <v>#REF!</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t="e">
        <f>SUMIFS(#REF!,#REF!,"Receita",#REF!,CReceber!$D73,#REF!,"Não Pago")</f>
        <v>#REF!</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t="e">
        <f t="shared" si="2"/>
        <v>#REF!</v>
      </c>
    </row>
    <row r="74" spans="1:17" ht="28.5" customHeight="1" thickTop="1" thickBot="1" x14ac:dyDescent="0.3">
      <c r="A74" s="214"/>
      <c r="C74" s="34">
        <f>'PC Receitas'!C70</f>
        <v>0</v>
      </c>
      <c r="D74" s="35" t="e">
        <f>VLOOKUP(C74,'PC Receitas'!$C$4:$D$103,2,FALSE)</f>
        <v>#N/A</v>
      </c>
      <c r="E74" s="49">
        <f>SUMIFS(Jan!$J$5:$J$586,Jan!$V$5:$V$586,"Receita",Jan!$G$5:$G$586,CReceber!$D74,Jan!$L$5:$L$586,"Não Pago")</f>
        <v>0</v>
      </c>
      <c r="F74" s="49">
        <f>SUMIFS(Fev!$J$5:$J$605,Fev!$V$5:$V$605,"Receita",Fev!$G$5:$G$605,CReceber!$D74,Fev!$L$5:$L$605,"Não Pago")</f>
        <v>0</v>
      </c>
      <c r="G74" s="49" t="e">
        <f>SUMIFS(#REF!,#REF!,"Receita",#REF!,CReceber!$D74,#REF!,"Não Pago")</f>
        <v>#REF!</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t="e">
        <f>SUMIFS(#REF!,#REF!,"Receita",#REF!,CReceber!$D74,#REF!,"Não Pago")</f>
        <v>#REF!</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t="e">
        <f t="shared" ref="Q74:Q107" si="3">SUM(E74:P74)</f>
        <v>#REF!</v>
      </c>
    </row>
    <row r="75" spans="1:17" ht="28.5" customHeight="1" thickTop="1" thickBot="1" x14ac:dyDescent="0.3">
      <c r="A75" s="214"/>
      <c r="C75" s="34">
        <f>'PC Receitas'!C71</f>
        <v>0</v>
      </c>
      <c r="D75" s="35" t="e">
        <f>VLOOKUP(C75,'PC Receitas'!$C$4:$D$103,2,FALSE)</f>
        <v>#N/A</v>
      </c>
      <c r="E75" s="49">
        <f>SUMIFS(Jan!$J$5:$J$586,Jan!$V$5:$V$586,"Receita",Jan!$G$5:$G$586,CReceber!$D75,Jan!$L$5:$L$586,"Não Pago")</f>
        <v>0</v>
      </c>
      <c r="F75" s="49">
        <f>SUMIFS(Fev!$J$5:$J$605,Fev!$V$5:$V$605,"Receita",Fev!$G$5:$G$605,CReceber!$D75,Fev!$L$5:$L$605,"Não Pago")</f>
        <v>0</v>
      </c>
      <c r="G75" s="49" t="e">
        <f>SUMIFS(#REF!,#REF!,"Receita",#REF!,CReceber!$D75,#REF!,"Não Pago")</f>
        <v>#REF!</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t="e">
        <f>SUMIFS(#REF!,#REF!,"Receita",#REF!,CReceber!$D75,#REF!,"Não Pago")</f>
        <v>#REF!</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t="e">
        <f t="shared" si="3"/>
        <v>#REF!</v>
      </c>
    </row>
    <row r="76" spans="1:17" ht="28.5" customHeight="1" thickTop="1" thickBot="1" x14ac:dyDescent="0.3">
      <c r="A76" s="214"/>
      <c r="C76" s="34">
        <f>'PC Receitas'!C72</f>
        <v>0</v>
      </c>
      <c r="D76" s="35" t="e">
        <f>VLOOKUP(C76,'PC Receitas'!$C$4:$D$103,2,FALSE)</f>
        <v>#N/A</v>
      </c>
      <c r="E76" s="49">
        <f>SUMIFS(Jan!$J$5:$J$586,Jan!$V$5:$V$586,"Receita",Jan!$G$5:$G$586,CReceber!$D76,Jan!$L$5:$L$586,"Não Pago")</f>
        <v>0</v>
      </c>
      <c r="F76" s="49">
        <f>SUMIFS(Fev!$J$5:$J$605,Fev!$V$5:$V$605,"Receita",Fev!$G$5:$G$605,CReceber!$D76,Fev!$L$5:$L$605,"Não Pago")</f>
        <v>0</v>
      </c>
      <c r="G76" s="49" t="e">
        <f>SUMIFS(#REF!,#REF!,"Receita",#REF!,CReceber!$D76,#REF!,"Não Pago")</f>
        <v>#REF!</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t="e">
        <f>SUMIFS(#REF!,#REF!,"Receita",#REF!,CReceber!$D76,#REF!,"Não Pago")</f>
        <v>#REF!</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t="e">
        <f t="shared" si="3"/>
        <v>#REF!</v>
      </c>
    </row>
    <row r="77" spans="1:17" ht="28.5" customHeight="1" thickTop="1" thickBot="1" x14ac:dyDescent="0.3">
      <c r="A77" s="214"/>
      <c r="C77" s="34">
        <f>'PC Receitas'!C73</f>
        <v>0</v>
      </c>
      <c r="D77" s="35" t="e">
        <f>VLOOKUP(C77,'PC Receitas'!$C$4:$D$103,2,FALSE)</f>
        <v>#N/A</v>
      </c>
      <c r="E77" s="49">
        <f>SUMIFS(Jan!$J$5:$J$586,Jan!$V$5:$V$586,"Receita",Jan!$G$5:$G$586,CReceber!$D77,Jan!$L$5:$L$586,"Não Pago")</f>
        <v>0</v>
      </c>
      <c r="F77" s="49">
        <f>SUMIFS(Fev!$J$5:$J$605,Fev!$V$5:$V$605,"Receita",Fev!$G$5:$G$605,CReceber!$D77,Fev!$L$5:$L$605,"Não Pago")</f>
        <v>0</v>
      </c>
      <c r="G77" s="49" t="e">
        <f>SUMIFS(#REF!,#REF!,"Receita",#REF!,CReceber!$D77,#REF!,"Não Pago")</f>
        <v>#REF!</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t="e">
        <f>SUMIFS(#REF!,#REF!,"Receita",#REF!,CReceber!$D77,#REF!,"Não Pago")</f>
        <v>#REF!</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t="e">
        <f t="shared" si="3"/>
        <v>#REF!</v>
      </c>
    </row>
    <row r="78" spans="1:17" ht="28.5" customHeight="1" thickTop="1" thickBot="1" x14ac:dyDescent="0.3">
      <c r="A78" s="214"/>
      <c r="C78" s="34">
        <f>'PC Receitas'!C74</f>
        <v>0</v>
      </c>
      <c r="D78" s="35" t="e">
        <f>VLOOKUP(C78,'PC Receitas'!$C$4:$D$103,2,FALSE)</f>
        <v>#N/A</v>
      </c>
      <c r="E78" s="49">
        <f>SUMIFS(Jan!$J$5:$J$586,Jan!$V$5:$V$586,"Receita",Jan!$G$5:$G$586,CReceber!$D78,Jan!$L$5:$L$586,"Não Pago")</f>
        <v>0</v>
      </c>
      <c r="F78" s="49">
        <f>SUMIFS(Fev!$J$5:$J$605,Fev!$V$5:$V$605,"Receita",Fev!$G$5:$G$605,CReceber!$D78,Fev!$L$5:$L$605,"Não Pago")</f>
        <v>0</v>
      </c>
      <c r="G78" s="49" t="e">
        <f>SUMIFS(#REF!,#REF!,"Receita",#REF!,CReceber!$D78,#REF!,"Não Pago")</f>
        <v>#REF!</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t="e">
        <f>SUMIFS(#REF!,#REF!,"Receita",#REF!,CReceber!$D78,#REF!,"Não Pago")</f>
        <v>#REF!</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t="e">
        <f t="shared" si="3"/>
        <v>#REF!</v>
      </c>
    </row>
    <row r="79" spans="1:17" ht="28.5" customHeight="1" thickTop="1" thickBot="1" x14ac:dyDescent="0.3">
      <c r="A79" s="214"/>
      <c r="C79" s="34">
        <f>'PC Receitas'!C75</f>
        <v>0</v>
      </c>
      <c r="D79" s="35" t="e">
        <f>VLOOKUP(C79,'PC Receitas'!$C$4:$D$103,2,FALSE)</f>
        <v>#N/A</v>
      </c>
      <c r="E79" s="49">
        <f>SUMIFS(Jan!$J$5:$J$586,Jan!$V$5:$V$586,"Receita",Jan!$G$5:$G$586,CReceber!$D79,Jan!$L$5:$L$586,"Não Pago")</f>
        <v>0</v>
      </c>
      <c r="F79" s="49">
        <f>SUMIFS(Fev!$J$5:$J$605,Fev!$V$5:$V$605,"Receita",Fev!$G$5:$G$605,CReceber!$D79,Fev!$L$5:$L$605,"Não Pago")</f>
        <v>0</v>
      </c>
      <c r="G79" s="49" t="e">
        <f>SUMIFS(#REF!,#REF!,"Receita",#REF!,CReceber!$D79,#REF!,"Não Pago")</f>
        <v>#REF!</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t="e">
        <f>SUMIFS(#REF!,#REF!,"Receita",#REF!,CReceber!$D79,#REF!,"Não Pago")</f>
        <v>#REF!</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t="e">
        <f t="shared" si="3"/>
        <v>#REF!</v>
      </c>
    </row>
    <row r="80" spans="1:17" ht="28.5" customHeight="1" thickTop="1" thickBot="1" x14ac:dyDescent="0.3">
      <c r="A80" s="214"/>
      <c r="C80" s="34">
        <f>'PC Receitas'!C76</f>
        <v>0</v>
      </c>
      <c r="D80" s="35" t="e">
        <f>VLOOKUP(C80,'PC Receitas'!$C$4:$D$103,2,FALSE)</f>
        <v>#N/A</v>
      </c>
      <c r="E80" s="49">
        <f>SUMIFS(Jan!$J$5:$J$586,Jan!$V$5:$V$586,"Receita",Jan!$G$5:$G$586,CReceber!$D80,Jan!$L$5:$L$586,"Não Pago")</f>
        <v>0</v>
      </c>
      <c r="F80" s="49">
        <f>SUMIFS(Fev!$J$5:$J$605,Fev!$V$5:$V$605,"Receita",Fev!$G$5:$G$605,CReceber!$D80,Fev!$L$5:$L$605,"Não Pago")</f>
        <v>0</v>
      </c>
      <c r="G80" s="49" t="e">
        <f>SUMIFS(#REF!,#REF!,"Receita",#REF!,CReceber!$D80,#REF!,"Não Pago")</f>
        <v>#REF!</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t="e">
        <f>SUMIFS(#REF!,#REF!,"Receita",#REF!,CReceber!$D80,#REF!,"Não Pago")</f>
        <v>#REF!</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t="e">
        <f t="shared" si="3"/>
        <v>#REF!</v>
      </c>
    </row>
    <row r="81" spans="1:17" ht="28.5" customHeight="1" thickTop="1" thickBot="1" x14ac:dyDescent="0.3">
      <c r="A81" s="214"/>
      <c r="C81" s="34">
        <f>'PC Receitas'!C77</f>
        <v>0</v>
      </c>
      <c r="D81" s="35" t="e">
        <f>VLOOKUP(C81,'PC Receitas'!$C$4:$D$103,2,FALSE)</f>
        <v>#N/A</v>
      </c>
      <c r="E81" s="49">
        <f>SUMIFS(Jan!$J$5:$J$586,Jan!$V$5:$V$586,"Receita",Jan!$G$5:$G$586,CReceber!$D81,Jan!$L$5:$L$586,"Não Pago")</f>
        <v>0</v>
      </c>
      <c r="F81" s="49">
        <f>SUMIFS(Fev!$J$5:$J$605,Fev!$V$5:$V$605,"Receita",Fev!$G$5:$G$605,CReceber!$D81,Fev!$L$5:$L$605,"Não Pago")</f>
        <v>0</v>
      </c>
      <c r="G81" s="49" t="e">
        <f>SUMIFS(#REF!,#REF!,"Receita",#REF!,CReceber!$D81,#REF!,"Não Pago")</f>
        <v>#REF!</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t="e">
        <f>SUMIFS(#REF!,#REF!,"Receita",#REF!,CReceber!$D81,#REF!,"Não Pago")</f>
        <v>#REF!</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t="e">
        <f t="shared" si="3"/>
        <v>#REF!</v>
      </c>
    </row>
    <row r="82" spans="1:17" ht="28.5" customHeight="1" thickTop="1" thickBot="1" x14ac:dyDescent="0.3">
      <c r="A82" s="214"/>
      <c r="C82" s="34">
        <f>'PC Receitas'!C78</f>
        <v>0</v>
      </c>
      <c r="D82" s="35" t="e">
        <f>VLOOKUP(C82,'PC Receitas'!$C$4:$D$103,2,FALSE)</f>
        <v>#N/A</v>
      </c>
      <c r="E82" s="49">
        <f>SUMIFS(Jan!$J$5:$J$586,Jan!$V$5:$V$586,"Receita",Jan!$G$5:$G$586,CReceber!$D82,Jan!$L$5:$L$586,"Não Pago")</f>
        <v>0</v>
      </c>
      <c r="F82" s="49">
        <f>SUMIFS(Fev!$J$5:$J$605,Fev!$V$5:$V$605,"Receita",Fev!$G$5:$G$605,CReceber!$D82,Fev!$L$5:$L$605,"Não Pago")</f>
        <v>0</v>
      </c>
      <c r="G82" s="49" t="e">
        <f>SUMIFS(#REF!,#REF!,"Receita",#REF!,CReceber!$D82,#REF!,"Não Pago")</f>
        <v>#REF!</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t="e">
        <f>SUMIFS(#REF!,#REF!,"Receita",#REF!,CReceber!$D82,#REF!,"Não Pago")</f>
        <v>#REF!</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t="e">
        <f t="shared" si="3"/>
        <v>#REF!</v>
      </c>
    </row>
    <row r="83" spans="1:17" ht="28.5" customHeight="1" thickTop="1" thickBot="1" x14ac:dyDescent="0.3">
      <c r="A83" s="214"/>
      <c r="C83" s="34">
        <f>'PC Receitas'!C79</f>
        <v>0</v>
      </c>
      <c r="D83" s="35" t="e">
        <f>VLOOKUP(C83,'PC Receitas'!$C$4:$D$103,2,FALSE)</f>
        <v>#N/A</v>
      </c>
      <c r="E83" s="49">
        <f>SUMIFS(Jan!$J$5:$J$586,Jan!$V$5:$V$586,"Receita",Jan!$G$5:$G$586,CReceber!$D83,Jan!$L$5:$L$586,"Não Pago")</f>
        <v>0</v>
      </c>
      <c r="F83" s="49">
        <f>SUMIFS(Fev!$J$5:$J$605,Fev!$V$5:$V$605,"Receita",Fev!$G$5:$G$605,CReceber!$D83,Fev!$L$5:$L$605,"Não Pago")</f>
        <v>0</v>
      </c>
      <c r="G83" s="49" t="e">
        <f>SUMIFS(#REF!,#REF!,"Receita",#REF!,CReceber!$D83,#REF!,"Não Pago")</f>
        <v>#REF!</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t="e">
        <f>SUMIFS(#REF!,#REF!,"Receita",#REF!,CReceber!$D83,#REF!,"Não Pago")</f>
        <v>#REF!</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t="e">
        <f t="shared" si="3"/>
        <v>#REF!</v>
      </c>
    </row>
    <row r="84" spans="1:17" ht="28.5" customHeight="1" thickTop="1" thickBot="1" x14ac:dyDescent="0.3">
      <c r="A84" s="214"/>
      <c r="C84" s="34">
        <f>'PC Receitas'!C80</f>
        <v>0</v>
      </c>
      <c r="D84" s="35" t="e">
        <f>VLOOKUP(C84,'PC Receitas'!$C$4:$D$103,2,FALSE)</f>
        <v>#N/A</v>
      </c>
      <c r="E84" s="49">
        <f>SUMIFS(Jan!$J$5:$J$586,Jan!$V$5:$V$586,"Receita",Jan!$G$5:$G$586,CReceber!$D84,Jan!$L$5:$L$586,"Não Pago")</f>
        <v>0</v>
      </c>
      <c r="F84" s="49">
        <f>SUMIFS(Fev!$J$5:$J$605,Fev!$V$5:$V$605,"Receita",Fev!$G$5:$G$605,CReceber!$D84,Fev!$L$5:$L$605,"Não Pago")</f>
        <v>0</v>
      </c>
      <c r="G84" s="49" t="e">
        <f>SUMIFS(#REF!,#REF!,"Receita",#REF!,CReceber!$D84,#REF!,"Não Pago")</f>
        <v>#REF!</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t="e">
        <f>SUMIFS(#REF!,#REF!,"Receita",#REF!,CReceber!$D84,#REF!,"Não Pago")</f>
        <v>#REF!</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t="e">
        <f t="shared" si="3"/>
        <v>#REF!</v>
      </c>
    </row>
    <row r="85" spans="1:17" ht="28.5" customHeight="1" thickTop="1" thickBot="1" x14ac:dyDescent="0.3">
      <c r="A85" s="214"/>
      <c r="C85" s="34">
        <f>'PC Receitas'!C81</f>
        <v>0</v>
      </c>
      <c r="D85" s="35" t="e">
        <f>VLOOKUP(C85,'PC Receitas'!$C$4:$D$103,2,FALSE)</f>
        <v>#N/A</v>
      </c>
      <c r="E85" s="49">
        <f>SUMIFS(Jan!$J$5:$J$586,Jan!$V$5:$V$586,"Receita",Jan!$G$5:$G$586,CReceber!$D85,Jan!$L$5:$L$586,"Não Pago")</f>
        <v>0</v>
      </c>
      <c r="F85" s="49">
        <f>SUMIFS(Fev!$J$5:$J$605,Fev!$V$5:$V$605,"Receita",Fev!$G$5:$G$605,CReceber!$D85,Fev!$L$5:$L$605,"Não Pago")</f>
        <v>0</v>
      </c>
      <c r="G85" s="49" t="e">
        <f>SUMIFS(#REF!,#REF!,"Receita",#REF!,CReceber!$D85,#REF!,"Não Pago")</f>
        <v>#REF!</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t="e">
        <f>SUMIFS(#REF!,#REF!,"Receita",#REF!,CReceber!$D85,#REF!,"Não Pago")</f>
        <v>#REF!</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t="e">
        <f t="shared" si="3"/>
        <v>#REF!</v>
      </c>
    </row>
    <row r="86" spans="1:17" ht="28.5" customHeight="1" thickTop="1" thickBot="1" x14ac:dyDescent="0.3">
      <c r="A86" s="214"/>
      <c r="C86" s="34">
        <f>'PC Receitas'!C82</f>
        <v>0</v>
      </c>
      <c r="D86" s="35" t="e">
        <f>VLOOKUP(C86,'PC Receitas'!$C$4:$D$103,2,FALSE)</f>
        <v>#N/A</v>
      </c>
      <c r="E86" s="49">
        <f>SUMIFS(Jan!$J$5:$J$586,Jan!$V$5:$V$586,"Receita",Jan!$G$5:$G$586,CReceber!$D86,Jan!$L$5:$L$586,"Não Pago")</f>
        <v>0</v>
      </c>
      <c r="F86" s="49">
        <f>SUMIFS(Fev!$J$5:$J$605,Fev!$V$5:$V$605,"Receita",Fev!$G$5:$G$605,CReceber!$D86,Fev!$L$5:$L$605,"Não Pago")</f>
        <v>0</v>
      </c>
      <c r="G86" s="49" t="e">
        <f>SUMIFS(#REF!,#REF!,"Receita",#REF!,CReceber!$D86,#REF!,"Não Pago")</f>
        <v>#REF!</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t="e">
        <f>SUMIFS(#REF!,#REF!,"Receita",#REF!,CReceber!$D86,#REF!,"Não Pago")</f>
        <v>#REF!</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t="e">
        <f t="shared" si="3"/>
        <v>#REF!</v>
      </c>
    </row>
    <row r="87" spans="1:17" ht="28.5" customHeight="1" thickTop="1" thickBot="1" x14ac:dyDescent="0.3">
      <c r="A87" s="214"/>
      <c r="C87" s="34">
        <f>'PC Receitas'!C83</f>
        <v>0</v>
      </c>
      <c r="D87" s="35" t="e">
        <f>VLOOKUP(C87,'PC Receitas'!$C$4:$D$103,2,FALSE)</f>
        <v>#N/A</v>
      </c>
      <c r="E87" s="49">
        <f>SUMIFS(Jan!$J$5:$J$586,Jan!$V$5:$V$586,"Receita",Jan!$G$5:$G$586,CReceber!$D87,Jan!$L$5:$L$586,"Não Pago")</f>
        <v>0</v>
      </c>
      <c r="F87" s="49">
        <f>SUMIFS(Fev!$J$5:$J$605,Fev!$V$5:$V$605,"Receita",Fev!$G$5:$G$605,CReceber!$D87,Fev!$L$5:$L$605,"Não Pago")</f>
        <v>0</v>
      </c>
      <c r="G87" s="49" t="e">
        <f>SUMIFS(#REF!,#REF!,"Receita",#REF!,CReceber!$D87,#REF!,"Não Pago")</f>
        <v>#REF!</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t="e">
        <f>SUMIFS(#REF!,#REF!,"Receita",#REF!,CReceber!$D87,#REF!,"Não Pago")</f>
        <v>#REF!</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t="e">
        <f t="shared" si="3"/>
        <v>#REF!</v>
      </c>
    </row>
    <row r="88" spans="1:17" ht="28.5" customHeight="1" thickTop="1" thickBot="1" x14ac:dyDescent="0.3">
      <c r="A88" s="214"/>
      <c r="C88" s="34">
        <f>'PC Receitas'!C84</f>
        <v>0</v>
      </c>
      <c r="D88" s="35" t="e">
        <f>VLOOKUP(C88,'PC Receitas'!$C$4:$D$103,2,FALSE)</f>
        <v>#N/A</v>
      </c>
      <c r="E88" s="49">
        <f>SUMIFS(Jan!$J$5:$J$586,Jan!$V$5:$V$586,"Receita",Jan!$G$5:$G$586,CReceber!$D88,Jan!$L$5:$L$586,"Não Pago")</f>
        <v>0</v>
      </c>
      <c r="F88" s="49">
        <f>SUMIFS(Fev!$J$5:$J$605,Fev!$V$5:$V$605,"Receita",Fev!$G$5:$G$605,CReceber!$D88,Fev!$L$5:$L$605,"Não Pago")</f>
        <v>0</v>
      </c>
      <c r="G88" s="49" t="e">
        <f>SUMIFS(#REF!,#REF!,"Receita",#REF!,CReceber!$D88,#REF!,"Não Pago")</f>
        <v>#REF!</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t="e">
        <f>SUMIFS(#REF!,#REF!,"Receita",#REF!,CReceber!$D88,#REF!,"Não Pago")</f>
        <v>#REF!</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t="e">
        <f t="shared" si="3"/>
        <v>#REF!</v>
      </c>
    </row>
    <row r="89" spans="1:17" ht="28.5" customHeight="1" thickTop="1" thickBot="1" x14ac:dyDescent="0.3">
      <c r="A89" s="214"/>
      <c r="C89" s="34">
        <f>'PC Receitas'!C85</f>
        <v>0</v>
      </c>
      <c r="D89" s="35" t="e">
        <f>VLOOKUP(C89,'PC Receitas'!$C$4:$D$103,2,FALSE)</f>
        <v>#N/A</v>
      </c>
      <c r="E89" s="49">
        <f>SUMIFS(Jan!$J$5:$J$586,Jan!$V$5:$V$586,"Receita",Jan!$G$5:$G$586,CReceber!$D89,Jan!$L$5:$L$586,"Não Pago")</f>
        <v>0</v>
      </c>
      <c r="F89" s="49">
        <f>SUMIFS(Fev!$J$5:$J$605,Fev!$V$5:$V$605,"Receita",Fev!$G$5:$G$605,CReceber!$D89,Fev!$L$5:$L$605,"Não Pago")</f>
        <v>0</v>
      </c>
      <c r="G89" s="49" t="e">
        <f>SUMIFS(#REF!,#REF!,"Receita",#REF!,CReceber!$D89,#REF!,"Não Pago")</f>
        <v>#REF!</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t="e">
        <f>SUMIFS(#REF!,#REF!,"Receita",#REF!,CReceber!$D89,#REF!,"Não Pago")</f>
        <v>#REF!</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t="e">
        <f t="shared" si="3"/>
        <v>#REF!</v>
      </c>
    </row>
    <row r="90" spans="1:17" ht="28.5" customHeight="1" thickTop="1" thickBot="1" x14ac:dyDescent="0.3">
      <c r="A90" s="214"/>
      <c r="C90" s="34">
        <f>'PC Receitas'!C86</f>
        <v>0</v>
      </c>
      <c r="D90" s="35" t="e">
        <f>VLOOKUP(C90,'PC Receitas'!$C$4:$D$103,2,FALSE)</f>
        <v>#N/A</v>
      </c>
      <c r="E90" s="49">
        <f>SUMIFS(Jan!$J$5:$J$586,Jan!$V$5:$V$586,"Receita",Jan!$G$5:$G$586,CReceber!$D90,Jan!$L$5:$L$586,"Não Pago")</f>
        <v>0</v>
      </c>
      <c r="F90" s="49">
        <f>SUMIFS(Fev!$J$5:$J$605,Fev!$V$5:$V$605,"Receita",Fev!$G$5:$G$605,CReceber!$D90,Fev!$L$5:$L$605,"Não Pago")</f>
        <v>0</v>
      </c>
      <c r="G90" s="49" t="e">
        <f>SUMIFS(#REF!,#REF!,"Receita",#REF!,CReceber!$D90,#REF!,"Não Pago")</f>
        <v>#REF!</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t="e">
        <f>SUMIFS(#REF!,#REF!,"Receita",#REF!,CReceber!$D90,#REF!,"Não Pago")</f>
        <v>#REF!</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t="e">
        <f t="shared" si="3"/>
        <v>#REF!</v>
      </c>
    </row>
    <row r="91" spans="1:17" ht="28.5" customHeight="1" thickTop="1" thickBot="1" x14ac:dyDescent="0.3">
      <c r="A91" s="214"/>
      <c r="C91" s="34">
        <f>'PC Receitas'!C87</f>
        <v>0</v>
      </c>
      <c r="D91" s="35" t="e">
        <f>VLOOKUP(C91,'PC Receitas'!$C$4:$D$103,2,FALSE)</f>
        <v>#N/A</v>
      </c>
      <c r="E91" s="49">
        <f>SUMIFS(Jan!$J$5:$J$586,Jan!$V$5:$V$586,"Receita",Jan!$G$5:$G$586,CReceber!$D91,Jan!$L$5:$L$586,"Não Pago")</f>
        <v>0</v>
      </c>
      <c r="F91" s="49">
        <f>SUMIFS(Fev!$J$5:$J$605,Fev!$V$5:$V$605,"Receita",Fev!$G$5:$G$605,CReceber!$D91,Fev!$L$5:$L$605,"Não Pago")</f>
        <v>0</v>
      </c>
      <c r="G91" s="49" t="e">
        <f>SUMIFS(#REF!,#REF!,"Receita",#REF!,CReceber!$D91,#REF!,"Não Pago")</f>
        <v>#REF!</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t="e">
        <f>SUMIFS(#REF!,#REF!,"Receita",#REF!,CReceber!$D91,#REF!,"Não Pago")</f>
        <v>#REF!</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t="e">
        <f t="shared" si="3"/>
        <v>#REF!</v>
      </c>
    </row>
    <row r="92" spans="1:17" ht="28.5" customHeight="1" thickTop="1" thickBot="1" x14ac:dyDescent="0.3">
      <c r="A92" s="214"/>
      <c r="C92" s="34">
        <f>'PC Receitas'!C88</f>
        <v>0</v>
      </c>
      <c r="D92" s="35" t="e">
        <f>VLOOKUP(C92,'PC Receitas'!$C$4:$D$103,2,FALSE)</f>
        <v>#N/A</v>
      </c>
      <c r="E92" s="49">
        <f>SUMIFS(Jan!$J$5:$J$586,Jan!$V$5:$V$586,"Receita",Jan!$G$5:$G$586,CReceber!$D92,Jan!$L$5:$L$586,"Não Pago")</f>
        <v>0</v>
      </c>
      <c r="F92" s="49">
        <f>SUMIFS(Fev!$J$5:$J$605,Fev!$V$5:$V$605,"Receita",Fev!$G$5:$G$605,CReceber!$D92,Fev!$L$5:$L$605,"Não Pago")</f>
        <v>0</v>
      </c>
      <c r="G92" s="49" t="e">
        <f>SUMIFS(#REF!,#REF!,"Receita",#REF!,CReceber!$D92,#REF!,"Não Pago")</f>
        <v>#REF!</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t="e">
        <f>SUMIFS(#REF!,#REF!,"Receita",#REF!,CReceber!$D92,#REF!,"Não Pago")</f>
        <v>#REF!</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t="e">
        <f t="shared" si="3"/>
        <v>#REF!</v>
      </c>
    </row>
    <row r="93" spans="1:17" ht="28.5" customHeight="1" thickTop="1" thickBot="1" x14ac:dyDescent="0.3">
      <c r="A93" s="214"/>
      <c r="C93" s="34">
        <f>'PC Receitas'!C89</f>
        <v>0</v>
      </c>
      <c r="D93" s="35" t="e">
        <f>VLOOKUP(C93,'PC Receitas'!$C$4:$D$103,2,FALSE)</f>
        <v>#N/A</v>
      </c>
      <c r="E93" s="49">
        <f>SUMIFS(Jan!$J$5:$J$586,Jan!$V$5:$V$586,"Receita",Jan!$G$5:$G$586,CReceber!$D93,Jan!$L$5:$L$586,"Não Pago")</f>
        <v>0</v>
      </c>
      <c r="F93" s="49">
        <f>SUMIFS(Fev!$J$5:$J$605,Fev!$V$5:$V$605,"Receita",Fev!$G$5:$G$605,CReceber!$D93,Fev!$L$5:$L$605,"Não Pago")</f>
        <v>0</v>
      </c>
      <c r="G93" s="49" t="e">
        <f>SUMIFS(#REF!,#REF!,"Receita",#REF!,CReceber!$D93,#REF!,"Não Pago")</f>
        <v>#REF!</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t="e">
        <f>SUMIFS(#REF!,#REF!,"Receita",#REF!,CReceber!$D93,#REF!,"Não Pago")</f>
        <v>#REF!</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t="e">
        <f t="shared" si="3"/>
        <v>#REF!</v>
      </c>
    </row>
    <row r="94" spans="1:17" ht="28.5" customHeight="1" thickTop="1" thickBot="1" x14ac:dyDescent="0.3">
      <c r="A94" s="214"/>
      <c r="C94" s="34">
        <f>'PC Receitas'!C90</f>
        <v>0</v>
      </c>
      <c r="D94" s="35" t="e">
        <f>VLOOKUP(C94,'PC Receitas'!$C$4:$D$103,2,FALSE)</f>
        <v>#N/A</v>
      </c>
      <c r="E94" s="49">
        <f>SUMIFS(Jan!$J$5:$J$586,Jan!$V$5:$V$586,"Receita",Jan!$G$5:$G$586,CReceber!$D94,Jan!$L$5:$L$586,"Não Pago")</f>
        <v>0</v>
      </c>
      <c r="F94" s="49">
        <f>SUMIFS(Fev!$J$5:$J$605,Fev!$V$5:$V$605,"Receita",Fev!$G$5:$G$605,CReceber!$D94,Fev!$L$5:$L$605,"Não Pago")</f>
        <v>0</v>
      </c>
      <c r="G94" s="49" t="e">
        <f>SUMIFS(#REF!,#REF!,"Receita",#REF!,CReceber!$D94,#REF!,"Não Pago")</f>
        <v>#REF!</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t="e">
        <f>SUMIFS(#REF!,#REF!,"Receita",#REF!,CReceber!$D94,#REF!,"Não Pago")</f>
        <v>#REF!</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t="e">
        <f t="shared" si="3"/>
        <v>#REF!</v>
      </c>
    </row>
    <row r="95" spans="1:17" ht="28.5" customHeight="1" thickTop="1" thickBot="1" x14ac:dyDescent="0.3">
      <c r="A95" s="214"/>
      <c r="C95" s="34">
        <f>'PC Receitas'!C91</f>
        <v>0</v>
      </c>
      <c r="D95" s="35" t="e">
        <f>VLOOKUP(C95,'PC Receitas'!$C$4:$D$103,2,FALSE)</f>
        <v>#N/A</v>
      </c>
      <c r="E95" s="49">
        <f>SUMIFS(Jan!$J$5:$J$586,Jan!$V$5:$V$586,"Receita",Jan!$G$5:$G$586,CReceber!$D95,Jan!$L$5:$L$586,"Não Pago")</f>
        <v>0</v>
      </c>
      <c r="F95" s="49">
        <f>SUMIFS(Fev!$J$5:$J$605,Fev!$V$5:$V$605,"Receita",Fev!$G$5:$G$605,CReceber!$D95,Fev!$L$5:$L$605,"Não Pago")</f>
        <v>0</v>
      </c>
      <c r="G95" s="49" t="e">
        <f>SUMIFS(#REF!,#REF!,"Receita",#REF!,CReceber!$D95,#REF!,"Não Pago")</f>
        <v>#REF!</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t="e">
        <f>SUMIFS(#REF!,#REF!,"Receita",#REF!,CReceber!$D95,#REF!,"Não Pago")</f>
        <v>#REF!</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t="e">
        <f t="shared" si="3"/>
        <v>#REF!</v>
      </c>
    </row>
    <row r="96" spans="1:17" ht="28.5" customHeight="1" thickTop="1" thickBot="1" x14ac:dyDescent="0.3">
      <c r="A96" s="214"/>
      <c r="C96" s="34">
        <f>'PC Receitas'!C92</f>
        <v>0</v>
      </c>
      <c r="D96" s="35" t="e">
        <f>VLOOKUP(C96,'PC Receitas'!$C$4:$D$103,2,FALSE)</f>
        <v>#N/A</v>
      </c>
      <c r="E96" s="49">
        <f>SUMIFS(Jan!$J$5:$J$586,Jan!$V$5:$V$586,"Receita",Jan!$G$5:$G$586,CReceber!$D96,Jan!$L$5:$L$586,"Não Pago")</f>
        <v>0</v>
      </c>
      <c r="F96" s="49">
        <f>SUMIFS(Fev!$J$5:$J$605,Fev!$V$5:$V$605,"Receita",Fev!$G$5:$G$605,CReceber!$D96,Fev!$L$5:$L$605,"Não Pago")</f>
        <v>0</v>
      </c>
      <c r="G96" s="49" t="e">
        <f>SUMIFS(#REF!,#REF!,"Receita",#REF!,CReceber!$D96,#REF!,"Não Pago")</f>
        <v>#REF!</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t="e">
        <f>SUMIFS(#REF!,#REF!,"Receita",#REF!,CReceber!$D96,#REF!,"Não Pago")</f>
        <v>#REF!</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t="e">
        <f t="shared" si="3"/>
        <v>#REF!</v>
      </c>
    </row>
    <row r="97" spans="1:17" ht="28.5" customHeight="1" thickTop="1" thickBot="1" x14ac:dyDescent="0.3">
      <c r="A97" s="214"/>
      <c r="C97" s="34">
        <f>'PC Receitas'!C93</f>
        <v>0</v>
      </c>
      <c r="D97" s="35" t="e">
        <f>VLOOKUP(C97,'PC Receitas'!$C$4:$D$103,2,FALSE)</f>
        <v>#N/A</v>
      </c>
      <c r="E97" s="49">
        <f>SUMIFS(Jan!$J$5:$J$586,Jan!$V$5:$V$586,"Receita",Jan!$G$5:$G$586,CReceber!$D97,Jan!$L$5:$L$586,"Não Pago")</f>
        <v>0</v>
      </c>
      <c r="F97" s="49">
        <f>SUMIFS(Fev!$J$5:$J$605,Fev!$V$5:$V$605,"Receita",Fev!$G$5:$G$605,CReceber!$D97,Fev!$L$5:$L$605,"Não Pago")</f>
        <v>0</v>
      </c>
      <c r="G97" s="49" t="e">
        <f>SUMIFS(#REF!,#REF!,"Receita",#REF!,CReceber!$D97,#REF!,"Não Pago")</f>
        <v>#REF!</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t="e">
        <f>SUMIFS(#REF!,#REF!,"Receita",#REF!,CReceber!$D97,#REF!,"Não Pago")</f>
        <v>#REF!</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t="e">
        <f t="shared" si="3"/>
        <v>#REF!</v>
      </c>
    </row>
    <row r="98" spans="1:17" ht="28.5" customHeight="1" thickTop="1" thickBot="1" x14ac:dyDescent="0.3">
      <c r="A98" s="214"/>
      <c r="C98" s="34">
        <f>'PC Receitas'!C94</f>
        <v>0</v>
      </c>
      <c r="D98" s="35" t="e">
        <f>VLOOKUP(C98,'PC Receitas'!$C$4:$D$103,2,FALSE)</f>
        <v>#N/A</v>
      </c>
      <c r="E98" s="49">
        <f>SUMIFS(Jan!$J$5:$J$586,Jan!$V$5:$V$586,"Receita",Jan!$G$5:$G$586,CReceber!$D98,Jan!$L$5:$L$586,"Não Pago")</f>
        <v>0</v>
      </c>
      <c r="F98" s="49">
        <f>SUMIFS(Fev!$J$5:$J$605,Fev!$V$5:$V$605,"Receita",Fev!$G$5:$G$605,CReceber!$D98,Fev!$L$5:$L$605,"Não Pago")</f>
        <v>0</v>
      </c>
      <c r="G98" s="49" t="e">
        <f>SUMIFS(#REF!,#REF!,"Receita",#REF!,CReceber!$D98,#REF!,"Não Pago")</f>
        <v>#REF!</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t="e">
        <f>SUMIFS(#REF!,#REF!,"Receita",#REF!,CReceber!$D98,#REF!,"Não Pago")</f>
        <v>#REF!</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t="e">
        <f t="shared" si="3"/>
        <v>#REF!</v>
      </c>
    </row>
    <row r="99" spans="1:17" ht="28.5" customHeight="1" thickTop="1" thickBot="1" x14ac:dyDescent="0.3">
      <c r="A99" s="214"/>
      <c r="C99" s="34">
        <f>'PC Receitas'!C95</f>
        <v>0</v>
      </c>
      <c r="D99" s="35" t="e">
        <f>VLOOKUP(C99,'PC Receitas'!$C$4:$D$103,2,FALSE)</f>
        <v>#N/A</v>
      </c>
      <c r="E99" s="49">
        <f>SUMIFS(Jan!$J$5:$J$586,Jan!$V$5:$V$586,"Receita",Jan!$G$5:$G$586,CReceber!$D99,Jan!$L$5:$L$586,"Não Pago")</f>
        <v>0</v>
      </c>
      <c r="F99" s="49">
        <f>SUMIFS(Fev!$J$5:$J$605,Fev!$V$5:$V$605,"Receita",Fev!$G$5:$G$605,CReceber!$D99,Fev!$L$5:$L$605,"Não Pago")</f>
        <v>0</v>
      </c>
      <c r="G99" s="49" t="e">
        <f>SUMIFS(#REF!,#REF!,"Receita",#REF!,CReceber!$D99,#REF!,"Não Pago")</f>
        <v>#REF!</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t="e">
        <f>SUMIFS(#REF!,#REF!,"Receita",#REF!,CReceber!$D99,#REF!,"Não Pago")</f>
        <v>#REF!</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t="e">
        <f t="shared" si="3"/>
        <v>#REF!</v>
      </c>
    </row>
    <row r="100" spans="1:17" ht="28.5" customHeight="1" thickTop="1" thickBot="1" x14ac:dyDescent="0.3">
      <c r="A100" s="214"/>
      <c r="C100" s="34">
        <f>'PC Receitas'!C96</f>
        <v>0</v>
      </c>
      <c r="D100" s="35" t="e">
        <f>VLOOKUP(C100,'PC Receitas'!$C$4:$D$103,2,FALSE)</f>
        <v>#N/A</v>
      </c>
      <c r="E100" s="49">
        <f>SUMIFS(Jan!$J$5:$J$586,Jan!$V$5:$V$586,"Receita",Jan!$G$5:$G$586,CReceber!$D100,Jan!$L$5:$L$586,"Não Pago")</f>
        <v>0</v>
      </c>
      <c r="F100" s="49">
        <f>SUMIFS(Fev!$J$5:$J$605,Fev!$V$5:$V$605,"Receita",Fev!$G$5:$G$605,CReceber!$D100,Fev!$L$5:$L$605,"Não Pago")</f>
        <v>0</v>
      </c>
      <c r="G100" s="49" t="e">
        <f>SUMIFS(#REF!,#REF!,"Receita",#REF!,CReceber!$D100,#REF!,"Não Pago")</f>
        <v>#REF!</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t="e">
        <f>SUMIFS(#REF!,#REF!,"Receita",#REF!,CReceber!$D100,#REF!,"Não Pago")</f>
        <v>#REF!</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t="e">
        <f t="shared" si="3"/>
        <v>#REF!</v>
      </c>
    </row>
    <row r="101" spans="1:17" ht="28.5" customHeight="1" thickTop="1" thickBot="1" x14ac:dyDescent="0.3">
      <c r="A101" s="214"/>
      <c r="C101" s="34">
        <f>'PC Receitas'!C97</f>
        <v>0</v>
      </c>
      <c r="D101" s="35" t="e">
        <f>VLOOKUP(C101,'PC Receitas'!$C$4:$D$103,2,FALSE)</f>
        <v>#N/A</v>
      </c>
      <c r="E101" s="49">
        <f>SUMIFS(Jan!$J$5:$J$586,Jan!$V$5:$V$586,"Receita",Jan!$G$5:$G$586,CReceber!$D101,Jan!$L$5:$L$586,"Não Pago")</f>
        <v>0</v>
      </c>
      <c r="F101" s="49">
        <f>SUMIFS(Fev!$J$5:$J$605,Fev!$V$5:$V$605,"Receita",Fev!$G$5:$G$605,CReceber!$D101,Fev!$L$5:$L$605,"Não Pago")</f>
        <v>0</v>
      </c>
      <c r="G101" s="49" t="e">
        <f>SUMIFS(#REF!,#REF!,"Receita",#REF!,CReceber!$D101,#REF!,"Não Pago")</f>
        <v>#REF!</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t="e">
        <f>SUMIFS(#REF!,#REF!,"Receita",#REF!,CReceber!$D101,#REF!,"Não Pago")</f>
        <v>#REF!</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t="e">
        <f t="shared" si="3"/>
        <v>#REF!</v>
      </c>
    </row>
    <row r="102" spans="1:17" ht="28.5" customHeight="1" thickTop="1" thickBot="1" x14ac:dyDescent="0.3">
      <c r="A102" s="214"/>
      <c r="C102" s="34">
        <f>'PC Receitas'!C98</f>
        <v>0</v>
      </c>
      <c r="D102" s="35" t="e">
        <f>VLOOKUP(C102,'PC Receitas'!$C$4:$D$103,2,FALSE)</f>
        <v>#N/A</v>
      </c>
      <c r="E102" s="49">
        <f>SUMIFS(Jan!$J$5:$J$586,Jan!$V$5:$V$586,"Receita",Jan!$G$5:$G$586,CReceber!$D102,Jan!$L$5:$L$586,"Não Pago")</f>
        <v>0</v>
      </c>
      <c r="F102" s="49">
        <f>SUMIFS(Fev!$J$5:$J$605,Fev!$V$5:$V$605,"Receita",Fev!$G$5:$G$605,CReceber!$D102,Fev!$L$5:$L$605,"Não Pago")</f>
        <v>0</v>
      </c>
      <c r="G102" s="49" t="e">
        <f>SUMIFS(#REF!,#REF!,"Receita",#REF!,CReceber!$D102,#REF!,"Não Pago")</f>
        <v>#REF!</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t="e">
        <f>SUMIFS(#REF!,#REF!,"Receita",#REF!,CReceber!$D102,#REF!,"Não Pago")</f>
        <v>#REF!</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t="e">
        <f t="shared" si="3"/>
        <v>#REF!</v>
      </c>
    </row>
    <row r="103" spans="1:17" ht="28.5" customHeight="1" thickTop="1" thickBot="1" x14ac:dyDescent="0.3">
      <c r="A103" s="214"/>
      <c r="C103" s="34">
        <f>'PC Receitas'!C99</f>
        <v>0</v>
      </c>
      <c r="D103" s="35" t="e">
        <f>VLOOKUP(C103,'PC Receitas'!$C$4:$D$103,2,FALSE)</f>
        <v>#N/A</v>
      </c>
      <c r="E103" s="49">
        <f>SUMIFS(Jan!$J$5:$J$586,Jan!$V$5:$V$586,"Receita",Jan!$G$5:$G$586,CReceber!$D103,Jan!$L$5:$L$586,"Não Pago")</f>
        <v>0</v>
      </c>
      <c r="F103" s="49">
        <f>SUMIFS(Fev!$J$5:$J$605,Fev!$V$5:$V$605,"Receita",Fev!$G$5:$G$605,CReceber!$D103,Fev!$L$5:$L$605,"Não Pago")</f>
        <v>0</v>
      </c>
      <c r="G103" s="49" t="e">
        <f>SUMIFS(#REF!,#REF!,"Receita",#REF!,CReceber!$D103,#REF!,"Não Pago")</f>
        <v>#REF!</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t="e">
        <f>SUMIFS(#REF!,#REF!,"Receita",#REF!,CReceber!$D103,#REF!,"Não Pago")</f>
        <v>#REF!</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t="e">
        <f t="shared" si="3"/>
        <v>#REF!</v>
      </c>
    </row>
    <row r="104" spans="1:17" ht="28.5" customHeight="1" thickTop="1" thickBot="1" x14ac:dyDescent="0.3">
      <c r="A104" s="214"/>
      <c r="C104" s="34">
        <f>'PC Receitas'!C100</f>
        <v>0</v>
      </c>
      <c r="D104" s="35" t="e">
        <f>VLOOKUP(C104,'PC Receitas'!$C$4:$D$103,2,FALSE)</f>
        <v>#N/A</v>
      </c>
      <c r="E104" s="49">
        <f>SUMIFS(Jan!$J$5:$J$586,Jan!$V$5:$V$586,"Receita",Jan!$G$5:$G$586,CReceber!$D104,Jan!$L$5:$L$586,"Não Pago")</f>
        <v>0</v>
      </c>
      <c r="F104" s="49">
        <f>SUMIFS(Fev!$J$5:$J$605,Fev!$V$5:$V$605,"Receita",Fev!$G$5:$G$605,CReceber!$D104,Fev!$L$5:$L$605,"Não Pago")</f>
        <v>0</v>
      </c>
      <c r="G104" s="49" t="e">
        <f>SUMIFS(#REF!,#REF!,"Receita",#REF!,CReceber!$D104,#REF!,"Não Pago")</f>
        <v>#REF!</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t="e">
        <f>SUMIFS(#REF!,#REF!,"Receita",#REF!,CReceber!$D104,#REF!,"Não Pago")</f>
        <v>#REF!</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t="e">
        <f t="shared" si="3"/>
        <v>#REF!</v>
      </c>
    </row>
    <row r="105" spans="1:17" ht="28.5" customHeight="1" thickTop="1" thickBot="1" x14ac:dyDescent="0.3">
      <c r="A105" s="214"/>
      <c r="C105" s="34">
        <f>'PC Receitas'!C101</f>
        <v>0</v>
      </c>
      <c r="D105" s="35" t="e">
        <f>VLOOKUP(C105,'PC Receitas'!$C$4:$D$103,2,FALSE)</f>
        <v>#N/A</v>
      </c>
      <c r="E105" s="49">
        <f>SUMIFS(Jan!$J$5:$J$586,Jan!$V$5:$V$586,"Receita",Jan!$G$5:$G$586,CReceber!$D105,Jan!$L$5:$L$586,"Não Pago")</f>
        <v>0</v>
      </c>
      <c r="F105" s="49">
        <f>SUMIFS(Fev!$J$5:$J$605,Fev!$V$5:$V$605,"Receita",Fev!$G$5:$G$605,CReceber!$D105,Fev!$L$5:$L$605,"Não Pago")</f>
        <v>0</v>
      </c>
      <c r="G105" s="49" t="e">
        <f>SUMIFS(#REF!,#REF!,"Receita",#REF!,CReceber!$D105,#REF!,"Não Pago")</f>
        <v>#REF!</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t="e">
        <f>SUMIFS(#REF!,#REF!,"Receita",#REF!,CReceber!$D105,#REF!,"Não Pago")</f>
        <v>#REF!</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t="e">
        <f t="shared" si="3"/>
        <v>#REF!</v>
      </c>
    </row>
    <row r="106" spans="1:17" ht="28.5" customHeight="1" thickTop="1" thickBot="1" x14ac:dyDescent="0.3">
      <c r="A106" s="214"/>
      <c r="C106" s="34">
        <f>'PC Receitas'!C102</f>
        <v>0</v>
      </c>
      <c r="D106" s="35" t="e">
        <f>VLOOKUP(C106,'PC Receitas'!$C$4:$D$103,2,FALSE)</f>
        <v>#N/A</v>
      </c>
      <c r="E106" s="49">
        <f>SUMIFS(Jan!$J$5:$J$586,Jan!$V$5:$V$586,"Receita",Jan!$G$5:$G$586,CReceber!$D106,Jan!$L$5:$L$586,"Não Pago")</f>
        <v>0</v>
      </c>
      <c r="F106" s="49">
        <f>SUMIFS(Fev!$J$5:$J$605,Fev!$V$5:$V$605,"Receita",Fev!$G$5:$G$605,CReceber!$D106,Fev!$L$5:$L$605,"Não Pago")</f>
        <v>0</v>
      </c>
      <c r="G106" s="49" t="e">
        <f>SUMIFS(#REF!,#REF!,"Receita",#REF!,CReceber!$D106,#REF!,"Não Pago")</f>
        <v>#REF!</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t="e">
        <f>SUMIFS(#REF!,#REF!,"Receita",#REF!,CReceber!$D106,#REF!,"Não Pago")</f>
        <v>#REF!</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t="e">
        <f t="shared" si="3"/>
        <v>#REF!</v>
      </c>
    </row>
    <row r="107" spans="1:17" ht="28.5" customHeight="1" thickTop="1" thickBot="1" x14ac:dyDescent="0.3">
      <c r="A107" s="214"/>
      <c r="C107" s="34">
        <f>'PC Receitas'!C103</f>
        <v>0</v>
      </c>
      <c r="D107" s="35" t="e">
        <f>VLOOKUP(C107,'PC Receitas'!$C$4:$D$103,2,FALSE)</f>
        <v>#N/A</v>
      </c>
      <c r="E107" s="49">
        <f>SUMIFS(Jan!$J$5:$J$586,Jan!$V$5:$V$586,"Receita",Jan!$G$5:$G$586,CReceber!$D107,Jan!$L$5:$L$586,"Não Pago")</f>
        <v>0</v>
      </c>
      <c r="F107" s="49">
        <f>SUMIFS(Fev!$J$5:$J$605,Fev!$V$5:$V$605,"Receita",Fev!$G$5:$G$605,CReceber!$D107,Fev!$L$5:$L$605,"Não Pago")</f>
        <v>0</v>
      </c>
      <c r="G107" s="49" t="e">
        <f>SUMIFS(#REF!,#REF!,"Receita",#REF!,CReceber!$D107,#REF!,"Não Pago")</f>
        <v>#REF!</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t="e">
        <f>SUMIFS(#REF!,#REF!,"Receita",#REF!,CReceber!$D107,#REF!,"Não Pago")</f>
        <v>#REF!</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t="e">
        <f t="shared" si="3"/>
        <v>#REF!</v>
      </c>
    </row>
    <row r="108" spans="1:17" ht="33.75" customHeight="1" thickTop="1" thickBot="1" x14ac:dyDescent="0.3">
      <c r="A108" s="214"/>
      <c r="C108" s="181" t="str">
        <f>'PC Receitas'!G4</f>
        <v>4.2</v>
      </c>
      <c r="D108" s="191" t="str">
        <f>VLOOKUP(C108,'PC Receitas'!$G$4:$H$103,2,FALSE)</f>
        <v>RECEITAS COM SERVIÇOS</v>
      </c>
      <c r="E108" s="182">
        <f>SUM(E109:E207)</f>
        <v>0</v>
      </c>
      <c r="F108" s="182">
        <f t="shared" ref="F108:P108" si="4">SUM(F109:F207)</f>
        <v>0</v>
      </c>
      <c r="G108" s="182" t="e">
        <f t="shared" si="4"/>
        <v>#REF!</v>
      </c>
      <c r="H108" s="182">
        <f t="shared" si="4"/>
        <v>0</v>
      </c>
      <c r="I108" s="182">
        <f t="shared" si="4"/>
        <v>0</v>
      </c>
      <c r="J108" s="182">
        <f t="shared" si="4"/>
        <v>0</v>
      </c>
      <c r="K108" s="182" t="e">
        <f t="shared" si="4"/>
        <v>#REF!</v>
      </c>
      <c r="L108" s="182">
        <f t="shared" si="4"/>
        <v>0</v>
      </c>
      <c r="M108" s="182">
        <f t="shared" si="4"/>
        <v>0</v>
      </c>
      <c r="N108" s="182">
        <f t="shared" si="4"/>
        <v>0</v>
      </c>
      <c r="O108" s="182">
        <f t="shared" si="4"/>
        <v>0</v>
      </c>
      <c r="P108" s="182">
        <f t="shared" si="4"/>
        <v>0</v>
      </c>
      <c r="Q108" s="182" t="e">
        <f>SUM(E108:P108)</f>
        <v>#REF!</v>
      </c>
    </row>
    <row r="109" spans="1:17" ht="28.5" customHeight="1" thickTop="1" thickBot="1" x14ac:dyDescent="0.3">
      <c r="A109" s="214"/>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t="e">
        <f>SUMIFS(#REF!,#REF!,"Receita",#REF!,CReceber!$D109,#REF!,"Não Pago")</f>
        <v>#REF!</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t="e">
        <f>SUMIFS(#REF!,#REF!,"Receita",#REF!,CReceber!$D109,#REF!,"Não Pago")</f>
        <v>#REF!</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t="e">
        <f>SUM(E109:P109)</f>
        <v>#REF!</v>
      </c>
    </row>
    <row r="110" spans="1:17" ht="28.5" customHeight="1" thickTop="1" thickBot="1" x14ac:dyDescent="0.3">
      <c r="A110" s="214"/>
      <c r="C110" s="34" t="str">
        <f>'PC Receitas'!G6</f>
        <v>4.2.2</v>
      </c>
      <c r="D110" s="35" t="str">
        <f>VLOOKUP(C110,'PC Receitas'!$G$4:$H$103,2,FALSE)</f>
        <v>SERVICOS GERAL</v>
      </c>
      <c r="E110" s="49">
        <f>SUMIFS(Jan!$J$5:$J$586,Jan!$V$5:$V$586,"Receita",Jan!$G$5:$G$586,CReceber!$D110,Jan!$L$5:$L$586,"Não Pago")</f>
        <v>0</v>
      </c>
      <c r="F110" s="49">
        <f>SUMIFS(Fev!$J$5:$J$605,Fev!$V$5:$V$605,"Receita",Fev!$G$5:$G$605,CReceber!$D110,Fev!$L$5:$L$605,"Não Pago")</f>
        <v>0</v>
      </c>
      <c r="G110" s="49" t="e">
        <f>SUMIFS(#REF!,#REF!,"Receita",#REF!,CReceber!$D110,#REF!,"Não Pago")</f>
        <v>#REF!</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t="e">
        <f>SUMIFS(#REF!,#REF!,"Receita",#REF!,CReceber!$D110,#REF!,"Não Pago")</f>
        <v>#REF!</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t="e">
        <f t="shared" ref="Q110:Q173" si="5">SUM(E110:P110)</f>
        <v>#REF!</v>
      </c>
    </row>
    <row r="111" spans="1:17" ht="28.5" customHeight="1" thickTop="1" thickBot="1" x14ac:dyDescent="0.3">
      <c r="A111" s="214"/>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t="e">
        <f>SUMIFS(#REF!,#REF!,"Receita",#REF!,CReceber!$D111,#REF!,"Não Pago")</f>
        <v>#REF!</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t="e">
        <f>SUMIFS(#REF!,#REF!,"Receita",#REF!,CReceber!$D111,#REF!,"Não Pago")</f>
        <v>#REF!</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t="e">
        <f t="shared" si="5"/>
        <v>#REF!</v>
      </c>
    </row>
    <row r="112" spans="1:17" ht="28.5" customHeight="1" thickTop="1" thickBot="1" x14ac:dyDescent="0.3">
      <c r="A112" s="214"/>
      <c r="C112" s="34" t="str">
        <f>'PC Receitas'!G8</f>
        <v>4.2.5</v>
      </c>
      <c r="D112" s="35" t="str">
        <f>VLOOKUP(C112,'PC Receitas'!$G$4:$H$103,2,FALSE)</f>
        <v>TESTE DE PROC</v>
      </c>
      <c r="E112" s="49">
        <f>SUMIFS(Jan!$J$5:$J$586,Jan!$V$5:$V$586,"Receita",Jan!$G$5:$G$586,CReceber!$D112,Jan!$L$5:$L$586,"Não Pago")</f>
        <v>0</v>
      </c>
      <c r="F112" s="49">
        <f>SUMIFS(Fev!$J$5:$J$605,Fev!$V$5:$V$605,"Receita",Fev!$G$5:$G$605,CReceber!$D112,Fev!$L$5:$L$605,"Não Pago")</f>
        <v>0</v>
      </c>
      <c r="G112" s="49" t="e">
        <f>SUMIFS(#REF!,#REF!,"Receita",#REF!,CReceber!$D112,#REF!,"Não Pago")</f>
        <v>#REF!</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t="e">
        <f>SUMIFS(#REF!,#REF!,"Receita",#REF!,CReceber!$D112,#REF!,"Não Pago")</f>
        <v>#REF!</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t="e">
        <f t="shared" si="5"/>
        <v>#REF!</v>
      </c>
    </row>
    <row r="113" spans="1:17" ht="28.5" customHeight="1" thickTop="1" thickBot="1" x14ac:dyDescent="0.3">
      <c r="A113" s="214"/>
      <c r="C113" s="34">
        <f>'PC Receitas'!G9</f>
        <v>0</v>
      </c>
      <c r="D113" s="35" t="e">
        <f>VLOOKUP(C113,'PC Receitas'!$G$4:$H$103,2,FALSE)</f>
        <v>#N/A</v>
      </c>
      <c r="E113" s="49">
        <f>SUMIFS(Jan!$J$5:$J$586,Jan!$V$5:$V$586,"Receita",Jan!$G$5:$G$586,CReceber!$D113,Jan!$L$5:$L$586,"Não Pago")</f>
        <v>0</v>
      </c>
      <c r="F113" s="49">
        <f>SUMIFS(Fev!$J$5:$J$605,Fev!$V$5:$V$605,"Receita",Fev!$G$5:$G$605,CReceber!$D113,Fev!$L$5:$L$605,"Não Pago")</f>
        <v>0</v>
      </c>
      <c r="G113" s="49" t="e">
        <f>SUMIFS(#REF!,#REF!,"Receita",#REF!,CReceber!$D113,#REF!,"Não Pago")</f>
        <v>#REF!</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t="e">
        <f>SUMIFS(#REF!,#REF!,"Receita",#REF!,CReceber!$D113,#REF!,"Não Pago")</f>
        <v>#REF!</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t="e">
        <f t="shared" si="5"/>
        <v>#REF!</v>
      </c>
    </row>
    <row r="114" spans="1:17" ht="28.5" customHeight="1" thickTop="1" thickBot="1" x14ac:dyDescent="0.3">
      <c r="A114" s="214"/>
      <c r="C114" s="34">
        <f>'PC Receitas'!G10</f>
        <v>0</v>
      </c>
      <c r="D114" s="35" t="e">
        <f>VLOOKUP(C114,'PC Receitas'!$G$4:$H$103,2,FALSE)</f>
        <v>#N/A</v>
      </c>
      <c r="E114" s="49">
        <f>SUMIFS(Jan!$J$5:$J$586,Jan!$V$5:$V$586,"Receita",Jan!$G$5:$G$586,CReceber!$D114,Jan!$L$5:$L$586,"Não Pago")</f>
        <v>0</v>
      </c>
      <c r="F114" s="49">
        <f>SUMIFS(Fev!$J$5:$J$605,Fev!$V$5:$V$605,"Receita",Fev!$G$5:$G$605,CReceber!$D114,Fev!$L$5:$L$605,"Não Pago")</f>
        <v>0</v>
      </c>
      <c r="G114" s="49" t="e">
        <f>SUMIFS(#REF!,#REF!,"Receita",#REF!,CReceber!$D114,#REF!,"Não Pago")</f>
        <v>#REF!</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t="e">
        <f>SUMIFS(#REF!,#REF!,"Receita",#REF!,CReceber!$D114,#REF!,"Não Pago")</f>
        <v>#REF!</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t="e">
        <f t="shared" si="5"/>
        <v>#REF!</v>
      </c>
    </row>
    <row r="115" spans="1:17" ht="28.5" customHeight="1" thickTop="1" thickBot="1" x14ac:dyDescent="0.3">
      <c r="A115" s="214"/>
      <c r="C115" s="34">
        <f>'PC Receitas'!G11</f>
        <v>0</v>
      </c>
      <c r="D115" s="35" t="e">
        <f>VLOOKUP(C115,'PC Receitas'!$G$4:$H$103,2,FALSE)</f>
        <v>#N/A</v>
      </c>
      <c r="E115" s="49">
        <f>SUMIFS(Jan!$J$5:$J$586,Jan!$V$5:$V$586,"Receita",Jan!$G$5:$G$586,CReceber!$D115,Jan!$L$5:$L$586,"Não Pago")</f>
        <v>0</v>
      </c>
      <c r="F115" s="49">
        <f>SUMIFS(Fev!$J$5:$J$605,Fev!$V$5:$V$605,"Receita",Fev!$G$5:$G$605,CReceber!$D115,Fev!$L$5:$L$605,"Não Pago")</f>
        <v>0</v>
      </c>
      <c r="G115" s="49" t="e">
        <f>SUMIFS(#REF!,#REF!,"Receita",#REF!,CReceber!$D115,#REF!,"Não Pago")</f>
        <v>#REF!</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t="e">
        <f>SUMIFS(#REF!,#REF!,"Receita",#REF!,CReceber!$D115,#REF!,"Não Pago")</f>
        <v>#REF!</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t="e">
        <f t="shared" si="5"/>
        <v>#REF!</v>
      </c>
    </row>
    <row r="116" spans="1:17" ht="28.5" customHeight="1" thickTop="1" thickBot="1" x14ac:dyDescent="0.3">
      <c r="A116" s="214"/>
      <c r="C116" s="34">
        <f>'PC Receitas'!G12</f>
        <v>0</v>
      </c>
      <c r="D116" s="35" t="e">
        <f>VLOOKUP(C116,'PC Receitas'!$G$4:$H$103,2,FALSE)</f>
        <v>#N/A</v>
      </c>
      <c r="E116" s="49">
        <f>SUMIFS(Jan!$J$5:$J$586,Jan!$V$5:$V$586,"Receita",Jan!$G$5:$G$586,CReceber!$D116,Jan!$L$5:$L$586,"Não Pago")</f>
        <v>0</v>
      </c>
      <c r="F116" s="49">
        <f>SUMIFS(Fev!$J$5:$J$605,Fev!$V$5:$V$605,"Receita",Fev!$G$5:$G$605,CReceber!$D116,Fev!$L$5:$L$605,"Não Pago")</f>
        <v>0</v>
      </c>
      <c r="G116" s="49" t="e">
        <f>SUMIFS(#REF!,#REF!,"Receita",#REF!,CReceber!$D116,#REF!,"Não Pago")</f>
        <v>#REF!</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t="e">
        <f>SUMIFS(#REF!,#REF!,"Receita",#REF!,CReceber!$D116,#REF!,"Não Pago")</f>
        <v>#REF!</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t="e">
        <f t="shared" si="5"/>
        <v>#REF!</v>
      </c>
    </row>
    <row r="117" spans="1:17" ht="28.5" customHeight="1" thickTop="1" thickBot="1" x14ac:dyDescent="0.3">
      <c r="A117" s="214"/>
      <c r="C117" s="34">
        <f>'PC Receitas'!G13</f>
        <v>0</v>
      </c>
      <c r="D117" s="35" t="e">
        <f>VLOOKUP(C117,'PC Receitas'!$G$4:$H$103,2,FALSE)</f>
        <v>#N/A</v>
      </c>
      <c r="E117" s="49">
        <f>SUMIFS(Jan!$J$5:$J$586,Jan!$V$5:$V$586,"Receita",Jan!$G$5:$G$586,CReceber!$D117,Jan!$L$5:$L$586,"Não Pago")</f>
        <v>0</v>
      </c>
      <c r="F117" s="49">
        <f>SUMIFS(Fev!$J$5:$J$605,Fev!$V$5:$V$605,"Receita",Fev!$G$5:$G$605,CReceber!$D117,Fev!$L$5:$L$605,"Não Pago")</f>
        <v>0</v>
      </c>
      <c r="G117" s="49" t="e">
        <f>SUMIFS(#REF!,#REF!,"Receita",#REF!,CReceber!$D117,#REF!,"Não Pago")</f>
        <v>#REF!</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t="e">
        <f>SUMIFS(#REF!,#REF!,"Receita",#REF!,CReceber!$D117,#REF!,"Não Pago")</f>
        <v>#REF!</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t="e">
        <f t="shared" si="5"/>
        <v>#REF!</v>
      </c>
    </row>
    <row r="118" spans="1:17" ht="28.5" customHeight="1" thickTop="1" thickBot="1" x14ac:dyDescent="0.3">
      <c r="A118" s="214"/>
      <c r="C118" s="34">
        <f>'PC Receitas'!G14</f>
        <v>0</v>
      </c>
      <c r="D118" s="35" t="e">
        <f>VLOOKUP(C118,'PC Receitas'!$G$4:$H$103,2,FALSE)</f>
        <v>#N/A</v>
      </c>
      <c r="E118" s="49">
        <f>SUMIFS(Jan!$J$5:$J$586,Jan!$V$5:$V$586,"Receita",Jan!$G$5:$G$586,CReceber!$D118,Jan!$L$5:$L$586,"Não Pago")</f>
        <v>0</v>
      </c>
      <c r="F118" s="49">
        <f>SUMIFS(Fev!$J$5:$J$605,Fev!$V$5:$V$605,"Receita",Fev!$G$5:$G$605,CReceber!$D118,Fev!$L$5:$L$605,"Não Pago")</f>
        <v>0</v>
      </c>
      <c r="G118" s="49" t="e">
        <f>SUMIFS(#REF!,#REF!,"Receita",#REF!,CReceber!$D118,#REF!,"Não Pago")</f>
        <v>#REF!</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t="e">
        <f>SUMIFS(#REF!,#REF!,"Receita",#REF!,CReceber!$D118,#REF!,"Não Pago")</f>
        <v>#REF!</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t="e">
        <f t="shared" si="5"/>
        <v>#REF!</v>
      </c>
    </row>
    <row r="119" spans="1:17" ht="28.5" customHeight="1" thickTop="1" thickBot="1" x14ac:dyDescent="0.3">
      <c r="A119" s="214"/>
      <c r="C119" s="34">
        <f>'PC Receitas'!G15</f>
        <v>0</v>
      </c>
      <c r="D119" s="35" t="e">
        <f>VLOOKUP(C119,'PC Receitas'!$G$4:$H$103,2,FALSE)</f>
        <v>#N/A</v>
      </c>
      <c r="E119" s="49">
        <f>SUMIFS(Jan!$J$5:$J$586,Jan!$V$5:$V$586,"Receita",Jan!$G$5:$G$586,CReceber!$D119,Jan!$L$5:$L$586,"Não Pago")</f>
        <v>0</v>
      </c>
      <c r="F119" s="49">
        <f>SUMIFS(Fev!$J$5:$J$605,Fev!$V$5:$V$605,"Receita",Fev!$G$5:$G$605,CReceber!$D119,Fev!$L$5:$L$605,"Não Pago")</f>
        <v>0</v>
      </c>
      <c r="G119" s="49" t="e">
        <f>SUMIFS(#REF!,#REF!,"Receita",#REF!,CReceber!$D119,#REF!,"Não Pago")</f>
        <v>#REF!</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t="e">
        <f>SUMIFS(#REF!,#REF!,"Receita",#REF!,CReceber!$D119,#REF!,"Não Pago")</f>
        <v>#REF!</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t="e">
        <f t="shared" si="5"/>
        <v>#REF!</v>
      </c>
    </row>
    <row r="120" spans="1:17" ht="28.5" customHeight="1" thickTop="1" thickBot="1" x14ac:dyDescent="0.3">
      <c r="A120" s="214"/>
      <c r="C120" s="34">
        <f>'PC Receitas'!G16</f>
        <v>0</v>
      </c>
      <c r="D120" s="35" t="e">
        <f>VLOOKUP(C120,'PC Receitas'!$G$4:$H$103,2,FALSE)</f>
        <v>#N/A</v>
      </c>
      <c r="E120" s="49">
        <f>SUMIFS(Jan!$J$5:$J$586,Jan!$V$5:$V$586,"Receita",Jan!$G$5:$G$586,CReceber!$D120,Jan!$L$5:$L$586,"Não Pago")</f>
        <v>0</v>
      </c>
      <c r="F120" s="49">
        <f>SUMIFS(Fev!$J$5:$J$605,Fev!$V$5:$V$605,"Receita",Fev!$G$5:$G$605,CReceber!$D120,Fev!$L$5:$L$605,"Não Pago")</f>
        <v>0</v>
      </c>
      <c r="G120" s="49" t="e">
        <f>SUMIFS(#REF!,#REF!,"Receita",#REF!,CReceber!$D120,#REF!,"Não Pago")</f>
        <v>#REF!</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t="e">
        <f>SUMIFS(#REF!,#REF!,"Receita",#REF!,CReceber!$D120,#REF!,"Não Pago")</f>
        <v>#REF!</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t="e">
        <f t="shared" si="5"/>
        <v>#REF!</v>
      </c>
    </row>
    <row r="121" spans="1:17" ht="28.5" customHeight="1" thickTop="1" thickBot="1" x14ac:dyDescent="0.3">
      <c r="A121" s="214"/>
      <c r="C121" s="34">
        <f>'PC Receitas'!G17</f>
        <v>0</v>
      </c>
      <c r="D121" s="35" t="e">
        <f>VLOOKUP(C121,'PC Receitas'!$G$4:$H$103,2,FALSE)</f>
        <v>#N/A</v>
      </c>
      <c r="E121" s="49">
        <f>SUMIFS(Jan!$J$5:$J$586,Jan!$V$5:$V$586,"Receita",Jan!$G$5:$G$586,CReceber!$D121,Jan!$L$5:$L$586,"Não Pago")</f>
        <v>0</v>
      </c>
      <c r="F121" s="49">
        <f>SUMIFS(Fev!$J$5:$J$605,Fev!$V$5:$V$605,"Receita",Fev!$G$5:$G$605,CReceber!$D121,Fev!$L$5:$L$605,"Não Pago")</f>
        <v>0</v>
      </c>
      <c r="G121" s="49" t="e">
        <f>SUMIFS(#REF!,#REF!,"Receita",#REF!,CReceber!$D121,#REF!,"Não Pago")</f>
        <v>#REF!</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t="e">
        <f>SUMIFS(#REF!,#REF!,"Receita",#REF!,CReceber!$D121,#REF!,"Não Pago")</f>
        <v>#REF!</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t="e">
        <f t="shared" si="5"/>
        <v>#REF!</v>
      </c>
    </row>
    <row r="122" spans="1:17" ht="28.5" customHeight="1" thickTop="1" thickBot="1" x14ac:dyDescent="0.3">
      <c r="A122" s="214"/>
      <c r="C122" s="34">
        <f>'PC Receitas'!G18</f>
        <v>0</v>
      </c>
      <c r="D122" s="35" t="e">
        <f>VLOOKUP(C122,'PC Receitas'!$G$4:$H$103,2,FALSE)</f>
        <v>#N/A</v>
      </c>
      <c r="E122" s="49">
        <f>SUMIFS(Jan!$J$5:$J$586,Jan!$V$5:$V$586,"Receita",Jan!$G$5:$G$586,CReceber!$D122,Jan!$L$5:$L$586,"Não Pago")</f>
        <v>0</v>
      </c>
      <c r="F122" s="49">
        <f>SUMIFS(Fev!$J$5:$J$605,Fev!$V$5:$V$605,"Receita",Fev!$G$5:$G$605,CReceber!$D122,Fev!$L$5:$L$605,"Não Pago")</f>
        <v>0</v>
      </c>
      <c r="G122" s="49" t="e">
        <f>SUMIFS(#REF!,#REF!,"Receita",#REF!,CReceber!$D122,#REF!,"Não Pago")</f>
        <v>#REF!</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t="e">
        <f>SUMIFS(#REF!,#REF!,"Receita",#REF!,CReceber!$D122,#REF!,"Não Pago")</f>
        <v>#REF!</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t="e">
        <f t="shared" si="5"/>
        <v>#REF!</v>
      </c>
    </row>
    <row r="123" spans="1:17" ht="28.5" customHeight="1" thickTop="1" thickBot="1" x14ac:dyDescent="0.3">
      <c r="A123" s="214"/>
      <c r="C123" s="34">
        <f>'PC Receitas'!G19</f>
        <v>0</v>
      </c>
      <c r="D123" s="35" t="e">
        <f>VLOOKUP(C123,'PC Receitas'!$G$4:$H$103,2,FALSE)</f>
        <v>#N/A</v>
      </c>
      <c r="E123" s="49">
        <f>SUMIFS(Jan!$J$5:$J$586,Jan!$V$5:$V$586,"Receita",Jan!$G$5:$G$586,CReceber!$D123,Jan!$L$5:$L$586,"Não Pago")</f>
        <v>0</v>
      </c>
      <c r="F123" s="49">
        <f>SUMIFS(Fev!$J$5:$J$605,Fev!$V$5:$V$605,"Receita",Fev!$G$5:$G$605,CReceber!$D123,Fev!$L$5:$L$605,"Não Pago")</f>
        <v>0</v>
      </c>
      <c r="G123" s="49" t="e">
        <f>SUMIFS(#REF!,#REF!,"Receita",#REF!,CReceber!$D123,#REF!,"Não Pago")</f>
        <v>#REF!</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t="e">
        <f>SUMIFS(#REF!,#REF!,"Receita",#REF!,CReceber!$D123,#REF!,"Não Pago")</f>
        <v>#REF!</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t="e">
        <f t="shared" si="5"/>
        <v>#REF!</v>
      </c>
    </row>
    <row r="124" spans="1:17" ht="28.5" customHeight="1" thickTop="1" thickBot="1" x14ac:dyDescent="0.3">
      <c r="A124" s="214"/>
      <c r="C124" s="34">
        <f>'PC Receitas'!G20</f>
        <v>0</v>
      </c>
      <c r="D124" s="35" t="e">
        <f>VLOOKUP(C124,'PC Receitas'!$G$4:$H$103,2,FALSE)</f>
        <v>#N/A</v>
      </c>
      <c r="E124" s="49">
        <f>SUMIFS(Jan!$J$5:$J$586,Jan!$V$5:$V$586,"Receita",Jan!$G$5:$G$586,CReceber!$D124,Jan!$L$5:$L$586,"Não Pago")</f>
        <v>0</v>
      </c>
      <c r="F124" s="49">
        <f>SUMIFS(Fev!$J$5:$J$605,Fev!$V$5:$V$605,"Receita",Fev!$G$5:$G$605,CReceber!$D124,Fev!$L$5:$L$605,"Não Pago")</f>
        <v>0</v>
      </c>
      <c r="G124" s="49" t="e">
        <f>SUMIFS(#REF!,#REF!,"Receita",#REF!,CReceber!$D124,#REF!,"Não Pago")</f>
        <v>#REF!</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t="e">
        <f>SUMIFS(#REF!,#REF!,"Receita",#REF!,CReceber!$D124,#REF!,"Não Pago")</f>
        <v>#REF!</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t="e">
        <f t="shared" si="5"/>
        <v>#REF!</v>
      </c>
    </row>
    <row r="125" spans="1:17" ht="28.5" customHeight="1" thickTop="1" thickBot="1" x14ac:dyDescent="0.3">
      <c r="A125" s="214"/>
      <c r="C125" s="34">
        <f>'PC Receitas'!G21</f>
        <v>0</v>
      </c>
      <c r="D125" s="35" t="e">
        <f>VLOOKUP(C125,'PC Receitas'!$G$4:$H$103,2,FALSE)</f>
        <v>#N/A</v>
      </c>
      <c r="E125" s="49">
        <f>SUMIFS(Jan!$J$5:$J$586,Jan!$V$5:$V$586,"Receita",Jan!$G$5:$G$586,CReceber!$D125,Jan!$L$5:$L$586,"Não Pago")</f>
        <v>0</v>
      </c>
      <c r="F125" s="49">
        <f>SUMIFS(Fev!$J$5:$J$605,Fev!$V$5:$V$605,"Receita",Fev!$G$5:$G$605,CReceber!$D125,Fev!$L$5:$L$605,"Não Pago")</f>
        <v>0</v>
      </c>
      <c r="G125" s="49" t="e">
        <f>SUMIFS(#REF!,#REF!,"Receita",#REF!,CReceber!$D125,#REF!,"Não Pago")</f>
        <v>#REF!</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t="e">
        <f>SUMIFS(#REF!,#REF!,"Receita",#REF!,CReceber!$D125,#REF!,"Não Pago")</f>
        <v>#REF!</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t="e">
        <f t="shared" si="5"/>
        <v>#REF!</v>
      </c>
    </row>
    <row r="126" spans="1:17" ht="28.5" customHeight="1" thickTop="1" thickBot="1" x14ac:dyDescent="0.3">
      <c r="A126" s="214"/>
      <c r="C126" s="34">
        <f>'PC Receitas'!G22</f>
        <v>0</v>
      </c>
      <c r="D126" s="35" t="e">
        <f>VLOOKUP(C126,'PC Receitas'!$G$4:$H$103,2,FALSE)</f>
        <v>#N/A</v>
      </c>
      <c r="E126" s="49">
        <f>SUMIFS(Jan!$J$5:$J$586,Jan!$V$5:$V$586,"Receita",Jan!$G$5:$G$586,CReceber!$D126,Jan!$L$5:$L$586,"Não Pago")</f>
        <v>0</v>
      </c>
      <c r="F126" s="49">
        <f>SUMIFS(Fev!$J$5:$J$605,Fev!$V$5:$V$605,"Receita",Fev!$G$5:$G$605,CReceber!$D126,Fev!$L$5:$L$605,"Não Pago")</f>
        <v>0</v>
      </c>
      <c r="G126" s="49" t="e">
        <f>SUMIFS(#REF!,#REF!,"Receita",#REF!,CReceber!$D126,#REF!,"Não Pago")</f>
        <v>#REF!</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t="e">
        <f>SUMIFS(#REF!,#REF!,"Receita",#REF!,CReceber!$D126,#REF!,"Não Pago")</f>
        <v>#REF!</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t="e">
        <f t="shared" si="5"/>
        <v>#REF!</v>
      </c>
    </row>
    <row r="127" spans="1:17" ht="28.5" customHeight="1" thickTop="1" thickBot="1" x14ac:dyDescent="0.3">
      <c r="A127" s="214"/>
      <c r="C127" s="34">
        <f>'PC Receitas'!G23</f>
        <v>0</v>
      </c>
      <c r="D127" s="35" t="e">
        <f>VLOOKUP(C127,'PC Receitas'!$G$4:$H$103,2,FALSE)</f>
        <v>#N/A</v>
      </c>
      <c r="E127" s="49">
        <f>SUMIFS(Jan!$J$5:$J$586,Jan!$V$5:$V$586,"Receita",Jan!$G$5:$G$586,CReceber!$D127,Jan!$L$5:$L$586,"Não Pago")</f>
        <v>0</v>
      </c>
      <c r="F127" s="49">
        <f>SUMIFS(Fev!$J$5:$J$605,Fev!$V$5:$V$605,"Receita",Fev!$G$5:$G$605,CReceber!$D127,Fev!$L$5:$L$605,"Não Pago")</f>
        <v>0</v>
      </c>
      <c r="G127" s="49" t="e">
        <f>SUMIFS(#REF!,#REF!,"Receita",#REF!,CReceber!$D127,#REF!,"Não Pago")</f>
        <v>#REF!</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t="e">
        <f>SUMIFS(#REF!,#REF!,"Receita",#REF!,CReceber!$D127,#REF!,"Não Pago")</f>
        <v>#REF!</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t="e">
        <f t="shared" si="5"/>
        <v>#REF!</v>
      </c>
    </row>
    <row r="128" spans="1:17" ht="28.5" customHeight="1" thickTop="1" thickBot="1" x14ac:dyDescent="0.3">
      <c r="A128" s="214"/>
      <c r="C128" s="34">
        <f>'PC Receitas'!G24</f>
        <v>0</v>
      </c>
      <c r="D128" s="35" t="e">
        <f>VLOOKUP(C128,'PC Receitas'!$G$4:$H$103,2,FALSE)</f>
        <v>#N/A</v>
      </c>
      <c r="E128" s="49">
        <f>SUMIFS(Jan!$J$5:$J$586,Jan!$V$5:$V$586,"Receita",Jan!$G$5:$G$586,CReceber!$D128,Jan!$L$5:$L$586,"Não Pago")</f>
        <v>0</v>
      </c>
      <c r="F128" s="49">
        <f>SUMIFS(Fev!$J$5:$J$605,Fev!$V$5:$V$605,"Receita",Fev!$G$5:$G$605,CReceber!$D128,Fev!$L$5:$L$605,"Não Pago")</f>
        <v>0</v>
      </c>
      <c r="G128" s="49" t="e">
        <f>SUMIFS(#REF!,#REF!,"Receita",#REF!,CReceber!$D128,#REF!,"Não Pago")</f>
        <v>#REF!</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t="e">
        <f>SUMIFS(#REF!,#REF!,"Receita",#REF!,CReceber!$D128,#REF!,"Não Pago")</f>
        <v>#REF!</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t="e">
        <f t="shared" si="5"/>
        <v>#REF!</v>
      </c>
    </row>
    <row r="129" spans="1:17" ht="28.5" customHeight="1" thickTop="1" thickBot="1" x14ac:dyDescent="0.3">
      <c r="A129" s="214"/>
      <c r="C129" s="34">
        <f>'PC Receitas'!G25</f>
        <v>0</v>
      </c>
      <c r="D129" s="35" t="e">
        <f>VLOOKUP(C129,'PC Receitas'!$G$4:$H$103,2,FALSE)</f>
        <v>#N/A</v>
      </c>
      <c r="E129" s="49">
        <f>SUMIFS(Jan!$J$5:$J$586,Jan!$V$5:$V$586,"Receita",Jan!$G$5:$G$586,CReceber!$D129,Jan!$L$5:$L$586,"Não Pago")</f>
        <v>0</v>
      </c>
      <c r="F129" s="49">
        <f>SUMIFS(Fev!$J$5:$J$605,Fev!$V$5:$V$605,"Receita",Fev!$G$5:$G$605,CReceber!$D129,Fev!$L$5:$L$605,"Não Pago")</f>
        <v>0</v>
      </c>
      <c r="G129" s="49" t="e">
        <f>SUMIFS(#REF!,#REF!,"Receita",#REF!,CReceber!$D129,#REF!,"Não Pago")</f>
        <v>#REF!</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t="e">
        <f>SUMIFS(#REF!,#REF!,"Receita",#REF!,CReceber!$D129,#REF!,"Não Pago")</f>
        <v>#REF!</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t="e">
        <f t="shared" si="5"/>
        <v>#REF!</v>
      </c>
    </row>
    <row r="130" spans="1:17" ht="28.5" customHeight="1" thickTop="1" thickBot="1" x14ac:dyDescent="0.3">
      <c r="A130" s="214"/>
      <c r="C130" s="34">
        <f>'PC Receitas'!G26</f>
        <v>0</v>
      </c>
      <c r="D130" s="35" t="e">
        <f>VLOOKUP(C130,'PC Receitas'!$G$4:$H$103,2,FALSE)</f>
        <v>#N/A</v>
      </c>
      <c r="E130" s="49">
        <f>SUMIFS(Jan!$J$5:$J$586,Jan!$V$5:$V$586,"Receita",Jan!$G$5:$G$586,CReceber!$D130,Jan!$L$5:$L$586,"Não Pago")</f>
        <v>0</v>
      </c>
      <c r="F130" s="49">
        <f>SUMIFS(Fev!$J$5:$J$605,Fev!$V$5:$V$605,"Receita",Fev!$G$5:$G$605,CReceber!$D130,Fev!$L$5:$L$605,"Não Pago")</f>
        <v>0</v>
      </c>
      <c r="G130" s="49" t="e">
        <f>SUMIFS(#REF!,#REF!,"Receita",#REF!,CReceber!$D130,#REF!,"Não Pago")</f>
        <v>#REF!</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t="e">
        <f>SUMIFS(#REF!,#REF!,"Receita",#REF!,CReceber!$D130,#REF!,"Não Pago")</f>
        <v>#REF!</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t="e">
        <f t="shared" si="5"/>
        <v>#REF!</v>
      </c>
    </row>
    <row r="131" spans="1:17" ht="28.5" customHeight="1" thickTop="1" thickBot="1" x14ac:dyDescent="0.3">
      <c r="A131" s="214"/>
      <c r="C131" s="34">
        <f>'PC Receitas'!G27</f>
        <v>0</v>
      </c>
      <c r="D131" s="35" t="e">
        <f>VLOOKUP(C131,'PC Receitas'!$G$4:$H$103,2,FALSE)</f>
        <v>#N/A</v>
      </c>
      <c r="E131" s="49">
        <f>SUMIFS(Jan!$J$5:$J$586,Jan!$V$5:$V$586,"Receita",Jan!$G$5:$G$586,CReceber!$D131,Jan!$L$5:$L$586,"Não Pago")</f>
        <v>0</v>
      </c>
      <c r="F131" s="49">
        <f>SUMIFS(Fev!$J$5:$J$605,Fev!$V$5:$V$605,"Receita",Fev!$G$5:$G$605,CReceber!$D131,Fev!$L$5:$L$605,"Não Pago")</f>
        <v>0</v>
      </c>
      <c r="G131" s="49" t="e">
        <f>SUMIFS(#REF!,#REF!,"Receita",#REF!,CReceber!$D131,#REF!,"Não Pago")</f>
        <v>#REF!</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t="e">
        <f>SUMIFS(#REF!,#REF!,"Receita",#REF!,CReceber!$D131,#REF!,"Não Pago")</f>
        <v>#REF!</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t="e">
        <f t="shared" si="5"/>
        <v>#REF!</v>
      </c>
    </row>
    <row r="132" spans="1:17" ht="28.5" customHeight="1" thickTop="1" thickBot="1" x14ac:dyDescent="0.3">
      <c r="A132" s="214"/>
      <c r="C132" s="34">
        <f>'PC Receitas'!G28</f>
        <v>0</v>
      </c>
      <c r="D132" s="35" t="e">
        <f>VLOOKUP(C132,'PC Receitas'!$G$4:$H$103,2,FALSE)</f>
        <v>#N/A</v>
      </c>
      <c r="E132" s="49">
        <f>SUMIFS(Jan!$J$5:$J$586,Jan!$V$5:$V$586,"Receita",Jan!$G$5:$G$586,CReceber!$D132,Jan!$L$5:$L$586,"Não Pago")</f>
        <v>0</v>
      </c>
      <c r="F132" s="49">
        <f>SUMIFS(Fev!$J$5:$J$605,Fev!$V$5:$V$605,"Receita",Fev!$G$5:$G$605,CReceber!$D132,Fev!$L$5:$L$605,"Não Pago")</f>
        <v>0</v>
      </c>
      <c r="G132" s="49" t="e">
        <f>SUMIFS(#REF!,#REF!,"Receita",#REF!,CReceber!$D132,#REF!,"Não Pago")</f>
        <v>#REF!</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t="e">
        <f>SUMIFS(#REF!,#REF!,"Receita",#REF!,CReceber!$D132,#REF!,"Não Pago")</f>
        <v>#REF!</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t="e">
        <f t="shared" si="5"/>
        <v>#REF!</v>
      </c>
    </row>
    <row r="133" spans="1:17" ht="28.5" customHeight="1" thickTop="1" thickBot="1" x14ac:dyDescent="0.3">
      <c r="A133" s="214"/>
      <c r="C133" s="34">
        <f>'PC Receitas'!G29</f>
        <v>0</v>
      </c>
      <c r="D133" s="35" t="e">
        <f>VLOOKUP(C133,'PC Receitas'!$G$4:$H$103,2,FALSE)</f>
        <v>#N/A</v>
      </c>
      <c r="E133" s="49">
        <f>SUMIFS(Jan!$J$5:$J$586,Jan!$V$5:$V$586,"Receita",Jan!$G$5:$G$586,CReceber!$D133,Jan!$L$5:$L$586,"Não Pago")</f>
        <v>0</v>
      </c>
      <c r="F133" s="49">
        <f>SUMIFS(Fev!$J$5:$J$605,Fev!$V$5:$V$605,"Receita",Fev!$G$5:$G$605,CReceber!$D133,Fev!$L$5:$L$605,"Não Pago")</f>
        <v>0</v>
      </c>
      <c r="G133" s="49" t="e">
        <f>SUMIFS(#REF!,#REF!,"Receita",#REF!,CReceber!$D133,#REF!,"Não Pago")</f>
        <v>#REF!</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t="e">
        <f>SUMIFS(#REF!,#REF!,"Receita",#REF!,CReceber!$D133,#REF!,"Não Pago")</f>
        <v>#REF!</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t="e">
        <f t="shared" si="5"/>
        <v>#REF!</v>
      </c>
    </row>
    <row r="134" spans="1:17" ht="28.5" customHeight="1" thickTop="1" thickBot="1" x14ac:dyDescent="0.3">
      <c r="A134" s="214"/>
      <c r="C134" s="34">
        <f>'PC Receitas'!G30</f>
        <v>0</v>
      </c>
      <c r="D134" s="35" t="e">
        <f>VLOOKUP(C134,'PC Receitas'!$G$4:$H$103,2,FALSE)</f>
        <v>#N/A</v>
      </c>
      <c r="E134" s="49">
        <f>SUMIFS(Jan!$J$5:$J$586,Jan!$V$5:$V$586,"Receita",Jan!$G$5:$G$586,CReceber!$D134,Jan!$L$5:$L$586,"Não Pago")</f>
        <v>0</v>
      </c>
      <c r="F134" s="49">
        <f>SUMIFS(Fev!$J$5:$J$605,Fev!$V$5:$V$605,"Receita",Fev!$G$5:$G$605,CReceber!$D134,Fev!$L$5:$L$605,"Não Pago")</f>
        <v>0</v>
      </c>
      <c r="G134" s="49" t="e">
        <f>SUMIFS(#REF!,#REF!,"Receita",#REF!,CReceber!$D134,#REF!,"Não Pago")</f>
        <v>#REF!</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t="e">
        <f>SUMIFS(#REF!,#REF!,"Receita",#REF!,CReceber!$D134,#REF!,"Não Pago")</f>
        <v>#REF!</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t="e">
        <f t="shared" si="5"/>
        <v>#REF!</v>
      </c>
    </row>
    <row r="135" spans="1:17" ht="28.5" customHeight="1" thickTop="1" thickBot="1" x14ac:dyDescent="0.3">
      <c r="A135" s="214"/>
      <c r="C135" s="34">
        <f>'PC Receitas'!G31</f>
        <v>0</v>
      </c>
      <c r="D135" s="35" t="e">
        <f>VLOOKUP(C135,'PC Receitas'!$G$4:$H$103,2,FALSE)</f>
        <v>#N/A</v>
      </c>
      <c r="E135" s="49">
        <f>SUMIFS(Jan!$J$5:$J$586,Jan!$V$5:$V$586,"Receita",Jan!$G$5:$G$586,CReceber!$D135,Jan!$L$5:$L$586,"Não Pago")</f>
        <v>0</v>
      </c>
      <c r="F135" s="49">
        <f>SUMIFS(Fev!$J$5:$J$605,Fev!$V$5:$V$605,"Receita",Fev!$G$5:$G$605,CReceber!$D135,Fev!$L$5:$L$605,"Não Pago")</f>
        <v>0</v>
      </c>
      <c r="G135" s="49" t="e">
        <f>SUMIFS(#REF!,#REF!,"Receita",#REF!,CReceber!$D135,#REF!,"Não Pago")</f>
        <v>#REF!</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t="e">
        <f>SUMIFS(#REF!,#REF!,"Receita",#REF!,CReceber!$D135,#REF!,"Não Pago")</f>
        <v>#REF!</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t="e">
        <f t="shared" si="5"/>
        <v>#REF!</v>
      </c>
    </row>
    <row r="136" spans="1:17" ht="28.5" customHeight="1" thickTop="1" thickBot="1" x14ac:dyDescent="0.3">
      <c r="A136" s="214"/>
      <c r="C136" s="34">
        <f>'PC Receitas'!G32</f>
        <v>0</v>
      </c>
      <c r="D136" s="35" t="e">
        <f>VLOOKUP(C136,'PC Receitas'!$G$4:$H$103,2,FALSE)</f>
        <v>#N/A</v>
      </c>
      <c r="E136" s="49">
        <f>SUMIFS(Jan!$J$5:$J$586,Jan!$V$5:$V$586,"Receita",Jan!$G$5:$G$586,CReceber!$D136,Jan!$L$5:$L$586,"Não Pago")</f>
        <v>0</v>
      </c>
      <c r="F136" s="49">
        <f>SUMIFS(Fev!$J$5:$J$605,Fev!$V$5:$V$605,"Receita",Fev!$G$5:$G$605,CReceber!$D136,Fev!$L$5:$L$605,"Não Pago")</f>
        <v>0</v>
      </c>
      <c r="G136" s="49" t="e">
        <f>SUMIFS(#REF!,#REF!,"Receita",#REF!,CReceber!$D136,#REF!,"Não Pago")</f>
        <v>#REF!</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t="e">
        <f>SUMIFS(#REF!,#REF!,"Receita",#REF!,CReceber!$D136,#REF!,"Não Pago")</f>
        <v>#REF!</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t="e">
        <f t="shared" si="5"/>
        <v>#REF!</v>
      </c>
    </row>
    <row r="137" spans="1:17" ht="28.5" customHeight="1" thickTop="1" thickBot="1" x14ac:dyDescent="0.3">
      <c r="A137" s="214"/>
      <c r="C137" s="34">
        <f>'PC Receitas'!G33</f>
        <v>0</v>
      </c>
      <c r="D137" s="35" t="e">
        <f>VLOOKUP(C137,'PC Receitas'!$G$4:$H$103,2,FALSE)</f>
        <v>#N/A</v>
      </c>
      <c r="E137" s="49">
        <f>SUMIFS(Jan!$J$5:$J$586,Jan!$V$5:$V$586,"Receita",Jan!$G$5:$G$586,CReceber!$D137,Jan!$L$5:$L$586,"Não Pago")</f>
        <v>0</v>
      </c>
      <c r="F137" s="49">
        <f>SUMIFS(Fev!$J$5:$J$605,Fev!$V$5:$V$605,"Receita",Fev!$G$5:$G$605,CReceber!$D137,Fev!$L$5:$L$605,"Não Pago")</f>
        <v>0</v>
      </c>
      <c r="G137" s="49" t="e">
        <f>SUMIFS(#REF!,#REF!,"Receita",#REF!,CReceber!$D137,#REF!,"Não Pago")</f>
        <v>#REF!</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t="e">
        <f>SUMIFS(#REF!,#REF!,"Receita",#REF!,CReceber!$D137,#REF!,"Não Pago")</f>
        <v>#REF!</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t="e">
        <f t="shared" si="5"/>
        <v>#REF!</v>
      </c>
    </row>
    <row r="138" spans="1:17" ht="28.5" customHeight="1" thickTop="1" thickBot="1" x14ac:dyDescent="0.3">
      <c r="A138" s="214"/>
      <c r="C138" s="34">
        <f>'PC Receitas'!G34</f>
        <v>0</v>
      </c>
      <c r="D138" s="35" t="e">
        <f>VLOOKUP(C138,'PC Receitas'!$G$4:$H$103,2,FALSE)</f>
        <v>#N/A</v>
      </c>
      <c r="E138" s="49">
        <f>SUMIFS(Jan!$J$5:$J$586,Jan!$V$5:$V$586,"Receita",Jan!$G$5:$G$586,CReceber!$D138,Jan!$L$5:$L$586,"Não Pago")</f>
        <v>0</v>
      </c>
      <c r="F138" s="49">
        <f>SUMIFS(Fev!$J$5:$J$605,Fev!$V$5:$V$605,"Receita",Fev!$G$5:$G$605,CReceber!$D138,Fev!$L$5:$L$605,"Não Pago")</f>
        <v>0</v>
      </c>
      <c r="G138" s="49" t="e">
        <f>SUMIFS(#REF!,#REF!,"Receita",#REF!,CReceber!$D138,#REF!,"Não Pago")</f>
        <v>#REF!</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t="e">
        <f>SUMIFS(#REF!,#REF!,"Receita",#REF!,CReceber!$D138,#REF!,"Não Pago")</f>
        <v>#REF!</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t="e">
        <f t="shared" si="5"/>
        <v>#REF!</v>
      </c>
    </row>
    <row r="139" spans="1:17" ht="28.5" customHeight="1" thickTop="1" thickBot="1" x14ac:dyDescent="0.3">
      <c r="A139" s="214"/>
      <c r="C139" s="34">
        <f>'PC Receitas'!G35</f>
        <v>0</v>
      </c>
      <c r="D139" s="35" t="e">
        <f>VLOOKUP(C139,'PC Receitas'!$G$4:$H$103,2,FALSE)</f>
        <v>#N/A</v>
      </c>
      <c r="E139" s="49">
        <f>SUMIFS(Jan!$J$5:$J$586,Jan!$V$5:$V$586,"Receita",Jan!$G$5:$G$586,CReceber!$D139,Jan!$L$5:$L$586,"Não Pago")</f>
        <v>0</v>
      </c>
      <c r="F139" s="49">
        <f>SUMIFS(Fev!$J$5:$J$605,Fev!$V$5:$V$605,"Receita",Fev!$G$5:$G$605,CReceber!$D139,Fev!$L$5:$L$605,"Não Pago")</f>
        <v>0</v>
      </c>
      <c r="G139" s="49" t="e">
        <f>SUMIFS(#REF!,#REF!,"Receita",#REF!,CReceber!$D139,#REF!,"Não Pago")</f>
        <v>#REF!</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t="e">
        <f>SUMIFS(#REF!,#REF!,"Receita",#REF!,CReceber!$D139,#REF!,"Não Pago")</f>
        <v>#REF!</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t="e">
        <f t="shared" si="5"/>
        <v>#REF!</v>
      </c>
    </row>
    <row r="140" spans="1:17" ht="28.5" customHeight="1" thickTop="1" thickBot="1" x14ac:dyDescent="0.3">
      <c r="A140" s="214"/>
      <c r="C140" s="34">
        <f>'PC Receitas'!G36</f>
        <v>0</v>
      </c>
      <c r="D140" s="35" t="e">
        <f>VLOOKUP(C140,'PC Receitas'!$G$4:$H$103,2,FALSE)</f>
        <v>#N/A</v>
      </c>
      <c r="E140" s="49">
        <f>SUMIFS(Jan!$J$5:$J$586,Jan!$V$5:$V$586,"Receita",Jan!$G$5:$G$586,CReceber!$D140,Jan!$L$5:$L$586,"Não Pago")</f>
        <v>0</v>
      </c>
      <c r="F140" s="49">
        <f>SUMIFS(Fev!$J$5:$J$605,Fev!$V$5:$V$605,"Receita",Fev!$G$5:$G$605,CReceber!$D140,Fev!$L$5:$L$605,"Não Pago")</f>
        <v>0</v>
      </c>
      <c r="G140" s="49" t="e">
        <f>SUMIFS(#REF!,#REF!,"Receita",#REF!,CReceber!$D140,#REF!,"Não Pago")</f>
        <v>#REF!</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t="e">
        <f>SUMIFS(#REF!,#REF!,"Receita",#REF!,CReceber!$D140,#REF!,"Não Pago")</f>
        <v>#REF!</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t="e">
        <f t="shared" si="5"/>
        <v>#REF!</v>
      </c>
    </row>
    <row r="141" spans="1:17" ht="28.5" customHeight="1" thickTop="1" thickBot="1" x14ac:dyDescent="0.3">
      <c r="A141" s="214"/>
      <c r="C141" s="34">
        <f>'PC Receitas'!G37</f>
        <v>0</v>
      </c>
      <c r="D141" s="35" t="e">
        <f>VLOOKUP(C141,'PC Receitas'!$G$4:$H$103,2,FALSE)</f>
        <v>#N/A</v>
      </c>
      <c r="E141" s="49">
        <f>SUMIFS(Jan!$J$5:$J$586,Jan!$V$5:$V$586,"Receita",Jan!$G$5:$G$586,CReceber!$D141,Jan!$L$5:$L$586,"Não Pago")</f>
        <v>0</v>
      </c>
      <c r="F141" s="49">
        <f>SUMIFS(Fev!$J$5:$J$605,Fev!$V$5:$V$605,"Receita",Fev!$G$5:$G$605,CReceber!$D141,Fev!$L$5:$L$605,"Não Pago")</f>
        <v>0</v>
      </c>
      <c r="G141" s="49" t="e">
        <f>SUMIFS(#REF!,#REF!,"Receita",#REF!,CReceber!$D141,#REF!,"Não Pago")</f>
        <v>#REF!</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t="e">
        <f>SUMIFS(#REF!,#REF!,"Receita",#REF!,CReceber!$D141,#REF!,"Não Pago")</f>
        <v>#REF!</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t="e">
        <f t="shared" si="5"/>
        <v>#REF!</v>
      </c>
    </row>
    <row r="142" spans="1:17" ht="28.5" customHeight="1" thickTop="1" thickBot="1" x14ac:dyDescent="0.3">
      <c r="A142" s="214"/>
      <c r="C142" s="34">
        <f>'PC Receitas'!G38</f>
        <v>0</v>
      </c>
      <c r="D142" s="35" t="e">
        <f>VLOOKUP(C142,'PC Receitas'!$G$4:$H$103,2,FALSE)</f>
        <v>#N/A</v>
      </c>
      <c r="E142" s="49">
        <f>SUMIFS(Jan!$J$5:$J$586,Jan!$V$5:$V$586,"Receita",Jan!$G$5:$G$586,CReceber!$D142,Jan!$L$5:$L$586,"Não Pago")</f>
        <v>0</v>
      </c>
      <c r="F142" s="49">
        <f>SUMIFS(Fev!$J$5:$J$605,Fev!$V$5:$V$605,"Receita",Fev!$G$5:$G$605,CReceber!$D142,Fev!$L$5:$L$605,"Não Pago")</f>
        <v>0</v>
      </c>
      <c r="G142" s="49" t="e">
        <f>SUMIFS(#REF!,#REF!,"Receita",#REF!,CReceber!$D142,#REF!,"Não Pago")</f>
        <v>#REF!</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t="e">
        <f>SUMIFS(#REF!,#REF!,"Receita",#REF!,CReceber!$D142,#REF!,"Não Pago")</f>
        <v>#REF!</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t="e">
        <f t="shared" si="5"/>
        <v>#REF!</v>
      </c>
    </row>
    <row r="143" spans="1:17" ht="28.5" customHeight="1" thickTop="1" thickBot="1" x14ac:dyDescent="0.3">
      <c r="A143" s="214"/>
      <c r="C143" s="34">
        <f>'PC Receitas'!G39</f>
        <v>0</v>
      </c>
      <c r="D143" s="35" t="e">
        <f>VLOOKUP(C143,'PC Receitas'!$G$4:$H$103,2,FALSE)</f>
        <v>#N/A</v>
      </c>
      <c r="E143" s="49">
        <f>SUMIFS(Jan!$J$5:$J$586,Jan!$V$5:$V$586,"Receita",Jan!$G$5:$G$586,CReceber!$D143,Jan!$L$5:$L$586,"Não Pago")</f>
        <v>0</v>
      </c>
      <c r="F143" s="49">
        <f>SUMIFS(Fev!$J$5:$J$605,Fev!$V$5:$V$605,"Receita",Fev!$G$5:$G$605,CReceber!$D143,Fev!$L$5:$L$605,"Não Pago")</f>
        <v>0</v>
      </c>
      <c r="G143" s="49" t="e">
        <f>SUMIFS(#REF!,#REF!,"Receita",#REF!,CReceber!$D143,#REF!,"Não Pago")</f>
        <v>#REF!</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t="e">
        <f>SUMIFS(#REF!,#REF!,"Receita",#REF!,CReceber!$D143,#REF!,"Não Pago")</f>
        <v>#REF!</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t="e">
        <f t="shared" si="5"/>
        <v>#REF!</v>
      </c>
    </row>
    <row r="144" spans="1:17" ht="28.5" customHeight="1" thickTop="1" thickBot="1" x14ac:dyDescent="0.3">
      <c r="A144" s="214"/>
      <c r="C144" s="34">
        <f>'PC Receitas'!G40</f>
        <v>0</v>
      </c>
      <c r="D144" s="35" t="e">
        <f>VLOOKUP(C144,'PC Receitas'!$G$4:$H$103,2,FALSE)</f>
        <v>#N/A</v>
      </c>
      <c r="E144" s="49">
        <f>SUMIFS(Jan!$J$5:$J$586,Jan!$V$5:$V$586,"Receita",Jan!$G$5:$G$586,CReceber!$D144,Jan!$L$5:$L$586,"Não Pago")</f>
        <v>0</v>
      </c>
      <c r="F144" s="49">
        <f>SUMIFS(Fev!$J$5:$J$605,Fev!$V$5:$V$605,"Receita",Fev!$G$5:$G$605,CReceber!$D144,Fev!$L$5:$L$605,"Não Pago")</f>
        <v>0</v>
      </c>
      <c r="G144" s="49" t="e">
        <f>SUMIFS(#REF!,#REF!,"Receita",#REF!,CReceber!$D144,#REF!,"Não Pago")</f>
        <v>#REF!</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t="e">
        <f>SUMIFS(#REF!,#REF!,"Receita",#REF!,CReceber!$D144,#REF!,"Não Pago")</f>
        <v>#REF!</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t="e">
        <f t="shared" si="5"/>
        <v>#REF!</v>
      </c>
    </row>
    <row r="145" spans="1:17" ht="28.5" customHeight="1" thickTop="1" thickBot="1" x14ac:dyDescent="0.3">
      <c r="A145" s="214"/>
      <c r="C145" s="34">
        <f>'PC Receitas'!G41</f>
        <v>0</v>
      </c>
      <c r="D145" s="35" t="e">
        <f>VLOOKUP(C145,'PC Receitas'!$G$4:$H$103,2,FALSE)</f>
        <v>#N/A</v>
      </c>
      <c r="E145" s="49">
        <f>SUMIFS(Jan!$J$5:$J$586,Jan!$V$5:$V$586,"Receita",Jan!$G$5:$G$586,CReceber!$D145,Jan!$L$5:$L$586,"Não Pago")</f>
        <v>0</v>
      </c>
      <c r="F145" s="49">
        <f>SUMIFS(Fev!$J$5:$J$605,Fev!$V$5:$V$605,"Receita",Fev!$G$5:$G$605,CReceber!$D145,Fev!$L$5:$L$605,"Não Pago")</f>
        <v>0</v>
      </c>
      <c r="G145" s="49" t="e">
        <f>SUMIFS(#REF!,#REF!,"Receita",#REF!,CReceber!$D145,#REF!,"Não Pago")</f>
        <v>#REF!</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t="e">
        <f>SUMIFS(#REF!,#REF!,"Receita",#REF!,CReceber!$D145,#REF!,"Não Pago")</f>
        <v>#REF!</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t="e">
        <f t="shared" si="5"/>
        <v>#REF!</v>
      </c>
    </row>
    <row r="146" spans="1:17" ht="28.5" customHeight="1" thickTop="1" thickBot="1" x14ac:dyDescent="0.3">
      <c r="A146" s="214"/>
      <c r="C146" s="34">
        <f>'PC Receitas'!G42</f>
        <v>0</v>
      </c>
      <c r="D146" s="35" t="e">
        <f>VLOOKUP(C146,'PC Receitas'!$G$4:$H$103,2,FALSE)</f>
        <v>#N/A</v>
      </c>
      <c r="E146" s="49">
        <f>SUMIFS(Jan!$J$5:$J$586,Jan!$V$5:$V$586,"Receita",Jan!$G$5:$G$586,CReceber!$D146,Jan!$L$5:$L$586,"Não Pago")</f>
        <v>0</v>
      </c>
      <c r="F146" s="49">
        <f>SUMIFS(Fev!$J$5:$J$605,Fev!$V$5:$V$605,"Receita",Fev!$G$5:$G$605,CReceber!$D146,Fev!$L$5:$L$605,"Não Pago")</f>
        <v>0</v>
      </c>
      <c r="G146" s="49" t="e">
        <f>SUMIFS(#REF!,#REF!,"Receita",#REF!,CReceber!$D146,#REF!,"Não Pago")</f>
        <v>#REF!</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t="e">
        <f>SUMIFS(#REF!,#REF!,"Receita",#REF!,CReceber!$D146,#REF!,"Não Pago")</f>
        <v>#REF!</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t="e">
        <f t="shared" si="5"/>
        <v>#REF!</v>
      </c>
    </row>
    <row r="147" spans="1:17" ht="28.5" customHeight="1" thickTop="1" thickBot="1" x14ac:dyDescent="0.3">
      <c r="A147" s="214"/>
      <c r="C147" s="34">
        <f>'PC Receitas'!G43</f>
        <v>0</v>
      </c>
      <c r="D147" s="35" t="e">
        <f>VLOOKUP(C147,'PC Receitas'!$G$4:$H$103,2,FALSE)</f>
        <v>#N/A</v>
      </c>
      <c r="E147" s="49">
        <f>SUMIFS(Jan!$J$5:$J$586,Jan!$V$5:$V$586,"Receita",Jan!$G$5:$G$586,CReceber!$D147,Jan!$L$5:$L$586,"Não Pago")</f>
        <v>0</v>
      </c>
      <c r="F147" s="49">
        <f>SUMIFS(Fev!$J$5:$J$605,Fev!$V$5:$V$605,"Receita",Fev!$G$5:$G$605,CReceber!$D147,Fev!$L$5:$L$605,"Não Pago")</f>
        <v>0</v>
      </c>
      <c r="G147" s="49" t="e">
        <f>SUMIFS(#REF!,#REF!,"Receita",#REF!,CReceber!$D147,#REF!,"Não Pago")</f>
        <v>#REF!</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t="e">
        <f>SUMIFS(#REF!,#REF!,"Receita",#REF!,CReceber!$D147,#REF!,"Não Pago")</f>
        <v>#REF!</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t="e">
        <f t="shared" si="5"/>
        <v>#REF!</v>
      </c>
    </row>
    <row r="148" spans="1:17" ht="28.5" customHeight="1" thickTop="1" thickBot="1" x14ac:dyDescent="0.3">
      <c r="A148" s="214"/>
      <c r="C148" s="34">
        <f>'PC Receitas'!G44</f>
        <v>0</v>
      </c>
      <c r="D148" s="35" t="e">
        <f>VLOOKUP(C148,'PC Receitas'!$G$4:$H$103,2,FALSE)</f>
        <v>#N/A</v>
      </c>
      <c r="E148" s="49">
        <f>SUMIFS(Jan!$J$5:$J$586,Jan!$V$5:$V$586,"Receita",Jan!$G$5:$G$586,CReceber!$D148,Jan!$L$5:$L$586,"Não Pago")</f>
        <v>0</v>
      </c>
      <c r="F148" s="49">
        <f>SUMIFS(Fev!$J$5:$J$605,Fev!$V$5:$V$605,"Receita",Fev!$G$5:$G$605,CReceber!$D148,Fev!$L$5:$L$605,"Não Pago")</f>
        <v>0</v>
      </c>
      <c r="G148" s="49" t="e">
        <f>SUMIFS(#REF!,#REF!,"Receita",#REF!,CReceber!$D148,#REF!,"Não Pago")</f>
        <v>#REF!</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t="e">
        <f>SUMIFS(#REF!,#REF!,"Receita",#REF!,CReceber!$D148,#REF!,"Não Pago")</f>
        <v>#REF!</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t="e">
        <f t="shared" si="5"/>
        <v>#REF!</v>
      </c>
    </row>
    <row r="149" spans="1:17" ht="28.5" customHeight="1" thickTop="1" thickBot="1" x14ac:dyDescent="0.3">
      <c r="A149" s="214"/>
      <c r="C149" s="34">
        <f>'PC Receitas'!G45</f>
        <v>0</v>
      </c>
      <c r="D149" s="35" t="e">
        <f>VLOOKUP(C149,'PC Receitas'!$G$4:$H$103,2,FALSE)</f>
        <v>#N/A</v>
      </c>
      <c r="E149" s="49">
        <f>SUMIFS(Jan!$J$5:$J$586,Jan!$V$5:$V$586,"Receita",Jan!$G$5:$G$586,CReceber!$D149,Jan!$L$5:$L$586,"Não Pago")</f>
        <v>0</v>
      </c>
      <c r="F149" s="49">
        <f>SUMIFS(Fev!$J$5:$J$605,Fev!$V$5:$V$605,"Receita",Fev!$G$5:$G$605,CReceber!$D149,Fev!$L$5:$L$605,"Não Pago")</f>
        <v>0</v>
      </c>
      <c r="G149" s="49" t="e">
        <f>SUMIFS(#REF!,#REF!,"Receita",#REF!,CReceber!$D149,#REF!,"Não Pago")</f>
        <v>#REF!</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t="e">
        <f>SUMIFS(#REF!,#REF!,"Receita",#REF!,CReceber!$D149,#REF!,"Não Pago")</f>
        <v>#REF!</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t="e">
        <f t="shared" si="5"/>
        <v>#REF!</v>
      </c>
    </row>
    <row r="150" spans="1:17" ht="28.5" customHeight="1" thickTop="1" thickBot="1" x14ac:dyDescent="0.3">
      <c r="A150" s="214"/>
      <c r="C150" s="34">
        <f>'PC Receitas'!G46</f>
        <v>0</v>
      </c>
      <c r="D150" s="35" t="e">
        <f>VLOOKUP(C150,'PC Receitas'!$G$4:$H$103,2,FALSE)</f>
        <v>#N/A</v>
      </c>
      <c r="E150" s="49">
        <f>SUMIFS(Jan!$J$5:$J$586,Jan!$V$5:$V$586,"Receita",Jan!$G$5:$G$586,CReceber!$D150,Jan!$L$5:$L$586,"Não Pago")</f>
        <v>0</v>
      </c>
      <c r="F150" s="49">
        <f>SUMIFS(Fev!$J$5:$J$605,Fev!$V$5:$V$605,"Receita",Fev!$G$5:$G$605,CReceber!$D150,Fev!$L$5:$L$605,"Não Pago")</f>
        <v>0</v>
      </c>
      <c r="G150" s="49" t="e">
        <f>SUMIFS(#REF!,#REF!,"Receita",#REF!,CReceber!$D150,#REF!,"Não Pago")</f>
        <v>#REF!</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t="e">
        <f>SUMIFS(#REF!,#REF!,"Receita",#REF!,CReceber!$D150,#REF!,"Não Pago")</f>
        <v>#REF!</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t="e">
        <f t="shared" si="5"/>
        <v>#REF!</v>
      </c>
    </row>
    <row r="151" spans="1:17" ht="28.5" customHeight="1" thickTop="1" thickBot="1" x14ac:dyDescent="0.3">
      <c r="A151" s="214"/>
      <c r="C151" s="34">
        <f>'PC Receitas'!G47</f>
        <v>0</v>
      </c>
      <c r="D151" s="35" t="e">
        <f>VLOOKUP(C151,'PC Receitas'!$G$4:$H$103,2,FALSE)</f>
        <v>#N/A</v>
      </c>
      <c r="E151" s="49">
        <f>SUMIFS(Jan!$J$5:$J$586,Jan!$V$5:$V$586,"Receita",Jan!$G$5:$G$586,CReceber!$D151,Jan!$L$5:$L$586,"Não Pago")</f>
        <v>0</v>
      </c>
      <c r="F151" s="49">
        <f>SUMIFS(Fev!$J$5:$J$605,Fev!$V$5:$V$605,"Receita",Fev!$G$5:$G$605,CReceber!$D151,Fev!$L$5:$L$605,"Não Pago")</f>
        <v>0</v>
      </c>
      <c r="G151" s="49" t="e">
        <f>SUMIFS(#REF!,#REF!,"Receita",#REF!,CReceber!$D151,#REF!,"Não Pago")</f>
        <v>#REF!</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t="e">
        <f>SUMIFS(#REF!,#REF!,"Receita",#REF!,CReceber!$D151,#REF!,"Não Pago")</f>
        <v>#REF!</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t="e">
        <f t="shared" si="5"/>
        <v>#REF!</v>
      </c>
    </row>
    <row r="152" spans="1:17" ht="28.5" customHeight="1" thickTop="1" thickBot="1" x14ac:dyDescent="0.3">
      <c r="A152" s="214"/>
      <c r="C152" s="34">
        <f>'PC Receitas'!G48</f>
        <v>0</v>
      </c>
      <c r="D152" s="35" t="e">
        <f>VLOOKUP(C152,'PC Receitas'!$G$4:$H$103,2,FALSE)</f>
        <v>#N/A</v>
      </c>
      <c r="E152" s="49">
        <f>SUMIFS(Jan!$J$5:$J$586,Jan!$V$5:$V$586,"Receita",Jan!$G$5:$G$586,CReceber!$D152,Jan!$L$5:$L$586,"Não Pago")</f>
        <v>0</v>
      </c>
      <c r="F152" s="49">
        <f>SUMIFS(Fev!$J$5:$J$605,Fev!$V$5:$V$605,"Receita",Fev!$G$5:$G$605,CReceber!$D152,Fev!$L$5:$L$605,"Não Pago")</f>
        <v>0</v>
      </c>
      <c r="G152" s="49" t="e">
        <f>SUMIFS(#REF!,#REF!,"Receita",#REF!,CReceber!$D152,#REF!,"Não Pago")</f>
        <v>#REF!</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t="e">
        <f>SUMIFS(#REF!,#REF!,"Receita",#REF!,CReceber!$D152,#REF!,"Não Pago")</f>
        <v>#REF!</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t="e">
        <f t="shared" si="5"/>
        <v>#REF!</v>
      </c>
    </row>
    <row r="153" spans="1:17" ht="28.5" customHeight="1" thickTop="1" thickBot="1" x14ac:dyDescent="0.3">
      <c r="A153" s="214"/>
      <c r="C153" s="34">
        <f>'PC Receitas'!G49</f>
        <v>0</v>
      </c>
      <c r="D153" s="35" t="e">
        <f>VLOOKUP(C153,'PC Receitas'!$G$4:$H$103,2,FALSE)</f>
        <v>#N/A</v>
      </c>
      <c r="E153" s="49">
        <f>SUMIFS(Jan!$J$5:$J$586,Jan!$V$5:$V$586,"Receita",Jan!$G$5:$G$586,CReceber!$D153,Jan!$L$5:$L$586,"Não Pago")</f>
        <v>0</v>
      </c>
      <c r="F153" s="49">
        <f>SUMIFS(Fev!$J$5:$J$605,Fev!$V$5:$V$605,"Receita",Fev!$G$5:$G$605,CReceber!$D153,Fev!$L$5:$L$605,"Não Pago")</f>
        <v>0</v>
      </c>
      <c r="G153" s="49" t="e">
        <f>SUMIFS(#REF!,#REF!,"Receita",#REF!,CReceber!$D153,#REF!,"Não Pago")</f>
        <v>#REF!</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t="e">
        <f>SUMIFS(#REF!,#REF!,"Receita",#REF!,CReceber!$D153,#REF!,"Não Pago")</f>
        <v>#REF!</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t="e">
        <f t="shared" si="5"/>
        <v>#REF!</v>
      </c>
    </row>
    <row r="154" spans="1:17" ht="28.5" customHeight="1" thickTop="1" thickBot="1" x14ac:dyDescent="0.3">
      <c r="A154" s="214"/>
      <c r="C154" s="34">
        <f>'PC Receitas'!G50</f>
        <v>0</v>
      </c>
      <c r="D154" s="35" t="e">
        <f>VLOOKUP(C154,'PC Receitas'!$G$4:$H$103,2,FALSE)</f>
        <v>#N/A</v>
      </c>
      <c r="E154" s="49">
        <f>SUMIFS(Jan!$J$5:$J$586,Jan!$V$5:$V$586,"Receita",Jan!$G$5:$G$586,CReceber!$D154,Jan!$L$5:$L$586,"Não Pago")</f>
        <v>0</v>
      </c>
      <c r="F154" s="49">
        <f>SUMIFS(Fev!$J$5:$J$605,Fev!$V$5:$V$605,"Receita",Fev!$G$5:$G$605,CReceber!$D154,Fev!$L$5:$L$605,"Não Pago")</f>
        <v>0</v>
      </c>
      <c r="G154" s="49" t="e">
        <f>SUMIFS(#REF!,#REF!,"Receita",#REF!,CReceber!$D154,#REF!,"Não Pago")</f>
        <v>#REF!</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t="e">
        <f>SUMIFS(#REF!,#REF!,"Receita",#REF!,CReceber!$D154,#REF!,"Não Pago")</f>
        <v>#REF!</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t="e">
        <f t="shared" si="5"/>
        <v>#REF!</v>
      </c>
    </row>
    <row r="155" spans="1:17" ht="28.5" customHeight="1" thickTop="1" thickBot="1" x14ac:dyDescent="0.3">
      <c r="A155" s="214"/>
      <c r="C155" s="34">
        <f>'PC Receitas'!G51</f>
        <v>0</v>
      </c>
      <c r="D155" s="35" t="e">
        <f>VLOOKUP(C155,'PC Receitas'!$G$4:$H$103,2,FALSE)</f>
        <v>#N/A</v>
      </c>
      <c r="E155" s="49">
        <f>SUMIFS(Jan!$J$5:$J$586,Jan!$V$5:$V$586,"Receita",Jan!$G$5:$G$586,CReceber!$D155,Jan!$L$5:$L$586,"Não Pago")</f>
        <v>0</v>
      </c>
      <c r="F155" s="49">
        <f>SUMIFS(Fev!$J$5:$J$605,Fev!$V$5:$V$605,"Receita",Fev!$G$5:$G$605,CReceber!$D155,Fev!$L$5:$L$605,"Não Pago")</f>
        <v>0</v>
      </c>
      <c r="G155" s="49" t="e">
        <f>SUMIFS(#REF!,#REF!,"Receita",#REF!,CReceber!$D155,#REF!,"Não Pago")</f>
        <v>#REF!</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t="e">
        <f>SUMIFS(#REF!,#REF!,"Receita",#REF!,CReceber!$D155,#REF!,"Não Pago")</f>
        <v>#REF!</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t="e">
        <f t="shared" si="5"/>
        <v>#REF!</v>
      </c>
    </row>
    <row r="156" spans="1:17" ht="28.5" customHeight="1" thickTop="1" thickBot="1" x14ac:dyDescent="0.3">
      <c r="A156" s="214"/>
      <c r="C156" s="34">
        <f>'PC Receitas'!G52</f>
        <v>0</v>
      </c>
      <c r="D156" s="35" t="e">
        <f>VLOOKUP(C156,'PC Receitas'!$G$4:$H$103,2,FALSE)</f>
        <v>#N/A</v>
      </c>
      <c r="E156" s="49">
        <f>SUMIFS(Jan!$J$5:$J$586,Jan!$V$5:$V$586,"Receita",Jan!$G$5:$G$586,CReceber!$D156,Jan!$L$5:$L$586,"Não Pago")</f>
        <v>0</v>
      </c>
      <c r="F156" s="49">
        <f>SUMIFS(Fev!$J$5:$J$605,Fev!$V$5:$V$605,"Receita",Fev!$G$5:$G$605,CReceber!$D156,Fev!$L$5:$L$605,"Não Pago")</f>
        <v>0</v>
      </c>
      <c r="G156" s="49" t="e">
        <f>SUMIFS(#REF!,#REF!,"Receita",#REF!,CReceber!$D156,#REF!,"Não Pago")</f>
        <v>#REF!</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t="e">
        <f>SUMIFS(#REF!,#REF!,"Receita",#REF!,CReceber!$D156,#REF!,"Não Pago")</f>
        <v>#REF!</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t="e">
        <f t="shared" si="5"/>
        <v>#REF!</v>
      </c>
    </row>
    <row r="157" spans="1:17" ht="28.5" customHeight="1" thickTop="1" thickBot="1" x14ac:dyDescent="0.3">
      <c r="A157" s="214"/>
      <c r="C157" s="34">
        <f>'PC Receitas'!G53</f>
        <v>0</v>
      </c>
      <c r="D157" s="35" t="e">
        <f>VLOOKUP(C157,'PC Receitas'!$G$4:$H$103,2,FALSE)</f>
        <v>#N/A</v>
      </c>
      <c r="E157" s="49">
        <f>SUMIFS(Jan!$J$5:$J$586,Jan!$V$5:$V$586,"Receita",Jan!$G$5:$G$586,CReceber!$D157,Jan!$L$5:$L$586,"Não Pago")</f>
        <v>0</v>
      </c>
      <c r="F157" s="49">
        <f>SUMIFS(Fev!$J$5:$J$605,Fev!$V$5:$V$605,"Receita",Fev!$G$5:$G$605,CReceber!$D157,Fev!$L$5:$L$605,"Não Pago")</f>
        <v>0</v>
      </c>
      <c r="G157" s="49" t="e">
        <f>SUMIFS(#REF!,#REF!,"Receita",#REF!,CReceber!$D157,#REF!,"Não Pago")</f>
        <v>#REF!</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t="e">
        <f>SUMIFS(#REF!,#REF!,"Receita",#REF!,CReceber!$D157,#REF!,"Não Pago")</f>
        <v>#REF!</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t="e">
        <f t="shared" si="5"/>
        <v>#REF!</v>
      </c>
    </row>
    <row r="158" spans="1:17" ht="28.5" customHeight="1" thickTop="1" thickBot="1" x14ac:dyDescent="0.3">
      <c r="A158" s="214"/>
      <c r="C158" s="34">
        <f>'PC Receitas'!G54</f>
        <v>0</v>
      </c>
      <c r="D158" s="35" t="e">
        <f>VLOOKUP(C158,'PC Receitas'!$G$4:$H$103,2,FALSE)</f>
        <v>#N/A</v>
      </c>
      <c r="E158" s="49">
        <f>SUMIFS(Jan!$J$5:$J$586,Jan!$V$5:$V$586,"Receita",Jan!$G$5:$G$586,CReceber!$D158,Jan!$L$5:$L$586,"Não Pago")</f>
        <v>0</v>
      </c>
      <c r="F158" s="49">
        <f>SUMIFS(Fev!$J$5:$J$605,Fev!$V$5:$V$605,"Receita",Fev!$G$5:$G$605,CReceber!$D158,Fev!$L$5:$L$605,"Não Pago")</f>
        <v>0</v>
      </c>
      <c r="G158" s="49" t="e">
        <f>SUMIFS(#REF!,#REF!,"Receita",#REF!,CReceber!$D158,#REF!,"Não Pago")</f>
        <v>#REF!</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t="e">
        <f>SUMIFS(#REF!,#REF!,"Receita",#REF!,CReceber!$D158,#REF!,"Não Pago")</f>
        <v>#REF!</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t="e">
        <f t="shared" si="5"/>
        <v>#REF!</v>
      </c>
    </row>
    <row r="159" spans="1:17" ht="28.5" customHeight="1" thickTop="1" thickBot="1" x14ac:dyDescent="0.3">
      <c r="A159" s="214"/>
      <c r="C159" s="34">
        <f>'PC Receitas'!G55</f>
        <v>0</v>
      </c>
      <c r="D159" s="35" t="e">
        <f>VLOOKUP(C159,'PC Receitas'!$G$4:$H$103,2,FALSE)</f>
        <v>#N/A</v>
      </c>
      <c r="E159" s="49">
        <f>SUMIFS(Jan!$J$5:$J$586,Jan!$V$5:$V$586,"Receita",Jan!$G$5:$G$586,CReceber!$D159,Jan!$L$5:$L$586,"Não Pago")</f>
        <v>0</v>
      </c>
      <c r="F159" s="49">
        <f>SUMIFS(Fev!$J$5:$J$605,Fev!$V$5:$V$605,"Receita",Fev!$G$5:$G$605,CReceber!$D159,Fev!$L$5:$L$605,"Não Pago")</f>
        <v>0</v>
      </c>
      <c r="G159" s="49" t="e">
        <f>SUMIFS(#REF!,#REF!,"Receita",#REF!,CReceber!$D159,#REF!,"Não Pago")</f>
        <v>#REF!</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t="e">
        <f>SUMIFS(#REF!,#REF!,"Receita",#REF!,CReceber!$D159,#REF!,"Não Pago")</f>
        <v>#REF!</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t="e">
        <f t="shared" si="5"/>
        <v>#REF!</v>
      </c>
    </row>
    <row r="160" spans="1:17" ht="28.5" customHeight="1" thickTop="1" thickBot="1" x14ac:dyDescent="0.3">
      <c r="A160" s="214"/>
      <c r="C160" s="34">
        <f>'PC Receitas'!G56</f>
        <v>0</v>
      </c>
      <c r="D160" s="35" t="e">
        <f>VLOOKUP(C160,'PC Receitas'!$G$4:$H$103,2,FALSE)</f>
        <v>#N/A</v>
      </c>
      <c r="E160" s="49">
        <f>SUMIFS(Jan!$J$5:$J$586,Jan!$V$5:$V$586,"Receita",Jan!$G$5:$G$586,CReceber!$D160,Jan!$L$5:$L$586,"Não Pago")</f>
        <v>0</v>
      </c>
      <c r="F160" s="49">
        <f>SUMIFS(Fev!$J$5:$J$605,Fev!$V$5:$V$605,"Receita",Fev!$G$5:$G$605,CReceber!$D160,Fev!$L$5:$L$605,"Não Pago")</f>
        <v>0</v>
      </c>
      <c r="G160" s="49" t="e">
        <f>SUMIFS(#REF!,#REF!,"Receita",#REF!,CReceber!$D160,#REF!,"Não Pago")</f>
        <v>#REF!</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t="e">
        <f>SUMIFS(#REF!,#REF!,"Receita",#REF!,CReceber!$D160,#REF!,"Não Pago")</f>
        <v>#REF!</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t="e">
        <f t="shared" si="5"/>
        <v>#REF!</v>
      </c>
    </row>
    <row r="161" spans="1:17" ht="28.5" customHeight="1" thickTop="1" thickBot="1" x14ac:dyDescent="0.3">
      <c r="A161" s="214"/>
      <c r="C161" s="34">
        <f>'PC Receitas'!G57</f>
        <v>0</v>
      </c>
      <c r="D161" s="35" t="e">
        <f>VLOOKUP(C161,'PC Receitas'!$G$4:$H$103,2,FALSE)</f>
        <v>#N/A</v>
      </c>
      <c r="E161" s="49">
        <f>SUMIFS(Jan!$J$5:$J$586,Jan!$V$5:$V$586,"Receita",Jan!$G$5:$G$586,CReceber!$D161,Jan!$L$5:$L$586,"Não Pago")</f>
        <v>0</v>
      </c>
      <c r="F161" s="49">
        <f>SUMIFS(Fev!$J$5:$J$605,Fev!$V$5:$V$605,"Receita",Fev!$G$5:$G$605,CReceber!$D161,Fev!$L$5:$L$605,"Não Pago")</f>
        <v>0</v>
      </c>
      <c r="G161" s="49" t="e">
        <f>SUMIFS(#REF!,#REF!,"Receita",#REF!,CReceber!$D161,#REF!,"Não Pago")</f>
        <v>#REF!</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t="e">
        <f>SUMIFS(#REF!,#REF!,"Receita",#REF!,CReceber!$D161,#REF!,"Não Pago")</f>
        <v>#REF!</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t="e">
        <f t="shared" si="5"/>
        <v>#REF!</v>
      </c>
    </row>
    <row r="162" spans="1:17" ht="28.5" customHeight="1" thickTop="1" thickBot="1" x14ac:dyDescent="0.3">
      <c r="A162" s="214"/>
      <c r="C162" s="34">
        <f>'PC Receitas'!G58</f>
        <v>0</v>
      </c>
      <c r="D162" s="35" t="e">
        <f>VLOOKUP(C162,'PC Receitas'!$G$4:$H$103,2,FALSE)</f>
        <v>#N/A</v>
      </c>
      <c r="E162" s="49">
        <f>SUMIFS(Jan!$J$5:$J$586,Jan!$V$5:$V$586,"Receita",Jan!$G$5:$G$586,CReceber!$D162,Jan!$L$5:$L$586,"Não Pago")</f>
        <v>0</v>
      </c>
      <c r="F162" s="49">
        <f>SUMIFS(Fev!$J$5:$J$605,Fev!$V$5:$V$605,"Receita",Fev!$G$5:$G$605,CReceber!$D162,Fev!$L$5:$L$605,"Não Pago")</f>
        <v>0</v>
      </c>
      <c r="G162" s="49" t="e">
        <f>SUMIFS(#REF!,#REF!,"Receita",#REF!,CReceber!$D162,#REF!,"Não Pago")</f>
        <v>#REF!</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t="e">
        <f>SUMIFS(#REF!,#REF!,"Receita",#REF!,CReceber!$D162,#REF!,"Não Pago")</f>
        <v>#REF!</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t="e">
        <f t="shared" si="5"/>
        <v>#REF!</v>
      </c>
    </row>
    <row r="163" spans="1:17" ht="28.5" customHeight="1" thickTop="1" thickBot="1" x14ac:dyDescent="0.3">
      <c r="A163" s="214"/>
      <c r="C163" s="34">
        <f>'PC Receitas'!G59</f>
        <v>0</v>
      </c>
      <c r="D163" s="35" t="e">
        <f>VLOOKUP(C163,'PC Receitas'!$G$4:$H$103,2,FALSE)</f>
        <v>#N/A</v>
      </c>
      <c r="E163" s="49">
        <f>SUMIFS(Jan!$J$5:$J$586,Jan!$V$5:$V$586,"Receita",Jan!$G$5:$G$586,CReceber!$D163,Jan!$L$5:$L$586,"Não Pago")</f>
        <v>0</v>
      </c>
      <c r="F163" s="49">
        <f>SUMIFS(Fev!$J$5:$J$605,Fev!$V$5:$V$605,"Receita",Fev!$G$5:$G$605,CReceber!$D163,Fev!$L$5:$L$605,"Não Pago")</f>
        <v>0</v>
      </c>
      <c r="G163" s="49" t="e">
        <f>SUMIFS(#REF!,#REF!,"Receita",#REF!,CReceber!$D163,#REF!,"Não Pago")</f>
        <v>#REF!</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t="e">
        <f>SUMIFS(#REF!,#REF!,"Receita",#REF!,CReceber!$D163,#REF!,"Não Pago")</f>
        <v>#REF!</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t="e">
        <f t="shared" si="5"/>
        <v>#REF!</v>
      </c>
    </row>
    <row r="164" spans="1:17" ht="28.5" customHeight="1" thickTop="1" thickBot="1" x14ac:dyDescent="0.3">
      <c r="A164" s="214"/>
      <c r="C164" s="34">
        <f>'PC Receitas'!G60</f>
        <v>0</v>
      </c>
      <c r="D164" s="35" t="e">
        <f>VLOOKUP(C164,'PC Receitas'!$G$4:$H$103,2,FALSE)</f>
        <v>#N/A</v>
      </c>
      <c r="E164" s="49">
        <f>SUMIFS(Jan!$J$5:$J$586,Jan!$V$5:$V$586,"Receita",Jan!$G$5:$G$586,CReceber!$D164,Jan!$L$5:$L$586,"Não Pago")</f>
        <v>0</v>
      </c>
      <c r="F164" s="49">
        <f>SUMIFS(Fev!$J$5:$J$605,Fev!$V$5:$V$605,"Receita",Fev!$G$5:$G$605,CReceber!$D164,Fev!$L$5:$L$605,"Não Pago")</f>
        <v>0</v>
      </c>
      <c r="G164" s="49" t="e">
        <f>SUMIFS(#REF!,#REF!,"Receita",#REF!,CReceber!$D164,#REF!,"Não Pago")</f>
        <v>#REF!</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t="e">
        <f>SUMIFS(#REF!,#REF!,"Receita",#REF!,CReceber!$D164,#REF!,"Não Pago")</f>
        <v>#REF!</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t="e">
        <f t="shared" si="5"/>
        <v>#REF!</v>
      </c>
    </row>
    <row r="165" spans="1:17" ht="28.5" customHeight="1" thickTop="1" thickBot="1" x14ac:dyDescent="0.3">
      <c r="A165" s="214"/>
      <c r="C165" s="34">
        <f>'PC Receitas'!G61</f>
        <v>0</v>
      </c>
      <c r="D165" s="35" t="e">
        <f>VLOOKUP(C165,'PC Receitas'!$G$4:$H$103,2,FALSE)</f>
        <v>#N/A</v>
      </c>
      <c r="E165" s="49">
        <f>SUMIFS(Jan!$J$5:$J$586,Jan!$V$5:$V$586,"Receita",Jan!$G$5:$G$586,CReceber!$D165,Jan!$L$5:$L$586,"Não Pago")</f>
        <v>0</v>
      </c>
      <c r="F165" s="49">
        <f>SUMIFS(Fev!$J$5:$J$605,Fev!$V$5:$V$605,"Receita",Fev!$G$5:$G$605,CReceber!$D165,Fev!$L$5:$L$605,"Não Pago")</f>
        <v>0</v>
      </c>
      <c r="G165" s="49" t="e">
        <f>SUMIFS(#REF!,#REF!,"Receita",#REF!,CReceber!$D165,#REF!,"Não Pago")</f>
        <v>#REF!</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t="e">
        <f>SUMIFS(#REF!,#REF!,"Receita",#REF!,CReceber!$D165,#REF!,"Não Pago")</f>
        <v>#REF!</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t="e">
        <f t="shared" si="5"/>
        <v>#REF!</v>
      </c>
    </row>
    <row r="166" spans="1:17" ht="28.5" customHeight="1" thickTop="1" thickBot="1" x14ac:dyDescent="0.3">
      <c r="A166" s="214"/>
      <c r="C166" s="34">
        <f>'PC Receitas'!G62</f>
        <v>0</v>
      </c>
      <c r="D166" s="35" t="e">
        <f>VLOOKUP(C166,'PC Receitas'!$G$4:$H$103,2,FALSE)</f>
        <v>#N/A</v>
      </c>
      <c r="E166" s="49">
        <f>SUMIFS(Jan!$J$5:$J$586,Jan!$V$5:$V$586,"Receita",Jan!$G$5:$G$586,CReceber!$D166,Jan!$L$5:$L$586,"Não Pago")</f>
        <v>0</v>
      </c>
      <c r="F166" s="49">
        <f>SUMIFS(Fev!$J$5:$J$605,Fev!$V$5:$V$605,"Receita",Fev!$G$5:$G$605,CReceber!$D166,Fev!$L$5:$L$605,"Não Pago")</f>
        <v>0</v>
      </c>
      <c r="G166" s="49" t="e">
        <f>SUMIFS(#REF!,#REF!,"Receita",#REF!,CReceber!$D166,#REF!,"Não Pago")</f>
        <v>#REF!</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t="e">
        <f>SUMIFS(#REF!,#REF!,"Receita",#REF!,CReceber!$D166,#REF!,"Não Pago")</f>
        <v>#REF!</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t="e">
        <f t="shared" si="5"/>
        <v>#REF!</v>
      </c>
    </row>
    <row r="167" spans="1:17" ht="28.5" customHeight="1" thickTop="1" thickBot="1" x14ac:dyDescent="0.3">
      <c r="A167" s="214"/>
      <c r="C167" s="34">
        <f>'PC Receitas'!G63</f>
        <v>0</v>
      </c>
      <c r="D167" s="35" t="e">
        <f>VLOOKUP(C167,'PC Receitas'!$G$4:$H$103,2,FALSE)</f>
        <v>#N/A</v>
      </c>
      <c r="E167" s="49">
        <f>SUMIFS(Jan!$J$5:$J$586,Jan!$V$5:$V$586,"Receita",Jan!$G$5:$G$586,CReceber!$D167,Jan!$L$5:$L$586,"Não Pago")</f>
        <v>0</v>
      </c>
      <c r="F167" s="49">
        <f>SUMIFS(Fev!$J$5:$J$605,Fev!$V$5:$V$605,"Receita",Fev!$G$5:$G$605,CReceber!$D167,Fev!$L$5:$L$605,"Não Pago")</f>
        <v>0</v>
      </c>
      <c r="G167" s="49" t="e">
        <f>SUMIFS(#REF!,#REF!,"Receita",#REF!,CReceber!$D167,#REF!,"Não Pago")</f>
        <v>#REF!</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t="e">
        <f>SUMIFS(#REF!,#REF!,"Receita",#REF!,CReceber!$D167,#REF!,"Não Pago")</f>
        <v>#REF!</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t="e">
        <f t="shared" si="5"/>
        <v>#REF!</v>
      </c>
    </row>
    <row r="168" spans="1:17" ht="28.5" customHeight="1" thickTop="1" thickBot="1" x14ac:dyDescent="0.3">
      <c r="A168" s="214"/>
      <c r="C168" s="34">
        <f>'PC Receitas'!G64</f>
        <v>0</v>
      </c>
      <c r="D168" s="35" t="e">
        <f>VLOOKUP(C168,'PC Receitas'!$G$4:$H$103,2,FALSE)</f>
        <v>#N/A</v>
      </c>
      <c r="E168" s="49">
        <f>SUMIFS(Jan!$J$5:$J$586,Jan!$V$5:$V$586,"Receita",Jan!$G$5:$G$586,CReceber!$D168,Jan!$L$5:$L$586,"Não Pago")</f>
        <v>0</v>
      </c>
      <c r="F168" s="49">
        <f>SUMIFS(Fev!$J$5:$J$605,Fev!$V$5:$V$605,"Receita",Fev!$G$5:$G$605,CReceber!$D168,Fev!$L$5:$L$605,"Não Pago")</f>
        <v>0</v>
      </c>
      <c r="G168" s="49" t="e">
        <f>SUMIFS(#REF!,#REF!,"Receita",#REF!,CReceber!$D168,#REF!,"Não Pago")</f>
        <v>#REF!</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t="e">
        <f>SUMIFS(#REF!,#REF!,"Receita",#REF!,CReceber!$D168,#REF!,"Não Pago")</f>
        <v>#REF!</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t="e">
        <f t="shared" si="5"/>
        <v>#REF!</v>
      </c>
    </row>
    <row r="169" spans="1:17" ht="28.5" customHeight="1" thickTop="1" thickBot="1" x14ac:dyDescent="0.3">
      <c r="A169" s="214"/>
      <c r="C169" s="34">
        <f>'PC Receitas'!G65</f>
        <v>0</v>
      </c>
      <c r="D169" s="35" t="e">
        <f>VLOOKUP(C169,'PC Receitas'!$G$4:$H$103,2,FALSE)</f>
        <v>#N/A</v>
      </c>
      <c r="E169" s="49">
        <f>SUMIFS(Jan!$J$5:$J$586,Jan!$V$5:$V$586,"Receita",Jan!$G$5:$G$586,CReceber!$D169,Jan!$L$5:$L$586,"Não Pago")</f>
        <v>0</v>
      </c>
      <c r="F169" s="49">
        <f>SUMIFS(Fev!$J$5:$J$605,Fev!$V$5:$V$605,"Receita",Fev!$G$5:$G$605,CReceber!$D169,Fev!$L$5:$L$605,"Não Pago")</f>
        <v>0</v>
      </c>
      <c r="G169" s="49" t="e">
        <f>SUMIFS(#REF!,#REF!,"Receita",#REF!,CReceber!$D169,#REF!,"Não Pago")</f>
        <v>#REF!</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t="e">
        <f>SUMIFS(#REF!,#REF!,"Receita",#REF!,CReceber!$D169,#REF!,"Não Pago")</f>
        <v>#REF!</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t="e">
        <f t="shared" si="5"/>
        <v>#REF!</v>
      </c>
    </row>
    <row r="170" spans="1:17" ht="28.5" customHeight="1" thickTop="1" thickBot="1" x14ac:dyDescent="0.3">
      <c r="A170" s="214"/>
      <c r="C170" s="34">
        <f>'PC Receitas'!G66</f>
        <v>0</v>
      </c>
      <c r="D170" s="35" t="e">
        <f>VLOOKUP(C170,'PC Receitas'!$G$4:$H$103,2,FALSE)</f>
        <v>#N/A</v>
      </c>
      <c r="E170" s="49">
        <f>SUMIFS(Jan!$J$5:$J$586,Jan!$V$5:$V$586,"Receita",Jan!$G$5:$G$586,CReceber!$D170,Jan!$L$5:$L$586,"Não Pago")</f>
        <v>0</v>
      </c>
      <c r="F170" s="49">
        <f>SUMIFS(Fev!$J$5:$J$605,Fev!$V$5:$V$605,"Receita",Fev!$G$5:$G$605,CReceber!$D170,Fev!$L$5:$L$605,"Não Pago")</f>
        <v>0</v>
      </c>
      <c r="G170" s="49" t="e">
        <f>SUMIFS(#REF!,#REF!,"Receita",#REF!,CReceber!$D170,#REF!,"Não Pago")</f>
        <v>#REF!</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t="e">
        <f>SUMIFS(#REF!,#REF!,"Receita",#REF!,CReceber!$D170,#REF!,"Não Pago")</f>
        <v>#REF!</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t="e">
        <f t="shared" si="5"/>
        <v>#REF!</v>
      </c>
    </row>
    <row r="171" spans="1:17" ht="28.5" customHeight="1" thickTop="1" thickBot="1" x14ac:dyDescent="0.3">
      <c r="A171" s="214"/>
      <c r="C171" s="34">
        <f>'PC Receitas'!G67</f>
        <v>0</v>
      </c>
      <c r="D171" s="35" t="e">
        <f>VLOOKUP(C171,'PC Receitas'!$G$4:$H$103,2,FALSE)</f>
        <v>#N/A</v>
      </c>
      <c r="E171" s="49">
        <f>SUMIFS(Jan!$J$5:$J$586,Jan!$V$5:$V$586,"Receita",Jan!$G$5:$G$586,CReceber!$D171,Jan!$L$5:$L$586,"Não Pago")</f>
        <v>0</v>
      </c>
      <c r="F171" s="49">
        <f>SUMIFS(Fev!$J$5:$J$605,Fev!$V$5:$V$605,"Receita",Fev!$G$5:$G$605,CReceber!$D171,Fev!$L$5:$L$605,"Não Pago")</f>
        <v>0</v>
      </c>
      <c r="G171" s="49" t="e">
        <f>SUMIFS(#REF!,#REF!,"Receita",#REF!,CReceber!$D171,#REF!,"Não Pago")</f>
        <v>#REF!</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t="e">
        <f>SUMIFS(#REF!,#REF!,"Receita",#REF!,CReceber!$D171,#REF!,"Não Pago")</f>
        <v>#REF!</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t="e">
        <f t="shared" si="5"/>
        <v>#REF!</v>
      </c>
    </row>
    <row r="172" spans="1:17" ht="28.5" customHeight="1" thickTop="1" thickBot="1" x14ac:dyDescent="0.3">
      <c r="A172" s="214"/>
      <c r="C172" s="34">
        <f>'PC Receitas'!G68</f>
        <v>0</v>
      </c>
      <c r="D172" s="35" t="e">
        <f>VLOOKUP(C172,'PC Receitas'!$G$4:$H$103,2,FALSE)</f>
        <v>#N/A</v>
      </c>
      <c r="E172" s="49">
        <f>SUMIFS(Jan!$J$5:$J$586,Jan!$V$5:$V$586,"Receita",Jan!$G$5:$G$586,CReceber!$D172,Jan!$L$5:$L$586,"Não Pago")</f>
        <v>0</v>
      </c>
      <c r="F172" s="49">
        <f>SUMIFS(Fev!$J$5:$J$605,Fev!$V$5:$V$605,"Receita",Fev!$G$5:$G$605,CReceber!$D172,Fev!$L$5:$L$605,"Não Pago")</f>
        <v>0</v>
      </c>
      <c r="G172" s="49" t="e">
        <f>SUMIFS(#REF!,#REF!,"Receita",#REF!,CReceber!$D172,#REF!,"Não Pago")</f>
        <v>#REF!</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t="e">
        <f>SUMIFS(#REF!,#REF!,"Receita",#REF!,CReceber!$D172,#REF!,"Não Pago")</f>
        <v>#REF!</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t="e">
        <f t="shared" si="5"/>
        <v>#REF!</v>
      </c>
    </row>
    <row r="173" spans="1:17" ht="28.5" customHeight="1" thickTop="1" thickBot="1" x14ac:dyDescent="0.3">
      <c r="A173" s="214"/>
      <c r="C173" s="34">
        <f>'PC Receitas'!G69</f>
        <v>0</v>
      </c>
      <c r="D173" s="35" t="e">
        <f>VLOOKUP(C173,'PC Receitas'!$G$4:$H$103,2,FALSE)</f>
        <v>#N/A</v>
      </c>
      <c r="E173" s="49">
        <f>SUMIFS(Jan!$J$5:$J$586,Jan!$V$5:$V$586,"Receita",Jan!$G$5:$G$586,CReceber!$D173,Jan!$L$5:$L$586,"Não Pago")</f>
        <v>0</v>
      </c>
      <c r="F173" s="49">
        <f>SUMIFS(Fev!$J$5:$J$605,Fev!$V$5:$V$605,"Receita",Fev!$G$5:$G$605,CReceber!$D173,Fev!$L$5:$L$605,"Não Pago")</f>
        <v>0</v>
      </c>
      <c r="G173" s="49" t="e">
        <f>SUMIFS(#REF!,#REF!,"Receita",#REF!,CReceber!$D173,#REF!,"Não Pago")</f>
        <v>#REF!</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t="e">
        <f>SUMIFS(#REF!,#REF!,"Receita",#REF!,CReceber!$D173,#REF!,"Não Pago")</f>
        <v>#REF!</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t="e">
        <f t="shared" si="5"/>
        <v>#REF!</v>
      </c>
    </row>
    <row r="174" spans="1:17" ht="28.5" customHeight="1" thickTop="1" thickBot="1" x14ac:dyDescent="0.3">
      <c r="A174" s="214"/>
      <c r="C174" s="34">
        <f>'PC Receitas'!G70</f>
        <v>0</v>
      </c>
      <c r="D174" s="35" t="e">
        <f>VLOOKUP(C174,'PC Receitas'!$G$4:$H$103,2,FALSE)</f>
        <v>#N/A</v>
      </c>
      <c r="E174" s="49">
        <f>SUMIFS(Jan!$J$5:$J$586,Jan!$V$5:$V$586,"Receita",Jan!$G$5:$G$586,CReceber!$D174,Jan!$L$5:$L$586,"Não Pago")</f>
        <v>0</v>
      </c>
      <c r="F174" s="49">
        <f>SUMIFS(Fev!$J$5:$J$605,Fev!$V$5:$V$605,"Receita",Fev!$G$5:$G$605,CReceber!$D174,Fev!$L$5:$L$605,"Não Pago")</f>
        <v>0</v>
      </c>
      <c r="G174" s="49" t="e">
        <f>SUMIFS(#REF!,#REF!,"Receita",#REF!,CReceber!$D174,#REF!,"Não Pago")</f>
        <v>#REF!</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t="e">
        <f>SUMIFS(#REF!,#REF!,"Receita",#REF!,CReceber!$D174,#REF!,"Não Pago")</f>
        <v>#REF!</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t="e">
        <f t="shared" ref="Q174:Q207" si="6">SUM(E174:P174)</f>
        <v>#REF!</v>
      </c>
    </row>
    <row r="175" spans="1:17" ht="28.5" customHeight="1" thickTop="1" thickBot="1" x14ac:dyDescent="0.3">
      <c r="A175" s="214"/>
      <c r="C175" s="34">
        <f>'PC Receitas'!G71</f>
        <v>0</v>
      </c>
      <c r="D175" s="35" t="e">
        <f>VLOOKUP(C175,'PC Receitas'!$G$4:$H$103,2,FALSE)</f>
        <v>#N/A</v>
      </c>
      <c r="E175" s="49">
        <f>SUMIFS(Jan!$J$5:$J$586,Jan!$V$5:$V$586,"Receita",Jan!$G$5:$G$586,CReceber!$D175,Jan!$L$5:$L$586,"Não Pago")</f>
        <v>0</v>
      </c>
      <c r="F175" s="49">
        <f>SUMIFS(Fev!$J$5:$J$605,Fev!$V$5:$V$605,"Receita",Fev!$G$5:$G$605,CReceber!$D175,Fev!$L$5:$L$605,"Não Pago")</f>
        <v>0</v>
      </c>
      <c r="G175" s="49" t="e">
        <f>SUMIFS(#REF!,#REF!,"Receita",#REF!,CReceber!$D175,#REF!,"Não Pago")</f>
        <v>#REF!</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t="e">
        <f>SUMIFS(#REF!,#REF!,"Receita",#REF!,CReceber!$D175,#REF!,"Não Pago")</f>
        <v>#REF!</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t="e">
        <f t="shared" si="6"/>
        <v>#REF!</v>
      </c>
    </row>
    <row r="176" spans="1:17" ht="28.5" customHeight="1" thickTop="1" thickBot="1" x14ac:dyDescent="0.3">
      <c r="A176" s="214"/>
      <c r="C176" s="34">
        <f>'PC Receitas'!G72</f>
        <v>0</v>
      </c>
      <c r="D176" s="35" t="e">
        <f>VLOOKUP(C176,'PC Receitas'!$G$4:$H$103,2,FALSE)</f>
        <v>#N/A</v>
      </c>
      <c r="E176" s="49">
        <f>SUMIFS(Jan!$J$5:$J$586,Jan!$V$5:$V$586,"Receita",Jan!$G$5:$G$586,CReceber!$D176,Jan!$L$5:$L$586,"Não Pago")</f>
        <v>0</v>
      </c>
      <c r="F176" s="49">
        <f>SUMIFS(Fev!$J$5:$J$605,Fev!$V$5:$V$605,"Receita",Fev!$G$5:$G$605,CReceber!$D176,Fev!$L$5:$L$605,"Não Pago")</f>
        <v>0</v>
      </c>
      <c r="G176" s="49" t="e">
        <f>SUMIFS(#REF!,#REF!,"Receita",#REF!,CReceber!$D176,#REF!,"Não Pago")</f>
        <v>#REF!</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t="e">
        <f>SUMIFS(#REF!,#REF!,"Receita",#REF!,CReceber!$D176,#REF!,"Não Pago")</f>
        <v>#REF!</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t="e">
        <f t="shared" si="6"/>
        <v>#REF!</v>
      </c>
    </row>
    <row r="177" spans="1:17" ht="28.5" customHeight="1" thickTop="1" thickBot="1" x14ac:dyDescent="0.3">
      <c r="A177" s="214"/>
      <c r="C177" s="34">
        <f>'PC Receitas'!G73</f>
        <v>0</v>
      </c>
      <c r="D177" s="35" t="e">
        <f>VLOOKUP(C177,'PC Receitas'!$G$4:$H$103,2,FALSE)</f>
        <v>#N/A</v>
      </c>
      <c r="E177" s="49">
        <f>SUMIFS(Jan!$J$5:$J$586,Jan!$V$5:$V$586,"Receita",Jan!$G$5:$G$586,CReceber!$D177,Jan!$L$5:$L$586,"Não Pago")</f>
        <v>0</v>
      </c>
      <c r="F177" s="49">
        <f>SUMIFS(Fev!$J$5:$J$605,Fev!$V$5:$V$605,"Receita",Fev!$G$5:$G$605,CReceber!$D177,Fev!$L$5:$L$605,"Não Pago")</f>
        <v>0</v>
      </c>
      <c r="G177" s="49" t="e">
        <f>SUMIFS(#REF!,#REF!,"Receita",#REF!,CReceber!$D177,#REF!,"Não Pago")</f>
        <v>#REF!</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t="e">
        <f>SUMIFS(#REF!,#REF!,"Receita",#REF!,CReceber!$D177,#REF!,"Não Pago")</f>
        <v>#REF!</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t="e">
        <f t="shared" si="6"/>
        <v>#REF!</v>
      </c>
    </row>
    <row r="178" spans="1:17" ht="28.5" customHeight="1" thickTop="1" thickBot="1" x14ac:dyDescent="0.3">
      <c r="A178" s="214"/>
      <c r="C178" s="34">
        <f>'PC Receitas'!G74</f>
        <v>0</v>
      </c>
      <c r="D178" s="35" t="e">
        <f>VLOOKUP(C178,'PC Receitas'!$G$4:$H$103,2,FALSE)</f>
        <v>#N/A</v>
      </c>
      <c r="E178" s="49">
        <f>SUMIFS(Jan!$J$5:$J$586,Jan!$V$5:$V$586,"Receita",Jan!$G$5:$G$586,CReceber!$D178,Jan!$L$5:$L$586,"Não Pago")</f>
        <v>0</v>
      </c>
      <c r="F178" s="49">
        <f>SUMIFS(Fev!$J$5:$J$605,Fev!$V$5:$V$605,"Receita",Fev!$G$5:$G$605,CReceber!$D178,Fev!$L$5:$L$605,"Não Pago")</f>
        <v>0</v>
      </c>
      <c r="G178" s="49" t="e">
        <f>SUMIFS(#REF!,#REF!,"Receita",#REF!,CReceber!$D178,#REF!,"Não Pago")</f>
        <v>#REF!</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t="e">
        <f>SUMIFS(#REF!,#REF!,"Receita",#REF!,CReceber!$D178,#REF!,"Não Pago")</f>
        <v>#REF!</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t="e">
        <f t="shared" si="6"/>
        <v>#REF!</v>
      </c>
    </row>
    <row r="179" spans="1:17" ht="28.5" customHeight="1" thickTop="1" thickBot="1" x14ac:dyDescent="0.3">
      <c r="A179" s="214"/>
      <c r="C179" s="34">
        <f>'PC Receitas'!G75</f>
        <v>0</v>
      </c>
      <c r="D179" s="35" t="e">
        <f>VLOOKUP(C179,'PC Receitas'!$G$4:$H$103,2,FALSE)</f>
        <v>#N/A</v>
      </c>
      <c r="E179" s="49">
        <f>SUMIFS(Jan!$J$5:$J$586,Jan!$V$5:$V$586,"Receita",Jan!$G$5:$G$586,CReceber!$D179,Jan!$L$5:$L$586,"Não Pago")</f>
        <v>0</v>
      </c>
      <c r="F179" s="49">
        <f>SUMIFS(Fev!$J$5:$J$605,Fev!$V$5:$V$605,"Receita",Fev!$G$5:$G$605,CReceber!$D179,Fev!$L$5:$L$605,"Não Pago")</f>
        <v>0</v>
      </c>
      <c r="G179" s="49" t="e">
        <f>SUMIFS(#REF!,#REF!,"Receita",#REF!,CReceber!$D179,#REF!,"Não Pago")</f>
        <v>#REF!</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t="e">
        <f>SUMIFS(#REF!,#REF!,"Receita",#REF!,CReceber!$D179,#REF!,"Não Pago")</f>
        <v>#REF!</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t="e">
        <f t="shared" si="6"/>
        <v>#REF!</v>
      </c>
    </row>
    <row r="180" spans="1:17" ht="28.5" customHeight="1" thickTop="1" thickBot="1" x14ac:dyDescent="0.3">
      <c r="A180" s="214"/>
      <c r="C180" s="34">
        <f>'PC Receitas'!G76</f>
        <v>0</v>
      </c>
      <c r="D180" s="35" t="e">
        <f>VLOOKUP(C180,'PC Receitas'!$G$4:$H$103,2,FALSE)</f>
        <v>#N/A</v>
      </c>
      <c r="E180" s="49">
        <f>SUMIFS(Jan!$J$5:$J$586,Jan!$V$5:$V$586,"Receita",Jan!$G$5:$G$586,CReceber!$D180,Jan!$L$5:$L$586,"Não Pago")</f>
        <v>0</v>
      </c>
      <c r="F180" s="49">
        <f>SUMIFS(Fev!$J$5:$J$605,Fev!$V$5:$V$605,"Receita",Fev!$G$5:$G$605,CReceber!$D180,Fev!$L$5:$L$605,"Não Pago")</f>
        <v>0</v>
      </c>
      <c r="G180" s="49" t="e">
        <f>SUMIFS(#REF!,#REF!,"Receita",#REF!,CReceber!$D180,#REF!,"Não Pago")</f>
        <v>#REF!</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t="e">
        <f>SUMIFS(#REF!,#REF!,"Receita",#REF!,CReceber!$D180,#REF!,"Não Pago")</f>
        <v>#REF!</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t="e">
        <f t="shared" si="6"/>
        <v>#REF!</v>
      </c>
    </row>
    <row r="181" spans="1:17" ht="28.5" customHeight="1" thickTop="1" thickBot="1" x14ac:dyDescent="0.3">
      <c r="A181" s="214"/>
      <c r="C181" s="34">
        <f>'PC Receitas'!G77</f>
        <v>0</v>
      </c>
      <c r="D181" s="35" t="e">
        <f>VLOOKUP(C181,'PC Receitas'!$G$4:$H$103,2,FALSE)</f>
        <v>#N/A</v>
      </c>
      <c r="E181" s="49">
        <f>SUMIFS(Jan!$J$5:$J$586,Jan!$V$5:$V$586,"Receita",Jan!$G$5:$G$586,CReceber!$D181,Jan!$L$5:$L$586,"Não Pago")</f>
        <v>0</v>
      </c>
      <c r="F181" s="49">
        <f>SUMIFS(Fev!$J$5:$J$605,Fev!$V$5:$V$605,"Receita",Fev!$G$5:$G$605,CReceber!$D181,Fev!$L$5:$L$605,"Não Pago")</f>
        <v>0</v>
      </c>
      <c r="G181" s="49" t="e">
        <f>SUMIFS(#REF!,#REF!,"Receita",#REF!,CReceber!$D181,#REF!,"Não Pago")</f>
        <v>#REF!</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t="e">
        <f>SUMIFS(#REF!,#REF!,"Receita",#REF!,CReceber!$D181,#REF!,"Não Pago")</f>
        <v>#REF!</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t="e">
        <f t="shared" si="6"/>
        <v>#REF!</v>
      </c>
    </row>
    <row r="182" spans="1:17" ht="28.5" customHeight="1" thickTop="1" thickBot="1" x14ac:dyDescent="0.3">
      <c r="A182" s="214"/>
      <c r="C182" s="34">
        <f>'PC Receitas'!G78</f>
        <v>0</v>
      </c>
      <c r="D182" s="35" t="e">
        <f>VLOOKUP(C182,'PC Receitas'!$G$4:$H$103,2,FALSE)</f>
        <v>#N/A</v>
      </c>
      <c r="E182" s="49">
        <f>SUMIFS(Jan!$J$5:$J$586,Jan!$V$5:$V$586,"Receita",Jan!$G$5:$G$586,CReceber!$D182,Jan!$L$5:$L$586,"Não Pago")</f>
        <v>0</v>
      </c>
      <c r="F182" s="49">
        <f>SUMIFS(Fev!$J$5:$J$605,Fev!$V$5:$V$605,"Receita",Fev!$G$5:$G$605,CReceber!$D182,Fev!$L$5:$L$605,"Não Pago")</f>
        <v>0</v>
      </c>
      <c r="G182" s="49" t="e">
        <f>SUMIFS(#REF!,#REF!,"Receita",#REF!,CReceber!$D182,#REF!,"Não Pago")</f>
        <v>#REF!</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t="e">
        <f>SUMIFS(#REF!,#REF!,"Receita",#REF!,CReceber!$D182,#REF!,"Não Pago")</f>
        <v>#REF!</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t="e">
        <f t="shared" si="6"/>
        <v>#REF!</v>
      </c>
    </row>
    <row r="183" spans="1:17" ht="28.5" customHeight="1" thickTop="1" thickBot="1" x14ac:dyDescent="0.3">
      <c r="A183" s="214"/>
      <c r="C183" s="34">
        <f>'PC Receitas'!G79</f>
        <v>0</v>
      </c>
      <c r="D183" s="35" t="e">
        <f>VLOOKUP(C183,'PC Receitas'!$G$4:$H$103,2,FALSE)</f>
        <v>#N/A</v>
      </c>
      <c r="E183" s="49">
        <f>SUMIFS(Jan!$J$5:$J$586,Jan!$V$5:$V$586,"Receita",Jan!$G$5:$G$586,CReceber!$D183,Jan!$L$5:$L$586,"Não Pago")</f>
        <v>0</v>
      </c>
      <c r="F183" s="49">
        <f>SUMIFS(Fev!$J$5:$J$605,Fev!$V$5:$V$605,"Receita",Fev!$G$5:$G$605,CReceber!$D183,Fev!$L$5:$L$605,"Não Pago")</f>
        <v>0</v>
      </c>
      <c r="G183" s="49" t="e">
        <f>SUMIFS(#REF!,#REF!,"Receita",#REF!,CReceber!$D183,#REF!,"Não Pago")</f>
        <v>#REF!</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t="e">
        <f>SUMIFS(#REF!,#REF!,"Receita",#REF!,CReceber!$D183,#REF!,"Não Pago")</f>
        <v>#REF!</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t="e">
        <f t="shared" si="6"/>
        <v>#REF!</v>
      </c>
    </row>
    <row r="184" spans="1:17" ht="28.5" customHeight="1" thickTop="1" thickBot="1" x14ac:dyDescent="0.3">
      <c r="A184" s="214"/>
      <c r="C184" s="34">
        <f>'PC Receitas'!G80</f>
        <v>0</v>
      </c>
      <c r="D184" s="35" t="e">
        <f>VLOOKUP(C184,'PC Receitas'!$G$4:$H$103,2,FALSE)</f>
        <v>#N/A</v>
      </c>
      <c r="E184" s="49">
        <f>SUMIFS(Jan!$J$5:$J$586,Jan!$V$5:$V$586,"Receita",Jan!$G$5:$G$586,CReceber!$D184,Jan!$L$5:$L$586,"Não Pago")</f>
        <v>0</v>
      </c>
      <c r="F184" s="49">
        <f>SUMIFS(Fev!$J$5:$J$605,Fev!$V$5:$V$605,"Receita",Fev!$G$5:$G$605,CReceber!$D184,Fev!$L$5:$L$605,"Não Pago")</f>
        <v>0</v>
      </c>
      <c r="G184" s="49" t="e">
        <f>SUMIFS(#REF!,#REF!,"Receita",#REF!,CReceber!$D184,#REF!,"Não Pago")</f>
        <v>#REF!</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t="e">
        <f>SUMIFS(#REF!,#REF!,"Receita",#REF!,CReceber!$D184,#REF!,"Não Pago")</f>
        <v>#REF!</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t="e">
        <f t="shared" si="6"/>
        <v>#REF!</v>
      </c>
    </row>
    <row r="185" spans="1:17" ht="28.5" customHeight="1" thickTop="1" thickBot="1" x14ac:dyDescent="0.3">
      <c r="A185" s="214"/>
      <c r="C185" s="34">
        <f>'PC Receitas'!G81</f>
        <v>0</v>
      </c>
      <c r="D185" s="35" t="e">
        <f>VLOOKUP(C185,'PC Receitas'!$G$4:$H$103,2,FALSE)</f>
        <v>#N/A</v>
      </c>
      <c r="E185" s="49">
        <f>SUMIFS(Jan!$J$5:$J$586,Jan!$V$5:$V$586,"Receita",Jan!$G$5:$G$586,CReceber!$D185,Jan!$L$5:$L$586,"Não Pago")</f>
        <v>0</v>
      </c>
      <c r="F185" s="49">
        <f>SUMIFS(Fev!$J$5:$J$605,Fev!$V$5:$V$605,"Receita",Fev!$G$5:$G$605,CReceber!$D185,Fev!$L$5:$L$605,"Não Pago")</f>
        <v>0</v>
      </c>
      <c r="G185" s="49" t="e">
        <f>SUMIFS(#REF!,#REF!,"Receita",#REF!,CReceber!$D185,#REF!,"Não Pago")</f>
        <v>#REF!</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t="e">
        <f>SUMIFS(#REF!,#REF!,"Receita",#REF!,CReceber!$D185,#REF!,"Não Pago")</f>
        <v>#REF!</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t="e">
        <f t="shared" si="6"/>
        <v>#REF!</v>
      </c>
    </row>
    <row r="186" spans="1:17" ht="28.5" customHeight="1" thickTop="1" thickBot="1" x14ac:dyDescent="0.3">
      <c r="A186" s="214"/>
      <c r="C186" s="34">
        <f>'PC Receitas'!G82</f>
        <v>0</v>
      </c>
      <c r="D186" s="35" t="e">
        <f>VLOOKUP(C186,'PC Receitas'!$G$4:$H$103,2,FALSE)</f>
        <v>#N/A</v>
      </c>
      <c r="E186" s="49">
        <f>SUMIFS(Jan!$J$5:$J$586,Jan!$V$5:$V$586,"Receita",Jan!$G$5:$G$586,CReceber!$D186,Jan!$L$5:$L$586,"Não Pago")</f>
        <v>0</v>
      </c>
      <c r="F186" s="49">
        <f>SUMIFS(Fev!$J$5:$J$605,Fev!$V$5:$V$605,"Receita",Fev!$G$5:$G$605,CReceber!$D186,Fev!$L$5:$L$605,"Não Pago")</f>
        <v>0</v>
      </c>
      <c r="G186" s="49" t="e">
        <f>SUMIFS(#REF!,#REF!,"Receita",#REF!,CReceber!$D186,#REF!,"Não Pago")</f>
        <v>#REF!</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t="e">
        <f>SUMIFS(#REF!,#REF!,"Receita",#REF!,CReceber!$D186,#REF!,"Não Pago")</f>
        <v>#REF!</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t="e">
        <f t="shared" si="6"/>
        <v>#REF!</v>
      </c>
    </row>
    <row r="187" spans="1:17" ht="28.5" customHeight="1" thickTop="1" thickBot="1" x14ac:dyDescent="0.3">
      <c r="A187" s="214"/>
      <c r="C187" s="34">
        <f>'PC Receitas'!G83</f>
        <v>0</v>
      </c>
      <c r="D187" s="35" t="e">
        <f>VLOOKUP(C187,'PC Receitas'!$G$4:$H$103,2,FALSE)</f>
        <v>#N/A</v>
      </c>
      <c r="E187" s="49">
        <f>SUMIFS(Jan!$J$5:$J$586,Jan!$V$5:$V$586,"Receita",Jan!$G$5:$G$586,CReceber!$D187,Jan!$L$5:$L$586,"Não Pago")</f>
        <v>0</v>
      </c>
      <c r="F187" s="49">
        <f>SUMIFS(Fev!$J$5:$J$605,Fev!$V$5:$V$605,"Receita",Fev!$G$5:$G$605,CReceber!$D187,Fev!$L$5:$L$605,"Não Pago")</f>
        <v>0</v>
      </c>
      <c r="G187" s="49" t="e">
        <f>SUMIFS(#REF!,#REF!,"Receita",#REF!,CReceber!$D187,#REF!,"Não Pago")</f>
        <v>#REF!</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t="e">
        <f>SUMIFS(#REF!,#REF!,"Receita",#REF!,CReceber!$D187,#REF!,"Não Pago")</f>
        <v>#REF!</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t="e">
        <f t="shared" si="6"/>
        <v>#REF!</v>
      </c>
    </row>
    <row r="188" spans="1:17" ht="28.5" customHeight="1" thickTop="1" thickBot="1" x14ac:dyDescent="0.3">
      <c r="A188" s="214"/>
      <c r="C188" s="34">
        <f>'PC Receitas'!G84</f>
        <v>0</v>
      </c>
      <c r="D188" s="35" t="e">
        <f>VLOOKUP(C188,'PC Receitas'!$G$4:$H$103,2,FALSE)</f>
        <v>#N/A</v>
      </c>
      <c r="E188" s="49">
        <f>SUMIFS(Jan!$J$5:$J$586,Jan!$V$5:$V$586,"Receita",Jan!$G$5:$G$586,CReceber!$D188,Jan!$L$5:$L$586,"Não Pago")</f>
        <v>0</v>
      </c>
      <c r="F188" s="49">
        <f>SUMIFS(Fev!$J$5:$J$605,Fev!$V$5:$V$605,"Receita",Fev!$G$5:$G$605,CReceber!$D188,Fev!$L$5:$L$605,"Não Pago")</f>
        <v>0</v>
      </c>
      <c r="G188" s="49" t="e">
        <f>SUMIFS(#REF!,#REF!,"Receita",#REF!,CReceber!$D188,#REF!,"Não Pago")</f>
        <v>#REF!</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t="e">
        <f>SUMIFS(#REF!,#REF!,"Receita",#REF!,CReceber!$D188,#REF!,"Não Pago")</f>
        <v>#REF!</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t="e">
        <f t="shared" si="6"/>
        <v>#REF!</v>
      </c>
    </row>
    <row r="189" spans="1:17" ht="28.5" customHeight="1" thickTop="1" thickBot="1" x14ac:dyDescent="0.3">
      <c r="A189" s="214"/>
      <c r="C189" s="34">
        <f>'PC Receitas'!G85</f>
        <v>0</v>
      </c>
      <c r="D189" s="35" t="e">
        <f>VLOOKUP(C189,'PC Receitas'!$G$4:$H$103,2,FALSE)</f>
        <v>#N/A</v>
      </c>
      <c r="E189" s="49">
        <f>SUMIFS(Jan!$J$5:$J$586,Jan!$V$5:$V$586,"Receita",Jan!$G$5:$G$586,CReceber!$D189,Jan!$L$5:$L$586,"Não Pago")</f>
        <v>0</v>
      </c>
      <c r="F189" s="49">
        <f>SUMIFS(Fev!$J$5:$J$605,Fev!$V$5:$V$605,"Receita",Fev!$G$5:$G$605,CReceber!$D189,Fev!$L$5:$L$605,"Não Pago")</f>
        <v>0</v>
      </c>
      <c r="G189" s="49" t="e">
        <f>SUMIFS(#REF!,#REF!,"Receita",#REF!,CReceber!$D189,#REF!,"Não Pago")</f>
        <v>#REF!</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t="e">
        <f>SUMIFS(#REF!,#REF!,"Receita",#REF!,CReceber!$D189,#REF!,"Não Pago")</f>
        <v>#REF!</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t="e">
        <f t="shared" si="6"/>
        <v>#REF!</v>
      </c>
    </row>
    <row r="190" spans="1:17" ht="28.5" customHeight="1" thickTop="1" thickBot="1" x14ac:dyDescent="0.3">
      <c r="A190" s="214"/>
      <c r="C190" s="34">
        <f>'PC Receitas'!G86</f>
        <v>0</v>
      </c>
      <c r="D190" s="35" t="e">
        <f>VLOOKUP(C190,'PC Receitas'!$G$4:$H$103,2,FALSE)</f>
        <v>#N/A</v>
      </c>
      <c r="E190" s="49">
        <f>SUMIFS(Jan!$J$5:$J$586,Jan!$V$5:$V$586,"Receita",Jan!$G$5:$G$586,CReceber!$D190,Jan!$L$5:$L$586,"Não Pago")</f>
        <v>0</v>
      </c>
      <c r="F190" s="49">
        <f>SUMIFS(Fev!$J$5:$J$605,Fev!$V$5:$V$605,"Receita",Fev!$G$5:$G$605,CReceber!$D190,Fev!$L$5:$L$605,"Não Pago")</f>
        <v>0</v>
      </c>
      <c r="G190" s="49" t="e">
        <f>SUMIFS(#REF!,#REF!,"Receita",#REF!,CReceber!$D190,#REF!,"Não Pago")</f>
        <v>#REF!</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t="e">
        <f>SUMIFS(#REF!,#REF!,"Receita",#REF!,CReceber!$D190,#REF!,"Não Pago")</f>
        <v>#REF!</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t="e">
        <f t="shared" si="6"/>
        <v>#REF!</v>
      </c>
    </row>
    <row r="191" spans="1:17" ht="28.5" customHeight="1" thickTop="1" thickBot="1" x14ac:dyDescent="0.3">
      <c r="A191" s="214"/>
      <c r="C191" s="34">
        <f>'PC Receitas'!G87</f>
        <v>0</v>
      </c>
      <c r="D191" s="35" t="e">
        <f>VLOOKUP(C191,'PC Receitas'!$G$4:$H$103,2,FALSE)</f>
        <v>#N/A</v>
      </c>
      <c r="E191" s="49">
        <f>SUMIFS(Jan!$J$5:$J$586,Jan!$V$5:$V$586,"Receita",Jan!$G$5:$G$586,CReceber!$D191,Jan!$L$5:$L$586,"Não Pago")</f>
        <v>0</v>
      </c>
      <c r="F191" s="49">
        <f>SUMIFS(Fev!$J$5:$J$605,Fev!$V$5:$V$605,"Receita",Fev!$G$5:$G$605,CReceber!$D191,Fev!$L$5:$L$605,"Não Pago")</f>
        <v>0</v>
      </c>
      <c r="G191" s="49" t="e">
        <f>SUMIFS(#REF!,#REF!,"Receita",#REF!,CReceber!$D191,#REF!,"Não Pago")</f>
        <v>#REF!</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t="e">
        <f>SUMIFS(#REF!,#REF!,"Receita",#REF!,CReceber!$D191,#REF!,"Não Pago")</f>
        <v>#REF!</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t="e">
        <f t="shared" si="6"/>
        <v>#REF!</v>
      </c>
    </row>
    <row r="192" spans="1:17" ht="28.5" customHeight="1" thickTop="1" thickBot="1" x14ac:dyDescent="0.3">
      <c r="A192" s="214"/>
      <c r="C192" s="34">
        <f>'PC Receitas'!G88</f>
        <v>0</v>
      </c>
      <c r="D192" s="35" t="e">
        <f>VLOOKUP(C192,'PC Receitas'!$G$4:$H$103,2,FALSE)</f>
        <v>#N/A</v>
      </c>
      <c r="E192" s="49">
        <f>SUMIFS(Jan!$J$5:$J$586,Jan!$V$5:$V$586,"Receita",Jan!$G$5:$G$586,CReceber!$D192,Jan!$L$5:$L$586,"Não Pago")</f>
        <v>0</v>
      </c>
      <c r="F192" s="49">
        <f>SUMIFS(Fev!$J$5:$J$605,Fev!$V$5:$V$605,"Receita",Fev!$G$5:$G$605,CReceber!$D192,Fev!$L$5:$L$605,"Não Pago")</f>
        <v>0</v>
      </c>
      <c r="G192" s="49" t="e">
        <f>SUMIFS(#REF!,#REF!,"Receita",#REF!,CReceber!$D192,#REF!,"Não Pago")</f>
        <v>#REF!</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t="e">
        <f>SUMIFS(#REF!,#REF!,"Receita",#REF!,CReceber!$D192,#REF!,"Não Pago")</f>
        <v>#REF!</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t="e">
        <f t="shared" si="6"/>
        <v>#REF!</v>
      </c>
    </row>
    <row r="193" spans="1:17" ht="28.5" customHeight="1" thickTop="1" thickBot="1" x14ac:dyDescent="0.3">
      <c r="A193" s="214"/>
      <c r="C193" s="34">
        <f>'PC Receitas'!G89</f>
        <v>0</v>
      </c>
      <c r="D193" s="35" t="e">
        <f>VLOOKUP(C193,'PC Receitas'!$G$4:$H$103,2,FALSE)</f>
        <v>#N/A</v>
      </c>
      <c r="E193" s="49">
        <f>SUMIFS(Jan!$J$5:$J$586,Jan!$V$5:$V$586,"Receita",Jan!$G$5:$G$586,CReceber!$D193,Jan!$L$5:$L$586,"Não Pago")</f>
        <v>0</v>
      </c>
      <c r="F193" s="49">
        <f>SUMIFS(Fev!$J$5:$J$605,Fev!$V$5:$V$605,"Receita",Fev!$G$5:$G$605,CReceber!$D193,Fev!$L$5:$L$605,"Não Pago")</f>
        <v>0</v>
      </c>
      <c r="G193" s="49" t="e">
        <f>SUMIFS(#REF!,#REF!,"Receita",#REF!,CReceber!$D193,#REF!,"Não Pago")</f>
        <v>#REF!</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t="e">
        <f>SUMIFS(#REF!,#REF!,"Receita",#REF!,CReceber!$D193,#REF!,"Não Pago")</f>
        <v>#REF!</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t="e">
        <f t="shared" si="6"/>
        <v>#REF!</v>
      </c>
    </row>
    <row r="194" spans="1:17" ht="28.5" customHeight="1" thickTop="1" thickBot="1" x14ac:dyDescent="0.3">
      <c r="A194" s="214"/>
      <c r="C194" s="34">
        <f>'PC Receitas'!G90</f>
        <v>0</v>
      </c>
      <c r="D194" s="35" t="e">
        <f>VLOOKUP(C194,'PC Receitas'!$G$4:$H$103,2,FALSE)</f>
        <v>#N/A</v>
      </c>
      <c r="E194" s="49">
        <f>SUMIFS(Jan!$J$5:$J$586,Jan!$V$5:$V$586,"Receita",Jan!$G$5:$G$586,CReceber!$D194,Jan!$L$5:$L$586,"Não Pago")</f>
        <v>0</v>
      </c>
      <c r="F194" s="49">
        <f>SUMIFS(Fev!$J$5:$J$605,Fev!$V$5:$V$605,"Receita",Fev!$G$5:$G$605,CReceber!$D194,Fev!$L$5:$L$605,"Não Pago")</f>
        <v>0</v>
      </c>
      <c r="G194" s="49" t="e">
        <f>SUMIFS(#REF!,#REF!,"Receita",#REF!,CReceber!$D194,#REF!,"Não Pago")</f>
        <v>#REF!</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t="e">
        <f>SUMIFS(#REF!,#REF!,"Receita",#REF!,CReceber!$D194,#REF!,"Não Pago")</f>
        <v>#REF!</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t="e">
        <f t="shared" si="6"/>
        <v>#REF!</v>
      </c>
    </row>
    <row r="195" spans="1:17" ht="28.5" customHeight="1" thickTop="1" thickBot="1" x14ac:dyDescent="0.3">
      <c r="A195" s="214"/>
      <c r="C195" s="34">
        <f>'PC Receitas'!G91</f>
        <v>0</v>
      </c>
      <c r="D195" s="35" t="e">
        <f>VLOOKUP(C195,'PC Receitas'!$G$4:$H$103,2,FALSE)</f>
        <v>#N/A</v>
      </c>
      <c r="E195" s="49">
        <f>SUMIFS(Jan!$J$5:$J$586,Jan!$V$5:$V$586,"Receita",Jan!$G$5:$G$586,CReceber!$D195,Jan!$L$5:$L$586,"Não Pago")</f>
        <v>0</v>
      </c>
      <c r="F195" s="49">
        <f>SUMIFS(Fev!$J$5:$J$605,Fev!$V$5:$V$605,"Receita",Fev!$G$5:$G$605,CReceber!$D195,Fev!$L$5:$L$605,"Não Pago")</f>
        <v>0</v>
      </c>
      <c r="G195" s="49" t="e">
        <f>SUMIFS(#REF!,#REF!,"Receita",#REF!,CReceber!$D195,#REF!,"Não Pago")</f>
        <v>#REF!</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t="e">
        <f>SUMIFS(#REF!,#REF!,"Receita",#REF!,CReceber!$D195,#REF!,"Não Pago")</f>
        <v>#REF!</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t="e">
        <f t="shared" si="6"/>
        <v>#REF!</v>
      </c>
    </row>
    <row r="196" spans="1:17" ht="28.5" customHeight="1" thickTop="1" thickBot="1" x14ac:dyDescent="0.3">
      <c r="A196" s="214"/>
      <c r="C196" s="34">
        <f>'PC Receitas'!G92</f>
        <v>0</v>
      </c>
      <c r="D196" s="35" t="e">
        <f>VLOOKUP(C196,'PC Receitas'!$G$4:$H$103,2,FALSE)</f>
        <v>#N/A</v>
      </c>
      <c r="E196" s="49">
        <f>SUMIFS(Jan!$J$5:$J$586,Jan!$V$5:$V$586,"Receita",Jan!$G$5:$G$586,CReceber!$D196,Jan!$L$5:$L$586,"Não Pago")</f>
        <v>0</v>
      </c>
      <c r="F196" s="49">
        <f>SUMIFS(Fev!$J$5:$J$605,Fev!$V$5:$V$605,"Receita",Fev!$G$5:$G$605,CReceber!$D196,Fev!$L$5:$L$605,"Não Pago")</f>
        <v>0</v>
      </c>
      <c r="G196" s="49" t="e">
        <f>SUMIFS(#REF!,#REF!,"Receita",#REF!,CReceber!$D196,#REF!,"Não Pago")</f>
        <v>#REF!</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t="e">
        <f>SUMIFS(#REF!,#REF!,"Receita",#REF!,CReceber!$D196,#REF!,"Não Pago")</f>
        <v>#REF!</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t="e">
        <f t="shared" si="6"/>
        <v>#REF!</v>
      </c>
    </row>
    <row r="197" spans="1:17" ht="28.5" customHeight="1" thickTop="1" thickBot="1" x14ac:dyDescent="0.3">
      <c r="A197" s="214"/>
      <c r="C197" s="34">
        <f>'PC Receitas'!G93</f>
        <v>0</v>
      </c>
      <c r="D197" s="35" t="e">
        <f>VLOOKUP(C197,'PC Receitas'!$G$4:$H$103,2,FALSE)</f>
        <v>#N/A</v>
      </c>
      <c r="E197" s="49">
        <f>SUMIFS(Jan!$J$5:$J$586,Jan!$V$5:$V$586,"Receita",Jan!$G$5:$G$586,CReceber!$D197,Jan!$L$5:$L$586,"Não Pago")</f>
        <v>0</v>
      </c>
      <c r="F197" s="49">
        <f>SUMIFS(Fev!$J$5:$J$605,Fev!$V$5:$V$605,"Receita",Fev!$G$5:$G$605,CReceber!$D197,Fev!$L$5:$L$605,"Não Pago")</f>
        <v>0</v>
      </c>
      <c r="G197" s="49" t="e">
        <f>SUMIFS(#REF!,#REF!,"Receita",#REF!,CReceber!$D197,#REF!,"Não Pago")</f>
        <v>#REF!</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t="e">
        <f>SUMIFS(#REF!,#REF!,"Receita",#REF!,CReceber!$D197,#REF!,"Não Pago")</f>
        <v>#REF!</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t="e">
        <f t="shared" si="6"/>
        <v>#REF!</v>
      </c>
    </row>
    <row r="198" spans="1:17" ht="28.5" customHeight="1" thickTop="1" thickBot="1" x14ac:dyDescent="0.3">
      <c r="A198" s="214"/>
      <c r="C198" s="34">
        <f>'PC Receitas'!G94</f>
        <v>0</v>
      </c>
      <c r="D198" s="35" t="e">
        <f>VLOOKUP(C198,'PC Receitas'!$G$4:$H$103,2,FALSE)</f>
        <v>#N/A</v>
      </c>
      <c r="E198" s="49">
        <f>SUMIFS(Jan!$J$5:$J$586,Jan!$V$5:$V$586,"Receita",Jan!$G$5:$G$586,CReceber!$D198,Jan!$L$5:$L$586,"Não Pago")</f>
        <v>0</v>
      </c>
      <c r="F198" s="49">
        <f>SUMIFS(Fev!$J$5:$J$605,Fev!$V$5:$V$605,"Receita",Fev!$G$5:$G$605,CReceber!$D198,Fev!$L$5:$L$605,"Não Pago")</f>
        <v>0</v>
      </c>
      <c r="G198" s="49" t="e">
        <f>SUMIFS(#REF!,#REF!,"Receita",#REF!,CReceber!$D198,#REF!,"Não Pago")</f>
        <v>#REF!</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t="e">
        <f>SUMIFS(#REF!,#REF!,"Receita",#REF!,CReceber!$D198,#REF!,"Não Pago")</f>
        <v>#REF!</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t="e">
        <f t="shared" si="6"/>
        <v>#REF!</v>
      </c>
    </row>
    <row r="199" spans="1:17" ht="28.5" customHeight="1" thickTop="1" thickBot="1" x14ac:dyDescent="0.3">
      <c r="A199" s="214"/>
      <c r="C199" s="34">
        <f>'PC Receitas'!G95</f>
        <v>0</v>
      </c>
      <c r="D199" s="35" t="e">
        <f>VLOOKUP(C199,'PC Receitas'!$G$4:$H$103,2,FALSE)</f>
        <v>#N/A</v>
      </c>
      <c r="E199" s="49">
        <f>SUMIFS(Jan!$J$5:$J$586,Jan!$V$5:$V$586,"Receita",Jan!$G$5:$G$586,CReceber!$D199,Jan!$L$5:$L$586,"Não Pago")</f>
        <v>0</v>
      </c>
      <c r="F199" s="49">
        <f>SUMIFS(Fev!$J$5:$J$605,Fev!$V$5:$V$605,"Receita",Fev!$G$5:$G$605,CReceber!$D199,Fev!$L$5:$L$605,"Não Pago")</f>
        <v>0</v>
      </c>
      <c r="G199" s="49" t="e">
        <f>SUMIFS(#REF!,#REF!,"Receita",#REF!,CReceber!$D199,#REF!,"Não Pago")</f>
        <v>#REF!</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t="e">
        <f>SUMIFS(#REF!,#REF!,"Receita",#REF!,CReceber!$D199,#REF!,"Não Pago")</f>
        <v>#REF!</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t="e">
        <f t="shared" si="6"/>
        <v>#REF!</v>
      </c>
    </row>
    <row r="200" spans="1:17" ht="28.5" customHeight="1" thickTop="1" thickBot="1" x14ac:dyDescent="0.3">
      <c r="A200" s="214"/>
      <c r="C200" s="34">
        <f>'PC Receitas'!G96</f>
        <v>0</v>
      </c>
      <c r="D200" s="35" t="e">
        <f>VLOOKUP(C200,'PC Receitas'!$G$4:$H$103,2,FALSE)</f>
        <v>#N/A</v>
      </c>
      <c r="E200" s="49">
        <f>SUMIFS(Jan!$J$5:$J$586,Jan!$V$5:$V$586,"Receita",Jan!$G$5:$G$586,CReceber!$D200,Jan!$L$5:$L$586,"Não Pago")</f>
        <v>0</v>
      </c>
      <c r="F200" s="49">
        <f>SUMIFS(Fev!$J$5:$J$605,Fev!$V$5:$V$605,"Receita",Fev!$G$5:$G$605,CReceber!$D200,Fev!$L$5:$L$605,"Não Pago")</f>
        <v>0</v>
      </c>
      <c r="G200" s="49" t="e">
        <f>SUMIFS(#REF!,#REF!,"Receita",#REF!,CReceber!$D200,#REF!,"Não Pago")</f>
        <v>#REF!</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t="e">
        <f>SUMIFS(#REF!,#REF!,"Receita",#REF!,CReceber!$D200,#REF!,"Não Pago")</f>
        <v>#REF!</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t="e">
        <f t="shared" si="6"/>
        <v>#REF!</v>
      </c>
    </row>
    <row r="201" spans="1:17" ht="28.5" customHeight="1" thickTop="1" thickBot="1" x14ac:dyDescent="0.3">
      <c r="A201" s="214"/>
      <c r="C201" s="34">
        <f>'PC Receitas'!G97</f>
        <v>0</v>
      </c>
      <c r="D201" s="35" t="e">
        <f>VLOOKUP(C201,'PC Receitas'!$G$4:$H$103,2,FALSE)</f>
        <v>#N/A</v>
      </c>
      <c r="E201" s="49">
        <f>SUMIFS(Jan!$J$5:$J$586,Jan!$V$5:$V$586,"Receita",Jan!$G$5:$G$586,CReceber!$D201,Jan!$L$5:$L$586,"Não Pago")</f>
        <v>0</v>
      </c>
      <c r="F201" s="49">
        <f>SUMIFS(Fev!$J$5:$J$605,Fev!$V$5:$V$605,"Receita",Fev!$G$5:$G$605,CReceber!$D201,Fev!$L$5:$L$605,"Não Pago")</f>
        <v>0</v>
      </c>
      <c r="G201" s="49" t="e">
        <f>SUMIFS(#REF!,#REF!,"Receita",#REF!,CReceber!$D201,#REF!,"Não Pago")</f>
        <v>#REF!</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t="e">
        <f>SUMIFS(#REF!,#REF!,"Receita",#REF!,CReceber!$D201,#REF!,"Não Pago")</f>
        <v>#REF!</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t="e">
        <f t="shared" si="6"/>
        <v>#REF!</v>
      </c>
    </row>
    <row r="202" spans="1:17" ht="28.5" customHeight="1" thickTop="1" thickBot="1" x14ac:dyDescent="0.3">
      <c r="A202" s="214"/>
      <c r="C202" s="34">
        <f>'PC Receitas'!G98</f>
        <v>0</v>
      </c>
      <c r="D202" s="35" t="e">
        <f>VLOOKUP(C202,'PC Receitas'!$G$4:$H$103,2,FALSE)</f>
        <v>#N/A</v>
      </c>
      <c r="E202" s="49">
        <f>SUMIFS(Jan!$J$5:$J$586,Jan!$V$5:$V$586,"Receita",Jan!$G$5:$G$586,CReceber!$D202,Jan!$L$5:$L$586,"Não Pago")</f>
        <v>0</v>
      </c>
      <c r="F202" s="49">
        <f>SUMIFS(Fev!$J$5:$J$605,Fev!$V$5:$V$605,"Receita",Fev!$G$5:$G$605,CReceber!$D202,Fev!$L$5:$L$605,"Não Pago")</f>
        <v>0</v>
      </c>
      <c r="G202" s="49" t="e">
        <f>SUMIFS(#REF!,#REF!,"Receita",#REF!,CReceber!$D202,#REF!,"Não Pago")</f>
        <v>#REF!</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t="e">
        <f>SUMIFS(#REF!,#REF!,"Receita",#REF!,CReceber!$D202,#REF!,"Não Pago")</f>
        <v>#REF!</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t="e">
        <f t="shared" si="6"/>
        <v>#REF!</v>
      </c>
    </row>
    <row r="203" spans="1:17" ht="28.5" customHeight="1" thickTop="1" thickBot="1" x14ac:dyDescent="0.3">
      <c r="A203" s="214"/>
      <c r="C203" s="34">
        <f>'PC Receitas'!G99</f>
        <v>0</v>
      </c>
      <c r="D203" s="35" t="e">
        <f>VLOOKUP(C203,'PC Receitas'!$G$4:$H$103,2,FALSE)</f>
        <v>#N/A</v>
      </c>
      <c r="E203" s="49">
        <f>SUMIFS(Jan!$J$5:$J$586,Jan!$V$5:$V$586,"Receita",Jan!$G$5:$G$586,CReceber!$D203,Jan!$L$5:$L$586,"Não Pago")</f>
        <v>0</v>
      </c>
      <c r="F203" s="49">
        <f>SUMIFS(Fev!$J$5:$J$605,Fev!$V$5:$V$605,"Receita",Fev!$G$5:$G$605,CReceber!$D203,Fev!$L$5:$L$605,"Não Pago")</f>
        <v>0</v>
      </c>
      <c r="G203" s="49" t="e">
        <f>SUMIFS(#REF!,#REF!,"Receita",#REF!,CReceber!$D203,#REF!,"Não Pago")</f>
        <v>#REF!</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t="e">
        <f>SUMIFS(#REF!,#REF!,"Receita",#REF!,CReceber!$D203,#REF!,"Não Pago")</f>
        <v>#REF!</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t="e">
        <f t="shared" si="6"/>
        <v>#REF!</v>
      </c>
    </row>
    <row r="204" spans="1:17" ht="28.5" customHeight="1" thickTop="1" thickBot="1" x14ac:dyDescent="0.3">
      <c r="A204" s="214"/>
      <c r="C204" s="34">
        <f>'PC Receitas'!G100</f>
        <v>0</v>
      </c>
      <c r="D204" s="35" t="e">
        <f>VLOOKUP(C204,'PC Receitas'!$G$4:$H$103,2,FALSE)</f>
        <v>#N/A</v>
      </c>
      <c r="E204" s="49">
        <f>SUMIFS(Jan!$J$5:$J$586,Jan!$V$5:$V$586,"Receita",Jan!$G$5:$G$586,CReceber!$D204,Jan!$L$5:$L$586,"Não Pago")</f>
        <v>0</v>
      </c>
      <c r="F204" s="49">
        <f>SUMIFS(Fev!$J$5:$J$605,Fev!$V$5:$V$605,"Receita",Fev!$G$5:$G$605,CReceber!$D204,Fev!$L$5:$L$605,"Não Pago")</f>
        <v>0</v>
      </c>
      <c r="G204" s="49" t="e">
        <f>SUMIFS(#REF!,#REF!,"Receita",#REF!,CReceber!$D204,#REF!,"Não Pago")</f>
        <v>#REF!</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t="e">
        <f>SUMIFS(#REF!,#REF!,"Receita",#REF!,CReceber!$D204,#REF!,"Não Pago")</f>
        <v>#REF!</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t="e">
        <f t="shared" si="6"/>
        <v>#REF!</v>
      </c>
    </row>
    <row r="205" spans="1:17" ht="28.5" customHeight="1" thickTop="1" thickBot="1" x14ac:dyDescent="0.3">
      <c r="A205" s="214"/>
      <c r="C205" s="34">
        <f>'PC Receitas'!G101</f>
        <v>0</v>
      </c>
      <c r="D205" s="35" t="e">
        <f>VLOOKUP(C205,'PC Receitas'!$G$4:$H$103,2,FALSE)</f>
        <v>#N/A</v>
      </c>
      <c r="E205" s="49">
        <f>SUMIFS(Jan!$J$5:$J$586,Jan!$V$5:$V$586,"Receita",Jan!$G$5:$G$586,CReceber!$D205,Jan!$L$5:$L$586,"Não Pago")</f>
        <v>0</v>
      </c>
      <c r="F205" s="49">
        <f>SUMIFS(Fev!$J$5:$J$605,Fev!$V$5:$V$605,"Receita",Fev!$G$5:$G$605,CReceber!$D205,Fev!$L$5:$L$605,"Não Pago")</f>
        <v>0</v>
      </c>
      <c r="G205" s="49" t="e">
        <f>SUMIFS(#REF!,#REF!,"Receita",#REF!,CReceber!$D205,#REF!,"Não Pago")</f>
        <v>#REF!</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t="e">
        <f>SUMIFS(#REF!,#REF!,"Receita",#REF!,CReceber!$D205,#REF!,"Não Pago")</f>
        <v>#REF!</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t="e">
        <f t="shared" si="6"/>
        <v>#REF!</v>
      </c>
    </row>
    <row r="206" spans="1:17" ht="28.5" customHeight="1" thickTop="1" thickBot="1" x14ac:dyDescent="0.3">
      <c r="A206" s="214"/>
      <c r="C206" s="34">
        <f>'PC Receitas'!G102</f>
        <v>0</v>
      </c>
      <c r="D206" s="35" t="e">
        <f>VLOOKUP(C206,'PC Receitas'!$G$4:$H$103,2,FALSE)</f>
        <v>#N/A</v>
      </c>
      <c r="E206" s="49">
        <f>SUMIFS(Jan!$J$5:$J$586,Jan!$V$5:$V$586,"Receita",Jan!$G$5:$G$586,CReceber!$D206,Jan!$L$5:$L$586,"Não Pago")</f>
        <v>0</v>
      </c>
      <c r="F206" s="49">
        <f>SUMIFS(Fev!$J$5:$J$605,Fev!$V$5:$V$605,"Receita",Fev!$G$5:$G$605,CReceber!$D206,Fev!$L$5:$L$605,"Não Pago")</f>
        <v>0</v>
      </c>
      <c r="G206" s="49" t="e">
        <f>SUMIFS(#REF!,#REF!,"Receita",#REF!,CReceber!$D206,#REF!,"Não Pago")</f>
        <v>#REF!</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t="e">
        <f>SUMIFS(#REF!,#REF!,"Receita",#REF!,CReceber!$D206,#REF!,"Não Pago")</f>
        <v>#REF!</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t="e">
        <f t="shared" si="6"/>
        <v>#REF!</v>
      </c>
    </row>
    <row r="207" spans="1:17" ht="28.5" customHeight="1" thickTop="1" thickBot="1" x14ac:dyDescent="0.3">
      <c r="A207" s="214"/>
      <c r="C207" s="34">
        <f>'PC Receitas'!G103</f>
        <v>0</v>
      </c>
      <c r="D207" s="35" t="e">
        <f>VLOOKUP(C207,'PC Receitas'!$G$4:$H$103,2,FALSE)</f>
        <v>#N/A</v>
      </c>
      <c r="E207" s="49">
        <f>SUMIFS(Jan!$J$5:$J$586,Jan!$V$5:$V$586,"Receita",Jan!$G$5:$G$586,CReceber!$D207,Jan!$L$5:$L$586,"Não Pago")</f>
        <v>0</v>
      </c>
      <c r="F207" s="49">
        <f>SUMIFS(Fev!$J$5:$J$605,Fev!$V$5:$V$605,"Receita",Fev!$G$5:$G$605,CReceber!$D207,Fev!$L$5:$L$605,"Não Pago")</f>
        <v>0</v>
      </c>
      <c r="G207" s="49" t="e">
        <f>SUMIFS(#REF!,#REF!,"Receita",#REF!,CReceber!$D207,#REF!,"Não Pago")</f>
        <v>#REF!</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t="e">
        <f>SUMIFS(#REF!,#REF!,"Receita",#REF!,CReceber!$D207,#REF!,"Não Pago")</f>
        <v>#REF!</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t="e">
        <f t="shared" si="6"/>
        <v>#REF!</v>
      </c>
    </row>
    <row r="208" spans="1:17" ht="33.75" customHeight="1" thickTop="1" thickBot="1" x14ac:dyDescent="0.3">
      <c r="A208" s="214"/>
      <c r="C208" s="181" t="s">
        <v>30</v>
      </c>
      <c r="D208" s="190" t="str">
        <f>VLOOKUP(C208,'PC Receitas'!$K$4:$L$103,2,FALSE)</f>
        <v>RECEITAS NÃO OPERACIONAIS</v>
      </c>
      <c r="E208" s="182">
        <f>SUM(E209:E307)</f>
        <v>0</v>
      </c>
      <c r="F208" s="182">
        <f t="shared" ref="F208:P208" si="7">SUM(F209:F307)</f>
        <v>0</v>
      </c>
      <c r="G208" s="182" t="e">
        <f t="shared" si="7"/>
        <v>#REF!</v>
      </c>
      <c r="H208" s="182">
        <f t="shared" si="7"/>
        <v>0</v>
      </c>
      <c r="I208" s="182">
        <f t="shared" si="7"/>
        <v>0</v>
      </c>
      <c r="J208" s="182">
        <f t="shared" si="7"/>
        <v>0</v>
      </c>
      <c r="K208" s="182" t="e">
        <f t="shared" si="7"/>
        <v>#REF!</v>
      </c>
      <c r="L208" s="182">
        <f t="shared" si="7"/>
        <v>0</v>
      </c>
      <c r="M208" s="182">
        <f t="shared" si="7"/>
        <v>0</v>
      </c>
      <c r="N208" s="182">
        <f t="shared" si="7"/>
        <v>0</v>
      </c>
      <c r="O208" s="182">
        <f t="shared" si="7"/>
        <v>0</v>
      </c>
      <c r="P208" s="182">
        <f t="shared" si="7"/>
        <v>0</v>
      </c>
      <c r="Q208" s="182" t="e">
        <f>SUM(E208:P208)</f>
        <v>#REF!</v>
      </c>
    </row>
    <row r="209" spans="1:17" ht="27.75" customHeight="1" thickTop="1" thickBot="1" x14ac:dyDescent="0.3">
      <c r="A209" s="214"/>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t="e">
        <f>SUMIFS(#REF!,#REF!,"Receita",#REF!,CReceber!$D209,#REF!,"Não Pago")</f>
        <v>#REF!</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t="e">
        <f>SUMIFS(#REF!,#REF!,"Receita",#REF!,CReceber!$D209,#REF!,"Não Pago")</f>
        <v>#REF!</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t="e">
        <f>SUM(E209:P209)</f>
        <v>#REF!</v>
      </c>
    </row>
    <row r="210" spans="1:17" ht="28.5" customHeight="1" thickTop="1" thickBot="1" x14ac:dyDescent="0.3">
      <c r="A210" s="214"/>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t="e">
        <f>SUMIFS(#REF!,#REF!,"Receita",#REF!,CReceber!$D210,#REF!,"Não Pago")</f>
        <v>#REF!</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t="e">
        <f>SUMIFS(#REF!,#REF!,"Receita",#REF!,CReceber!$D210,#REF!,"Não Pago")</f>
        <v>#REF!</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t="e">
        <f t="shared" ref="Q210:Q273" si="8">SUM(E210:P210)</f>
        <v>#REF!</v>
      </c>
    </row>
    <row r="211" spans="1:17" ht="28.5" customHeight="1" thickTop="1" thickBot="1" x14ac:dyDescent="0.3">
      <c r="A211" s="214"/>
      <c r="C211" s="34" t="s">
        <v>37</v>
      </c>
      <c r="D211" s="35" t="e">
        <f>VLOOKUP(C211,'PC Receitas'!$K$4:$L$103,2,FALSE)</f>
        <v>#N/A</v>
      </c>
      <c r="E211" s="49">
        <f>SUMIFS(Jan!$J$5:$J$586,Jan!$V$5:$V$586,"Receita",Jan!$G$5:$G$586,CReceber!$D211,Jan!$L$5:$L$586,"Não Pago")</f>
        <v>0</v>
      </c>
      <c r="F211" s="49">
        <f>SUMIFS(Fev!$J$5:$J$605,Fev!$V$5:$V$605,"Receita",Fev!$G$5:$G$605,CReceber!$D211,Fev!$L$5:$L$605,"Não Pago")</f>
        <v>0</v>
      </c>
      <c r="G211" s="49" t="e">
        <f>SUMIFS(#REF!,#REF!,"Receita",#REF!,CReceber!$D211,#REF!,"Não Pago")</f>
        <v>#REF!</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t="e">
        <f>SUMIFS(#REF!,#REF!,"Receita",#REF!,CReceber!$D211,#REF!,"Não Pago")</f>
        <v>#REF!</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t="e">
        <f t="shared" si="8"/>
        <v>#REF!</v>
      </c>
    </row>
    <row r="212" spans="1:17" ht="28.5" customHeight="1" thickTop="1" thickBot="1" x14ac:dyDescent="0.3">
      <c r="A212" s="214"/>
      <c r="C212" s="34" t="s">
        <v>38</v>
      </c>
      <c r="D212" s="35" t="e">
        <f>VLOOKUP(C212,'PC Receitas'!$K$4:$L$103,2,FALSE)</f>
        <v>#N/A</v>
      </c>
      <c r="E212" s="49">
        <f>SUMIFS(Jan!$J$5:$J$586,Jan!$V$5:$V$586,"Receita",Jan!$G$5:$G$586,CReceber!$D212,Jan!$L$5:$L$586,"Não Pago")</f>
        <v>0</v>
      </c>
      <c r="F212" s="49">
        <f>SUMIFS(Fev!$J$5:$J$605,Fev!$V$5:$V$605,"Receita",Fev!$G$5:$G$605,CReceber!$D212,Fev!$L$5:$L$605,"Não Pago")</f>
        <v>0</v>
      </c>
      <c r="G212" s="49" t="e">
        <f>SUMIFS(#REF!,#REF!,"Receita",#REF!,CReceber!$D212,#REF!,"Não Pago")</f>
        <v>#REF!</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t="e">
        <f>SUMIFS(#REF!,#REF!,"Receita",#REF!,CReceber!$D212,#REF!,"Não Pago")</f>
        <v>#REF!</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t="e">
        <f t="shared" si="8"/>
        <v>#REF!</v>
      </c>
    </row>
    <row r="213" spans="1:17" ht="28.5" customHeight="1" thickTop="1" thickBot="1" x14ac:dyDescent="0.3">
      <c r="A213" s="214"/>
      <c r="C213" s="34" t="s">
        <v>39</v>
      </c>
      <c r="D213" s="35" t="e">
        <f>VLOOKUP(C213,'PC Receitas'!$K$4:$L$103,2,FALSE)</f>
        <v>#N/A</v>
      </c>
      <c r="E213" s="49">
        <f>SUMIFS(Jan!$J$5:$J$586,Jan!$V$5:$V$586,"Receita",Jan!$G$5:$G$586,CReceber!$D213,Jan!$L$5:$L$586,"Não Pago")</f>
        <v>0</v>
      </c>
      <c r="F213" s="49">
        <f>SUMIFS(Fev!$J$5:$J$605,Fev!$V$5:$V$605,"Receita",Fev!$G$5:$G$605,CReceber!$D213,Fev!$L$5:$L$605,"Não Pago")</f>
        <v>0</v>
      </c>
      <c r="G213" s="49" t="e">
        <f>SUMIFS(#REF!,#REF!,"Receita",#REF!,CReceber!$D213,#REF!,"Não Pago")</f>
        <v>#REF!</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t="e">
        <f>SUMIFS(#REF!,#REF!,"Receita",#REF!,CReceber!$D213,#REF!,"Não Pago")</f>
        <v>#REF!</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t="e">
        <f t="shared" si="8"/>
        <v>#REF!</v>
      </c>
    </row>
    <row r="214" spans="1:17" ht="28.5" customHeight="1" thickTop="1" thickBot="1" x14ac:dyDescent="0.3">
      <c r="A214" s="214"/>
      <c r="C214" s="34" t="s">
        <v>40</v>
      </c>
      <c r="D214" s="35" t="e">
        <f>VLOOKUP(C214,'PC Receitas'!$K$4:$L$103,2,FALSE)</f>
        <v>#N/A</v>
      </c>
      <c r="E214" s="49">
        <f>SUMIFS(Jan!$J$5:$J$586,Jan!$V$5:$V$586,"Receita",Jan!$G$5:$G$586,CReceber!$D214,Jan!$L$5:$L$586,"Não Pago")</f>
        <v>0</v>
      </c>
      <c r="F214" s="49">
        <f>SUMIFS(Fev!$J$5:$J$605,Fev!$V$5:$V$605,"Receita",Fev!$G$5:$G$605,CReceber!$D214,Fev!$L$5:$L$605,"Não Pago")</f>
        <v>0</v>
      </c>
      <c r="G214" s="49" t="e">
        <f>SUMIFS(#REF!,#REF!,"Receita",#REF!,CReceber!$D214,#REF!,"Não Pago")</f>
        <v>#REF!</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t="e">
        <f>SUMIFS(#REF!,#REF!,"Receita",#REF!,CReceber!$D214,#REF!,"Não Pago")</f>
        <v>#REF!</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t="e">
        <f t="shared" si="8"/>
        <v>#REF!</v>
      </c>
    </row>
    <row r="215" spans="1:17" ht="28.5" customHeight="1" thickTop="1" thickBot="1" x14ac:dyDescent="0.3">
      <c r="A215" s="214"/>
      <c r="C215" s="34" t="s">
        <v>41</v>
      </c>
      <c r="D215" s="35" t="e">
        <f>VLOOKUP(C215,'PC Receitas'!$K$4:$L$103,2,FALSE)</f>
        <v>#N/A</v>
      </c>
      <c r="E215" s="49">
        <f>SUMIFS(Jan!$J$5:$J$586,Jan!$V$5:$V$586,"Receita",Jan!$G$5:$G$586,CReceber!$D215,Jan!$L$5:$L$586,"Não Pago")</f>
        <v>0</v>
      </c>
      <c r="F215" s="49">
        <f>SUMIFS(Fev!$J$5:$J$605,Fev!$V$5:$V$605,"Receita",Fev!$G$5:$G$605,CReceber!$D215,Fev!$L$5:$L$605,"Não Pago")</f>
        <v>0</v>
      </c>
      <c r="G215" s="49" t="e">
        <f>SUMIFS(#REF!,#REF!,"Receita",#REF!,CReceber!$D215,#REF!,"Não Pago")</f>
        <v>#REF!</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t="e">
        <f>SUMIFS(#REF!,#REF!,"Receita",#REF!,CReceber!$D215,#REF!,"Não Pago")</f>
        <v>#REF!</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t="e">
        <f t="shared" si="8"/>
        <v>#REF!</v>
      </c>
    </row>
    <row r="216" spans="1:17" ht="28.5" customHeight="1" thickTop="1" thickBot="1" x14ac:dyDescent="0.3">
      <c r="A216" s="214"/>
      <c r="C216" s="34" t="s">
        <v>42</v>
      </c>
      <c r="D216" s="35" t="e">
        <f>VLOOKUP(C216,'PC Receitas'!$K$4:$L$103,2,FALSE)</f>
        <v>#N/A</v>
      </c>
      <c r="E216" s="49">
        <f>SUMIFS(Jan!$J$5:$J$586,Jan!$V$5:$V$586,"Receita",Jan!$G$5:$G$586,CReceber!$D216,Jan!$L$5:$L$586,"Não Pago")</f>
        <v>0</v>
      </c>
      <c r="F216" s="49">
        <f>SUMIFS(Fev!$J$5:$J$605,Fev!$V$5:$V$605,"Receita",Fev!$G$5:$G$605,CReceber!$D216,Fev!$L$5:$L$605,"Não Pago")</f>
        <v>0</v>
      </c>
      <c r="G216" s="49" t="e">
        <f>SUMIFS(#REF!,#REF!,"Receita",#REF!,CReceber!$D216,#REF!,"Não Pago")</f>
        <v>#REF!</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t="e">
        <f>SUMIFS(#REF!,#REF!,"Receita",#REF!,CReceber!$D216,#REF!,"Não Pago")</f>
        <v>#REF!</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t="e">
        <f t="shared" si="8"/>
        <v>#REF!</v>
      </c>
    </row>
    <row r="217" spans="1:17" ht="28.5" customHeight="1" thickTop="1" thickBot="1" x14ac:dyDescent="0.3">
      <c r="A217" s="214"/>
      <c r="C217" s="34" t="s">
        <v>43</v>
      </c>
      <c r="D217" s="35" t="e">
        <f>VLOOKUP(C217,'PC Receitas'!$K$4:$L$103,2,FALSE)</f>
        <v>#N/A</v>
      </c>
      <c r="E217" s="49">
        <f>SUMIFS(Jan!$J$5:$J$586,Jan!$V$5:$V$586,"Receita",Jan!$G$5:$G$586,CReceber!$D217,Jan!$L$5:$L$586,"Não Pago")</f>
        <v>0</v>
      </c>
      <c r="F217" s="49">
        <f>SUMIFS(Fev!$J$5:$J$605,Fev!$V$5:$V$605,"Receita",Fev!$G$5:$G$605,CReceber!$D217,Fev!$L$5:$L$605,"Não Pago")</f>
        <v>0</v>
      </c>
      <c r="G217" s="49" t="e">
        <f>SUMIFS(#REF!,#REF!,"Receita",#REF!,CReceber!$D217,#REF!,"Não Pago")</f>
        <v>#REF!</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t="e">
        <f>SUMIFS(#REF!,#REF!,"Receita",#REF!,CReceber!$D217,#REF!,"Não Pago")</f>
        <v>#REF!</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t="e">
        <f t="shared" si="8"/>
        <v>#REF!</v>
      </c>
    </row>
    <row r="218" spans="1:17" ht="28.5" customHeight="1" thickTop="1" thickBot="1" x14ac:dyDescent="0.3">
      <c r="A218" s="214"/>
      <c r="C218" s="34" t="s">
        <v>214</v>
      </c>
      <c r="D218" s="35" t="e">
        <f>VLOOKUP(C218,'PC Receitas'!$K$4:$L$103,2,FALSE)</f>
        <v>#N/A</v>
      </c>
      <c r="E218" s="49">
        <f>SUMIFS(Jan!$J$5:$J$586,Jan!$V$5:$V$586,"Receita",Jan!$G$5:$G$586,CReceber!$D218,Jan!$L$5:$L$586,"Não Pago")</f>
        <v>0</v>
      </c>
      <c r="F218" s="49">
        <f>SUMIFS(Fev!$J$5:$J$605,Fev!$V$5:$V$605,"Receita",Fev!$G$5:$G$605,CReceber!$D218,Fev!$L$5:$L$605,"Não Pago")</f>
        <v>0</v>
      </c>
      <c r="G218" s="49" t="e">
        <f>SUMIFS(#REF!,#REF!,"Receita",#REF!,CReceber!$D218,#REF!,"Não Pago")</f>
        <v>#REF!</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t="e">
        <f>SUMIFS(#REF!,#REF!,"Receita",#REF!,CReceber!$D218,#REF!,"Não Pago")</f>
        <v>#REF!</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t="e">
        <f t="shared" si="8"/>
        <v>#REF!</v>
      </c>
    </row>
    <row r="219" spans="1:17" ht="28.5" customHeight="1" thickTop="1" thickBot="1" x14ac:dyDescent="0.3">
      <c r="A219" s="214"/>
      <c r="C219" s="34" t="s">
        <v>215</v>
      </c>
      <c r="D219" s="35" t="e">
        <f>VLOOKUP(C219,'PC Receitas'!$K$4:$L$103,2,FALSE)</f>
        <v>#N/A</v>
      </c>
      <c r="E219" s="49">
        <f>SUMIFS(Jan!$J$5:$J$586,Jan!$V$5:$V$586,"Receita",Jan!$G$5:$G$586,CReceber!$D219,Jan!$L$5:$L$586,"Não Pago")</f>
        <v>0</v>
      </c>
      <c r="F219" s="49">
        <f>SUMIFS(Fev!$J$5:$J$605,Fev!$V$5:$V$605,"Receita",Fev!$G$5:$G$605,CReceber!$D219,Fev!$L$5:$L$605,"Não Pago")</f>
        <v>0</v>
      </c>
      <c r="G219" s="49" t="e">
        <f>SUMIFS(#REF!,#REF!,"Receita",#REF!,CReceber!$D219,#REF!,"Não Pago")</f>
        <v>#REF!</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t="e">
        <f>SUMIFS(#REF!,#REF!,"Receita",#REF!,CReceber!$D219,#REF!,"Não Pago")</f>
        <v>#REF!</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t="e">
        <f t="shared" si="8"/>
        <v>#REF!</v>
      </c>
    </row>
    <row r="220" spans="1:17" ht="28.5" customHeight="1" thickTop="1" thickBot="1" x14ac:dyDescent="0.3">
      <c r="A220" s="214"/>
      <c r="C220" s="34" t="s">
        <v>216</v>
      </c>
      <c r="D220" s="35" t="e">
        <f>VLOOKUP(C220,'PC Receitas'!$K$4:$L$103,2,FALSE)</f>
        <v>#N/A</v>
      </c>
      <c r="E220" s="49">
        <f>SUMIFS(Jan!$J$5:$J$586,Jan!$V$5:$V$586,"Receita",Jan!$G$5:$G$586,CReceber!$D220,Jan!$L$5:$L$586,"Não Pago")</f>
        <v>0</v>
      </c>
      <c r="F220" s="49">
        <f>SUMIFS(Fev!$J$5:$J$605,Fev!$V$5:$V$605,"Receita",Fev!$G$5:$G$605,CReceber!$D220,Fev!$L$5:$L$605,"Não Pago")</f>
        <v>0</v>
      </c>
      <c r="G220" s="49" t="e">
        <f>SUMIFS(#REF!,#REF!,"Receita",#REF!,CReceber!$D220,#REF!,"Não Pago")</f>
        <v>#REF!</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t="e">
        <f>SUMIFS(#REF!,#REF!,"Receita",#REF!,CReceber!$D220,#REF!,"Não Pago")</f>
        <v>#REF!</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t="e">
        <f t="shared" si="8"/>
        <v>#REF!</v>
      </c>
    </row>
    <row r="221" spans="1:17" ht="28.5" customHeight="1" thickTop="1" thickBot="1" x14ac:dyDescent="0.3">
      <c r="A221" s="214"/>
      <c r="C221" s="34" t="s">
        <v>217</v>
      </c>
      <c r="D221" s="35" t="e">
        <f>VLOOKUP(C221,'PC Receitas'!$K$4:$L$103,2,FALSE)</f>
        <v>#N/A</v>
      </c>
      <c r="E221" s="49">
        <f>SUMIFS(Jan!$J$5:$J$586,Jan!$V$5:$V$586,"Receita",Jan!$G$5:$G$586,CReceber!$D221,Jan!$L$5:$L$586,"Não Pago")</f>
        <v>0</v>
      </c>
      <c r="F221" s="49">
        <f>SUMIFS(Fev!$J$5:$J$605,Fev!$V$5:$V$605,"Receita",Fev!$G$5:$G$605,CReceber!$D221,Fev!$L$5:$L$605,"Não Pago")</f>
        <v>0</v>
      </c>
      <c r="G221" s="49" t="e">
        <f>SUMIFS(#REF!,#REF!,"Receita",#REF!,CReceber!$D221,#REF!,"Não Pago")</f>
        <v>#REF!</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t="e">
        <f>SUMIFS(#REF!,#REF!,"Receita",#REF!,CReceber!$D221,#REF!,"Não Pago")</f>
        <v>#REF!</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t="e">
        <f t="shared" si="8"/>
        <v>#REF!</v>
      </c>
    </row>
    <row r="222" spans="1:17" ht="28.5" customHeight="1" thickTop="1" thickBot="1" x14ac:dyDescent="0.3">
      <c r="A222" s="214"/>
      <c r="C222" s="34" t="s">
        <v>218</v>
      </c>
      <c r="D222" s="35" t="e">
        <f>VLOOKUP(C222,'PC Receitas'!$K$4:$L$103,2,FALSE)</f>
        <v>#N/A</v>
      </c>
      <c r="E222" s="49">
        <f>SUMIFS(Jan!$J$5:$J$586,Jan!$V$5:$V$586,"Receita",Jan!$G$5:$G$586,CReceber!$D222,Jan!$L$5:$L$586,"Não Pago")</f>
        <v>0</v>
      </c>
      <c r="F222" s="49">
        <f>SUMIFS(Fev!$J$5:$J$605,Fev!$V$5:$V$605,"Receita",Fev!$G$5:$G$605,CReceber!$D222,Fev!$L$5:$L$605,"Não Pago")</f>
        <v>0</v>
      </c>
      <c r="G222" s="49" t="e">
        <f>SUMIFS(#REF!,#REF!,"Receita",#REF!,CReceber!$D222,#REF!,"Não Pago")</f>
        <v>#REF!</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t="e">
        <f>SUMIFS(#REF!,#REF!,"Receita",#REF!,CReceber!$D222,#REF!,"Não Pago")</f>
        <v>#REF!</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t="e">
        <f t="shared" si="8"/>
        <v>#REF!</v>
      </c>
    </row>
    <row r="223" spans="1:17" ht="28.5" customHeight="1" thickTop="1" thickBot="1" x14ac:dyDescent="0.3">
      <c r="A223" s="214"/>
      <c r="C223" s="34" t="s">
        <v>220</v>
      </c>
      <c r="D223" s="35" t="e">
        <f>VLOOKUP(C223,'PC Receitas'!$K$4:$L$103,2,FALSE)</f>
        <v>#N/A</v>
      </c>
      <c r="E223" s="49">
        <f>SUMIFS(Jan!$J$5:$J$586,Jan!$V$5:$V$586,"Receita",Jan!$G$5:$G$586,CReceber!$D223,Jan!$L$5:$L$586,"Não Pago")</f>
        <v>0</v>
      </c>
      <c r="F223" s="49">
        <f>SUMIFS(Fev!$J$5:$J$605,Fev!$V$5:$V$605,"Receita",Fev!$G$5:$G$605,CReceber!$D223,Fev!$L$5:$L$605,"Não Pago")</f>
        <v>0</v>
      </c>
      <c r="G223" s="49" t="e">
        <f>SUMIFS(#REF!,#REF!,"Receita",#REF!,CReceber!$D223,#REF!,"Não Pago")</f>
        <v>#REF!</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t="e">
        <f>SUMIFS(#REF!,#REF!,"Receita",#REF!,CReceber!$D223,#REF!,"Não Pago")</f>
        <v>#REF!</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t="e">
        <f t="shared" si="8"/>
        <v>#REF!</v>
      </c>
    </row>
    <row r="224" spans="1:17" ht="28.5" customHeight="1" thickTop="1" thickBot="1" x14ac:dyDescent="0.3">
      <c r="A224" s="214"/>
      <c r="C224" s="34" t="s">
        <v>221</v>
      </c>
      <c r="D224" s="35" t="e">
        <f>VLOOKUP(C224,'PC Receitas'!$K$4:$L$103,2,FALSE)</f>
        <v>#N/A</v>
      </c>
      <c r="E224" s="49">
        <f>SUMIFS(Jan!$J$5:$J$586,Jan!$V$5:$V$586,"Receita",Jan!$G$5:$G$586,CReceber!$D224,Jan!$L$5:$L$586,"Não Pago")</f>
        <v>0</v>
      </c>
      <c r="F224" s="49">
        <f>SUMIFS(Fev!$J$5:$J$605,Fev!$V$5:$V$605,"Receita",Fev!$G$5:$G$605,CReceber!$D224,Fev!$L$5:$L$605,"Não Pago")</f>
        <v>0</v>
      </c>
      <c r="G224" s="49" t="e">
        <f>SUMIFS(#REF!,#REF!,"Receita",#REF!,CReceber!$D224,#REF!,"Não Pago")</f>
        <v>#REF!</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t="e">
        <f>SUMIFS(#REF!,#REF!,"Receita",#REF!,CReceber!$D224,#REF!,"Não Pago")</f>
        <v>#REF!</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t="e">
        <f t="shared" si="8"/>
        <v>#REF!</v>
      </c>
    </row>
    <row r="225" spans="1:17" ht="28.5" customHeight="1" thickTop="1" thickBot="1" x14ac:dyDescent="0.3">
      <c r="A225" s="214"/>
      <c r="C225" s="34" t="s">
        <v>222</v>
      </c>
      <c r="D225" s="35" t="e">
        <f>VLOOKUP(C225,'PC Receitas'!$K$4:$L$103,2,FALSE)</f>
        <v>#N/A</v>
      </c>
      <c r="E225" s="49">
        <f>SUMIFS(Jan!$J$5:$J$586,Jan!$V$5:$V$586,"Receita",Jan!$G$5:$G$586,CReceber!$D225,Jan!$L$5:$L$586,"Não Pago")</f>
        <v>0</v>
      </c>
      <c r="F225" s="49">
        <f>SUMIFS(Fev!$J$5:$J$605,Fev!$V$5:$V$605,"Receita",Fev!$G$5:$G$605,CReceber!$D225,Fev!$L$5:$L$605,"Não Pago")</f>
        <v>0</v>
      </c>
      <c r="G225" s="49" t="e">
        <f>SUMIFS(#REF!,#REF!,"Receita",#REF!,CReceber!$D225,#REF!,"Não Pago")</f>
        <v>#REF!</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t="e">
        <f>SUMIFS(#REF!,#REF!,"Receita",#REF!,CReceber!$D225,#REF!,"Não Pago")</f>
        <v>#REF!</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t="e">
        <f t="shared" si="8"/>
        <v>#REF!</v>
      </c>
    </row>
    <row r="226" spans="1:17" ht="28.5" customHeight="1" thickTop="1" thickBot="1" x14ac:dyDescent="0.3">
      <c r="A226" s="214"/>
      <c r="C226" s="34" t="s">
        <v>223</v>
      </c>
      <c r="D226" s="35" t="e">
        <f>VLOOKUP(C226,'PC Receitas'!$K$4:$L$103,2,FALSE)</f>
        <v>#N/A</v>
      </c>
      <c r="E226" s="49">
        <f>SUMIFS(Jan!$J$5:$J$586,Jan!$V$5:$V$586,"Receita",Jan!$G$5:$G$586,CReceber!$D226,Jan!$L$5:$L$586,"Não Pago")</f>
        <v>0</v>
      </c>
      <c r="F226" s="49">
        <f>SUMIFS(Fev!$J$5:$J$605,Fev!$V$5:$V$605,"Receita",Fev!$G$5:$G$605,CReceber!$D226,Fev!$L$5:$L$605,"Não Pago")</f>
        <v>0</v>
      </c>
      <c r="G226" s="49" t="e">
        <f>SUMIFS(#REF!,#REF!,"Receita",#REF!,CReceber!$D226,#REF!,"Não Pago")</f>
        <v>#REF!</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t="e">
        <f>SUMIFS(#REF!,#REF!,"Receita",#REF!,CReceber!$D226,#REF!,"Não Pago")</f>
        <v>#REF!</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t="e">
        <f t="shared" si="8"/>
        <v>#REF!</v>
      </c>
    </row>
    <row r="227" spans="1:17" ht="28.5" customHeight="1" thickTop="1" thickBot="1" x14ac:dyDescent="0.3">
      <c r="A227" s="214"/>
      <c r="C227" s="34" t="s">
        <v>224</v>
      </c>
      <c r="D227" s="35" t="e">
        <f>VLOOKUP(C227,'PC Receitas'!$K$4:$L$103,2,FALSE)</f>
        <v>#N/A</v>
      </c>
      <c r="E227" s="49">
        <f>SUMIFS(Jan!$J$5:$J$586,Jan!$V$5:$V$586,"Receita",Jan!$G$5:$G$586,CReceber!$D227,Jan!$L$5:$L$586,"Não Pago")</f>
        <v>0</v>
      </c>
      <c r="F227" s="49">
        <f>SUMIFS(Fev!$J$5:$J$605,Fev!$V$5:$V$605,"Receita",Fev!$G$5:$G$605,CReceber!$D227,Fev!$L$5:$L$605,"Não Pago")</f>
        <v>0</v>
      </c>
      <c r="G227" s="49" t="e">
        <f>SUMIFS(#REF!,#REF!,"Receita",#REF!,CReceber!$D227,#REF!,"Não Pago")</f>
        <v>#REF!</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t="e">
        <f>SUMIFS(#REF!,#REF!,"Receita",#REF!,CReceber!$D227,#REF!,"Não Pago")</f>
        <v>#REF!</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t="e">
        <f t="shared" si="8"/>
        <v>#REF!</v>
      </c>
    </row>
    <row r="228" spans="1:17" ht="28.5" customHeight="1" thickTop="1" thickBot="1" x14ac:dyDescent="0.3">
      <c r="A228" s="214"/>
      <c r="C228" s="34" t="s">
        <v>225</v>
      </c>
      <c r="D228" s="35" t="e">
        <f>VLOOKUP(C228,'PC Receitas'!$K$4:$L$103,2,FALSE)</f>
        <v>#N/A</v>
      </c>
      <c r="E228" s="49">
        <f>SUMIFS(Jan!$J$5:$J$586,Jan!$V$5:$V$586,"Receita",Jan!$G$5:$G$586,CReceber!$D228,Jan!$L$5:$L$586,"Não Pago")</f>
        <v>0</v>
      </c>
      <c r="F228" s="49">
        <f>SUMIFS(Fev!$J$5:$J$605,Fev!$V$5:$V$605,"Receita",Fev!$G$5:$G$605,CReceber!$D228,Fev!$L$5:$L$605,"Não Pago")</f>
        <v>0</v>
      </c>
      <c r="G228" s="49" t="e">
        <f>SUMIFS(#REF!,#REF!,"Receita",#REF!,CReceber!$D228,#REF!,"Não Pago")</f>
        <v>#REF!</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t="e">
        <f>SUMIFS(#REF!,#REF!,"Receita",#REF!,CReceber!$D228,#REF!,"Não Pago")</f>
        <v>#REF!</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t="e">
        <f t="shared" si="8"/>
        <v>#REF!</v>
      </c>
    </row>
    <row r="229" spans="1:17" ht="28.5" customHeight="1" thickTop="1" thickBot="1" x14ac:dyDescent="0.3">
      <c r="A229" s="214"/>
      <c r="C229" s="34" t="s">
        <v>226</v>
      </c>
      <c r="D229" s="35" t="e">
        <f>VLOOKUP(C229,'PC Receitas'!$K$4:$L$103,2,FALSE)</f>
        <v>#N/A</v>
      </c>
      <c r="E229" s="49">
        <f>SUMIFS(Jan!$J$5:$J$586,Jan!$V$5:$V$586,"Receita",Jan!$G$5:$G$586,CReceber!$D229,Jan!$L$5:$L$586,"Não Pago")</f>
        <v>0</v>
      </c>
      <c r="F229" s="49">
        <f>SUMIFS(Fev!$J$5:$J$605,Fev!$V$5:$V$605,"Receita",Fev!$G$5:$G$605,CReceber!$D229,Fev!$L$5:$L$605,"Não Pago")</f>
        <v>0</v>
      </c>
      <c r="G229" s="49" t="e">
        <f>SUMIFS(#REF!,#REF!,"Receita",#REF!,CReceber!$D229,#REF!,"Não Pago")</f>
        <v>#REF!</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t="e">
        <f>SUMIFS(#REF!,#REF!,"Receita",#REF!,CReceber!$D229,#REF!,"Não Pago")</f>
        <v>#REF!</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t="e">
        <f t="shared" si="8"/>
        <v>#REF!</v>
      </c>
    </row>
    <row r="230" spans="1:17" ht="28.5" customHeight="1" thickTop="1" thickBot="1" x14ac:dyDescent="0.3">
      <c r="A230" s="214"/>
      <c r="C230" s="34" t="s">
        <v>227</v>
      </c>
      <c r="D230" s="35" t="e">
        <f>VLOOKUP(C230,'PC Receitas'!$K$4:$L$103,2,FALSE)</f>
        <v>#N/A</v>
      </c>
      <c r="E230" s="49">
        <f>SUMIFS(Jan!$J$5:$J$586,Jan!$V$5:$V$586,"Receita",Jan!$G$5:$G$586,CReceber!$D230,Jan!$L$5:$L$586,"Não Pago")</f>
        <v>0</v>
      </c>
      <c r="F230" s="49">
        <f>SUMIFS(Fev!$J$5:$J$605,Fev!$V$5:$V$605,"Receita",Fev!$G$5:$G$605,CReceber!$D230,Fev!$L$5:$L$605,"Não Pago")</f>
        <v>0</v>
      </c>
      <c r="G230" s="49" t="e">
        <f>SUMIFS(#REF!,#REF!,"Receita",#REF!,CReceber!$D230,#REF!,"Não Pago")</f>
        <v>#REF!</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t="e">
        <f>SUMIFS(#REF!,#REF!,"Receita",#REF!,CReceber!$D230,#REF!,"Não Pago")</f>
        <v>#REF!</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t="e">
        <f t="shared" si="8"/>
        <v>#REF!</v>
      </c>
    </row>
    <row r="231" spans="1:17" ht="28.5" customHeight="1" thickTop="1" thickBot="1" x14ac:dyDescent="0.3">
      <c r="A231" s="214"/>
      <c r="C231" s="34" t="s">
        <v>228</v>
      </c>
      <c r="D231" s="35" t="e">
        <f>VLOOKUP(C231,'PC Receitas'!$K$4:$L$103,2,FALSE)</f>
        <v>#N/A</v>
      </c>
      <c r="E231" s="49">
        <f>SUMIFS(Jan!$J$5:$J$586,Jan!$V$5:$V$586,"Receita",Jan!$G$5:$G$586,CReceber!$D231,Jan!$L$5:$L$586,"Não Pago")</f>
        <v>0</v>
      </c>
      <c r="F231" s="49">
        <f>SUMIFS(Fev!$J$5:$J$605,Fev!$V$5:$V$605,"Receita",Fev!$G$5:$G$605,CReceber!$D231,Fev!$L$5:$L$605,"Não Pago")</f>
        <v>0</v>
      </c>
      <c r="G231" s="49" t="e">
        <f>SUMIFS(#REF!,#REF!,"Receita",#REF!,CReceber!$D231,#REF!,"Não Pago")</f>
        <v>#REF!</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t="e">
        <f>SUMIFS(#REF!,#REF!,"Receita",#REF!,CReceber!$D231,#REF!,"Não Pago")</f>
        <v>#REF!</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t="e">
        <f t="shared" si="8"/>
        <v>#REF!</v>
      </c>
    </row>
    <row r="232" spans="1:17" ht="28.5" customHeight="1" thickTop="1" thickBot="1" x14ac:dyDescent="0.3">
      <c r="A232" s="214"/>
      <c r="C232" s="34" t="s">
        <v>229</v>
      </c>
      <c r="D232" s="35" t="e">
        <f>VLOOKUP(C232,'PC Receitas'!$K$4:$L$103,2,FALSE)</f>
        <v>#N/A</v>
      </c>
      <c r="E232" s="49">
        <f>SUMIFS(Jan!$J$5:$J$586,Jan!$V$5:$V$586,"Receita",Jan!$G$5:$G$586,CReceber!$D232,Jan!$L$5:$L$586,"Não Pago")</f>
        <v>0</v>
      </c>
      <c r="F232" s="49">
        <f>SUMIFS(Fev!$J$5:$J$605,Fev!$V$5:$V$605,"Receita",Fev!$G$5:$G$605,CReceber!$D232,Fev!$L$5:$L$605,"Não Pago")</f>
        <v>0</v>
      </c>
      <c r="G232" s="49" t="e">
        <f>SUMIFS(#REF!,#REF!,"Receita",#REF!,CReceber!$D232,#REF!,"Não Pago")</f>
        <v>#REF!</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t="e">
        <f>SUMIFS(#REF!,#REF!,"Receita",#REF!,CReceber!$D232,#REF!,"Não Pago")</f>
        <v>#REF!</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t="e">
        <f t="shared" si="8"/>
        <v>#REF!</v>
      </c>
    </row>
    <row r="233" spans="1:17" ht="28.5" customHeight="1" thickTop="1" thickBot="1" x14ac:dyDescent="0.3">
      <c r="A233" s="214"/>
      <c r="C233" s="34" t="s">
        <v>230</v>
      </c>
      <c r="D233" s="35" t="e">
        <f>VLOOKUP(C233,'PC Receitas'!$K$4:$L$103,2,FALSE)</f>
        <v>#N/A</v>
      </c>
      <c r="E233" s="49">
        <f>SUMIFS(Jan!$J$5:$J$586,Jan!$V$5:$V$586,"Receita",Jan!$G$5:$G$586,CReceber!$D233,Jan!$L$5:$L$586,"Não Pago")</f>
        <v>0</v>
      </c>
      <c r="F233" s="49">
        <f>SUMIFS(Fev!$J$5:$J$605,Fev!$V$5:$V$605,"Receita",Fev!$G$5:$G$605,CReceber!$D233,Fev!$L$5:$L$605,"Não Pago")</f>
        <v>0</v>
      </c>
      <c r="G233" s="49" t="e">
        <f>SUMIFS(#REF!,#REF!,"Receita",#REF!,CReceber!$D233,#REF!,"Não Pago")</f>
        <v>#REF!</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t="e">
        <f>SUMIFS(#REF!,#REF!,"Receita",#REF!,CReceber!$D233,#REF!,"Não Pago")</f>
        <v>#REF!</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t="e">
        <f t="shared" si="8"/>
        <v>#REF!</v>
      </c>
    </row>
    <row r="234" spans="1:17" ht="28.5" customHeight="1" thickTop="1" thickBot="1" x14ac:dyDescent="0.3">
      <c r="A234" s="214"/>
      <c r="C234" s="34" t="s">
        <v>231</v>
      </c>
      <c r="D234" s="35" t="e">
        <f>VLOOKUP(C234,'PC Receitas'!$K$4:$L$103,2,FALSE)</f>
        <v>#N/A</v>
      </c>
      <c r="E234" s="49">
        <f>SUMIFS(Jan!$J$5:$J$586,Jan!$V$5:$V$586,"Receita",Jan!$G$5:$G$586,CReceber!$D234,Jan!$L$5:$L$586,"Não Pago")</f>
        <v>0</v>
      </c>
      <c r="F234" s="49">
        <f>SUMIFS(Fev!$J$5:$J$605,Fev!$V$5:$V$605,"Receita",Fev!$G$5:$G$605,CReceber!$D234,Fev!$L$5:$L$605,"Não Pago")</f>
        <v>0</v>
      </c>
      <c r="G234" s="49" t="e">
        <f>SUMIFS(#REF!,#REF!,"Receita",#REF!,CReceber!$D234,#REF!,"Não Pago")</f>
        <v>#REF!</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t="e">
        <f>SUMIFS(#REF!,#REF!,"Receita",#REF!,CReceber!$D234,#REF!,"Não Pago")</f>
        <v>#REF!</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t="e">
        <f t="shared" si="8"/>
        <v>#REF!</v>
      </c>
    </row>
    <row r="235" spans="1:17" ht="28.5" customHeight="1" thickTop="1" thickBot="1" x14ac:dyDescent="0.3">
      <c r="A235" s="214"/>
      <c r="C235" s="34" t="s">
        <v>232</v>
      </c>
      <c r="D235" s="35" t="e">
        <f>VLOOKUP(C235,'PC Receitas'!$K$4:$L$103,2,FALSE)</f>
        <v>#N/A</v>
      </c>
      <c r="E235" s="49">
        <f>SUMIFS(Jan!$J$5:$J$586,Jan!$V$5:$V$586,"Receita",Jan!$G$5:$G$586,CReceber!$D235,Jan!$L$5:$L$586,"Não Pago")</f>
        <v>0</v>
      </c>
      <c r="F235" s="49">
        <f>SUMIFS(Fev!$J$5:$J$605,Fev!$V$5:$V$605,"Receita",Fev!$G$5:$G$605,CReceber!$D235,Fev!$L$5:$L$605,"Não Pago")</f>
        <v>0</v>
      </c>
      <c r="G235" s="49" t="e">
        <f>SUMIFS(#REF!,#REF!,"Receita",#REF!,CReceber!$D235,#REF!,"Não Pago")</f>
        <v>#REF!</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t="e">
        <f>SUMIFS(#REF!,#REF!,"Receita",#REF!,CReceber!$D235,#REF!,"Não Pago")</f>
        <v>#REF!</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t="e">
        <f t="shared" si="8"/>
        <v>#REF!</v>
      </c>
    </row>
    <row r="236" spans="1:17" ht="28.5" customHeight="1" thickTop="1" thickBot="1" x14ac:dyDescent="0.3">
      <c r="A236" s="214"/>
      <c r="C236" s="34" t="s">
        <v>233</v>
      </c>
      <c r="D236" s="35" t="e">
        <f>VLOOKUP(C236,'PC Receitas'!$K$4:$L$103,2,FALSE)</f>
        <v>#N/A</v>
      </c>
      <c r="E236" s="49">
        <f>SUMIFS(Jan!$J$5:$J$586,Jan!$V$5:$V$586,"Receita",Jan!$G$5:$G$586,CReceber!$D236,Jan!$L$5:$L$586,"Não Pago")</f>
        <v>0</v>
      </c>
      <c r="F236" s="49">
        <f>SUMIFS(Fev!$J$5:$J$605,Fev!$V$5:$V$605,"Receita",Fev!$G$5:$G$605,CReceber!$D236,Fev!$L$5:$L$605,"Não Pago")</f>
        <v>0</v>
      </c>
      <c r="G236" s="49" t="e">
        <f>SUMIFS(#REF!,#REF!,"Receita",#REF!,CReceber!$D236,#REF!,"Não Pago")</f>
        <v>#REF!</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t="e">
        <f>SUMIFS(#REF!,#REF!,"Receita",#REF!,CReceber!$D236,#REF!,"Não Pago")</f>
        <v>#REF!</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t="e">
        <f t="shared" si="8"/>
        <v>#REF!</v>
      </c>
    </row>
    <row r="237" spans="1:17" ht="28.5" customHeight="1" thickTop="1" thickBot="1" x14ac:dyDescent="0.3">
      <c r="A237" s="214"/>
      <c r="C237" s="34" t="s">
        <v>234</v>
      </c>
      <c r="D237" s="35" t="e">
        <f>VLOOKUP(C237,'PC Receitas'!$K$4:$L$103,2,FALSE)</f>
        <v>#N/A</v>
      </c>
      <c r="E237" s="49">
        <f>SUMIFS(Jan!$J$5:$J$586,Jan!$V$5:$V$586,"Receita",Jan!$G$5:$G$586,CReceber!$D237,Jan!$L$5:$L$586,"Não Pago")</f>
        <v>0</v>
      </c>
      <c r="F237" s="49">
        <f>SUMIFS(Fev!$J$5:$J$605,Fev!$V$5:$V$605,"Receita",Fev!$G$5:$G$605,CReceber!$D237,Fev!$L$5:$L$605,"Não Pago")</f>
        <v>0</v>
      </c>
      <c r="G237" s="49" t="e">
        <f>SUMIFS(#REF!,#REF!,"Receita",#REF!,CReceber!$D237,#REF!,"Não Pago")</f>
        <v>#REF!</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t="e">
        <f>SUMIFS(#REF!,#REF!,"Receita",#REF!,CReceber!$D237,#REF!,"Não Pago")</f>
        <v>#REF!</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t="e">
        <f t="shared" si="8"/>
        <v>#REF!</v>
      </c>
    </row>
    <row r="238" spans="1:17" ht="28.5" customHeight="1" thickTop="1" thickBot="1" x14ac:dyDescent="0.3">
      <c r="A238" s="214"/>
      <c r="C238" s="34" t="s">
        <v>235</v>
      </c>
      <c r="D238" s="35" t="e">
        <f>VLOOKUP(C238,'PC Receitas'!$K$4:$L$103,2,FALSE)</f>
        <v>#N/A</v>
      </c>
      <c r="E238" s="49">
        <f>SUMIFS(Jan!$J$5:$J$586,Jan!$V$5:$V$586,"Receita",Jan!$G$5:$G$586,CReceber!$D238,Jan!$L$5:$L$586,"Não Pago")</f>
        <v>0</v>
      </c>
      <c r="F238" s="49">
        <f>SUMIFS(Fev!$J$5:$J$605,Fev!$V$5:$V$605,"Receita",Fev!$G$5:$G$605,CReceber!$D238,Fev!$L$5:$L$605,"Não Pago")</f>
        <v>0</v>
      </c>
      <c r="G238" s="49" t="e">
        <f>SUMIFS(#REF!,#REF!,"Receita",#REF!,CReceber!$D238,#REF!,"Não Pago")</f>
        <v>#REF!</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t="e">
        <f>SUMIFS(#REF!,#REF!,"Receita",#REF!,CReceber!$D238,#REF!,"Não Pago")</f>
        <v>#REF!</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t="e">
        <f t="shared" si="8"/>
        <v>#REF!</v>
      </c>
    </row>
    <row r="239" spans="1:17" ht="28.5" customHeight="1" thickTop="1" thickBot="1" x14ac:dyDescent="0.3">
      <c r="A239" s="214"/>
      <c r="C239" s="34" t="s">
        <v>236</v>
      </c>
      <c r="D239" s="35" t="e">
        <f>VLOOKUP(C239,'PC Receitas'!$K$4:$L$103,2,FALSE)</f>
        <v>#N/A</v>
      </c>
      <c r="E239" s="49">
        <f>SUMIFS(Jan!$J$5:$J$586,Jan!$V$5:$V$586,"Receita",Jan!$G$5:$G$586,CReceber!$D239,Jan!$L$5:$L$586,"Não Pago")</f>
        <v>0</v>
      </c>
      <c r="F239" s="49">
        <f>SUMIFS(Fev!$J$5:$J$605,Fev!$V$5:$V$605,"Receita",Fev!$G$5:$G$605,CReceber!$D239,Fev!$L$5:$L$605,"Não Pago")</f>
        <v>0</v>
      </c>
      <c r="G239" s="49" t="e">
        <f>SUMIFS(#REF!,#REF!,"Receita",#REF!,CReceber!$D239,#REF!,"Não Pago")</f>
        <v>#REF!</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t="e">
        <f>SUMIFS(#REF!,#REF!,"Receita",#REF!,CReceber!$D239,#REF!,"Não Pago")</f>
        <v>#REF!</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t="e">
        <f t="shared" si="8"/>
        <v>#REF!</v>
      </c>
    </row>
    <row r="240" spans="1:17" ht="28.5" customHeight="1" thickTop="1" thickBot="1" x14ac:dyDescent="0.3">
      <c r="A240" s="214"/>
      <c r="C240" s="34" t="s">
        <v>237</v>
      </c>
      <c r="D240" s="35" t="e">
        <f>VLOOKUP(C240,'PC Receitas'!$K$4:$L$103,2,FALSE)</f>
        <v>#N/A</v>
      </c>
      <c r="E240" s="49">
        <f>SUMIFS(Jan!$J$5:$J$586,Jan!$V$5:$V$586,"Receita",Jan!$G$5:$G$586,CReceber!$D240,Jan!$L$5:$L$586,"Não Pago")</f>
        <v>0</v>
      </c>
      <c r="F240" s="49">
        <f>SUMIFS(Fev!$J$5:$J$605,Fev!$V$5:$V$605,"Receita",Fev!$G$5:$G$605,CReceber!$D240,Fev!$L$5:$L$605,"Não Pago")</f>
        <v>0</v>
      </c>
      <c r="G240" s="49" t="e">
        <f>SUMIFS(#REF!,#REF!,"Receita",#REF!,CReceber!$D240,#REF!,"Não Pago")</f>
        <v>#REF!</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t="e">
        <f>SUMIFS(#REF!,#REF!,"Receita",#REF!,CReceber!$D240,#REF!,"Não Pago")</f>
        <v>#REF!</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t="e">
        <f t="shared" si="8"/>
        <v>#REF!</v>
      </c>
    </row>
    <row r="241" spans="1:17" ht="28.5" customHeight="1" thickTop="1" thickBot="1" x14ac:dyDescent="0.3">
      <c r="A241" s="214"/>
      <c r="C241" s="34" t="s">
        <v>238</v>
      </c>
      <c r="D241" s="35" t="e">
        <f>VLOOKUP(C241,'PC Receitas'!$K$4:$L$103,2,FALSE)</f>
        <v>#N/A</v>
      </c>
      <c r="E241" s="49">
        <f>SUMIFS(Jan!$J$5:$J$586,Jan!$V$5:$V$586,"Receita",Jan!$G$5:$G$586,CReceber!$D241,Jan!$L$5:$L$586,"Não Pago")</f>
        <v>0</v>
      </c>
      <c r="F241" s="49">
        <f>SUMIFS(Fev!$J$5:$J$605,Fev!$V$5:$V$605,"Receita",Fev!$G$5:$G$605,CReceber!$D241,Fev!$L$5:$L$605,"Não Pago")</f>
        <v>0</v>
      </c>
      <c r="G241" s="49" t="e">
        <f>SUMIFS(#REF!,#REF!,"Receita",#REF!,CReceber!$D241,#REF!,"Não Pago")</f>
        <v>#REF!</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t="e">
        <f>SUMIFS(#REF!,#REF!,"Receita",#REF!,CReceber!$D241,#REF!,"Não Pago")</f>
        <v>#REF!</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t="e">
        <f t="shared" si="8"/>
        <v>#REF!</v>
      </c>
    </row>
    <row r="242" spans="1:17" ht="28.5" customHeight="1" thickTop="1" thickBot="1" x14ac:dyDescent="0.3">
      <c r="A242" s="214"/>
      <c r="C242" s="34" t="s">
        <v>239</v>
      </c>
      <c r="D242" s="35" t="e">
        <f>VLOOKUP(C242,'PC Receitas'!$K$4:$L$103,2,FALSE)</f>
        <v>#N/A</v>
      </c>
      <c r="E242" s="49">
        <f>SUMIFS(Jan!$J$5:$J$586,Jan!$V$5:$V$586,"Receita",Jan!$G$5:$G$586,CReceber!$D242,Jan!$L$5:$L$586,"Não Pago")</f>
        <v>0</v>
      </c>
      <c r="F242" s="49">
        <f>SUMIFS(Fev!$J$5:$J$605,Fev!$V$5:$V$605,"Receita",Fev!$G$5:$G$605,CReceber!$D242,Fev!$L$5:$L$605,"Não Pago")</f>
        <v>0</v>
      </c>
      <c r="G242" s="49" t="e">
        <f>SUMIFS(#REF!,#REF!,"Receita",#REF!,CReceber!$D242,#REF!,"Não Pago")</f>
        <v>#REF!</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t="e">
        <f>SUMIFS(#REF!,#REF!,"Receita",#REF!,CReceber!$D242,#REF!,"Não Pago")</f>
        <v>#REF!</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t="e">
        <f t="shared" si="8"/>
        <v>#REF!</v>
      </c>
    </row>
    <row r="243" spans="1:17" ht="28.5" customHeight="1" thickTop="1" thickBot="1" x14ac:dyDescent="0.3">
      <c r="A243" s="214"/>
      <c r="C243" s="34" t="s">
        <v>240</v>
      </c>
      <c r="D243" s="35" t="e">
        <f>VLOOKUP(C243,'PC Receitas'!$K$4:$L$103,2,FALSE)</f>
        <v>#N/A</v>
      </c>
      <c r="E243" s="49">
        <f>SUMIFS(Jan!$J$5:$J$586,Jan!$V$5:$V$586,"Receita",Jan!$G$5:$G$586,CReceber!$D243,Jan!$L$5:$L$586,"Não Pago")</f>
        <v>0</v>
      </c>
      <c r="F243" s="49">
        <f>SUMIFS(Fev!$J$5:$J$605,Fev!$V$5:$V$605,"Receita",Fev!$G$5:$G$605,CReceber!$D243,Fev!$L$5:$L$605,"Não Pago")</f>
        <v>0</v>
      </c>
      <c r="G243" s="49" t="e">
        <f>SUMIFS(#REF!,#REF!,"Receita",#REF!,CReceber!$D243,#REF!,"Não Pago")</f>
        <v>#REF!</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t="e">
        <f>SUMIFS(#REF!,#REF!,"Receita",#REF!,CReceber!$D243,#REF!,"Não Pago")</f>
        <v>#REF!</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t="e">
        <f t="shared" si="8"/>
        <v>#REF!</v>
      </c>
    </row>
    <row r="244" spans="1:17" ht="28.5" customHeight="1" thickTop="1" thickBot="1" x14ac:dyDescent="0.3">
      <c r="A244" s="214"/>
      <c r="C244" s="34" t="s">
        <v>241</v>
      </c>
      <c r="D244" s="35" t="e">
        <f>VLOOKUP(C244,'PC Receitas'!$K$4:$L$103,2,FALSE)</f>
        <v>#N/A</v>
      </c>
      <c r="E244" s="49">
        <f>SUMIFS(Jan!$J$5:$J$586,Jan!$V$5:$V$586,"Receita",Jan!$G$5:$G$586,CReceber!$D244,Jan!$L$5:$L$586,"Não Pago")</f>
        <v>0</v>
      </c>
      <c r="F244" s="49">
        <f>SUMIFS(Fev!$J$5:$J$605,Fev!$V$5:$V$605,"Receita",Fev!$G$5:$G$605,CReceber!$D244,Fev!$L$5:$L$605,"Não Pago")</f>
        <v>0</v>
      </c>
      <c r="G244" s="49" t="e">
        <f>SUMIFS(#REF!,#REF!,"Receita",#REF!,CReceber!$D244,#REF!,"Não Pago")</f>
        <v>#REF!</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t="e">
        <f>SUMIFS(#REF!,#REF!,"Receita",#REF!,CReceber!$D244,#REF!,"Não Pago")</f>
        <v>#REF!</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t="e">
        <f t="shared" si="8"/>
        <v>#REF!</v>
      </c>
    </row>
    <row r="245" spans="1:17" ht="28.5" customHeight="1" thickTop="1" thickBot="1" x14ac:dyDescent="0.3">
      <c r="A245" s="214"/>
      <c r="C245" s="34" t="s">
        <v>242</v>
      </c>
      <c r="D245" s="35" t="e">
        <f>VLOOKUP(C245,'PC Receitas'!$K$4:$L$103,2,FALSE)</f>
        <v>#N/A</v>
      </c>
      <c r="E245" s="49">
        <f>SUMIFS(Jan!$J$5:$J$586,Jan!$V$5:$V$586,"Receita",Jan!$G$5:$G$586,CReceber!$D245,Jan!$L$5:$L$586,"Não Pago")</f>
        <v>0</v>
      </c>
      <c r="F245" s="49">
        <f>SUMIFS(Fev!$J$5:$J$605,Fev!$V$5:$V$605,"Receita",Fev!$G$5:$G$605,CReceber!$D245,Fev!$L$5:$L$605,"Não Pago")</f>
        <v>0</v>
      </c>
      <c r="G245" s="49" t="e">
        <f>SUMIFS(#REF!,#REF!,"Receita",#REF!,CReceber!$D245,#REF!,"Não Pago")</f>
        <v>#REF!</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t="e">
        <f>SUMIFS(#REF!,#REF!,"Receita",#REF!,CReceber!$D245,#REF!,"Não Pago")</f>
        <v>#REF!</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t="e">
        <f t="shared" si="8"/>
        <v>#REF!</v>
      </c>
    </row>
    <row r="246" spans="1:17" ht="28.5" customHeight="1" thickTop="1" thickBot="1" x14ac:dyDescent="0.3">
      <c r="A246" s="214"/>
      <c r="C246" s="34" t="s">
        <v>243</v>
      </c>
      <c r="D246" s="35" t="e">
        <f>VLOOKUP(C246,'PC Receitas'!$K$4:$L$103,2,FALSE)</f>
        <v>#N/A</v>
      </c>
      <c r="E246" s="49">
        <f>SUMIFS(Jan!$J$5:$J$586,Jan!$V$5:$V$586,"Receita",Jan!$G$5:$G$586,CReceber!$D246,Jan!$L$5:$L$586,"Não Pago")</f>
        <v>0</v>
      </c>
      <c r="F246" s="49">
        <f>SUMIFS(Fev!$J$5:$J$605,Fev!$V$5:$V$605,"Receita",Fev!$G$5:$G$605,CReceber!$D246,Fev!$L$5:$L$605,"Não Pago")</f>
        <v>0</v>
      </c>
      <c r="G246" s="49" t="e">
        <f>SUMIFS(#REF!,#REF!,"Receita",#REF!,CReceber!$D246,#REF!,"Não Pago")</f>
        <v>#REF!</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t="e">
        <f>SUMIFS(#REF!,#REF!,"Receita",#REF!,CReceber!$D246,#REF!,"Não Pago")</f>
        <v>#REF!</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t="e">
        <f t="shared" si="8"/>
        <v>#REF!</v>
      </c>
    </row>
    <row r="247" spans="1:17" ht="28.5" customHeight="1" thickTop="1" thickBot="1" x14ac:dyDescent="0.3">
      <c r="A247" s="214"/>
      <c r="C247" s="34" t="s">
        <v>244</v>
      </c>
      <c r="D247" s="35" t="e">
        <f>VLOOKUP(C247,'PC Receitas'!$K$4:$L$103,2,FALSE)</f>
        <v>#N/A</v>
      </c>
      <c r="E247" s="49">
        <f>SUMIFS(Jan!$J$5:$J$586,Jan!$V$5:$V$586,"Receita",Jan!$G$5:$G$586,CReceber!$D247,Jan!$L$5:$L$586,"Não Pago")</f>
        <v>0</v>
      </c>
      <c r="F247" s="49">
        <f>SUMIFS(Fev!$J$5:$J$605,Fev!$V$5:$V$605,"Receita",Fev!$G$5:$G$605,CReceber!$D247,Fev!$L$5:$L$605,"Não Pago")</f>
        <v>0</v>
      </c>
      <c r="G247" s="49" t="e">
        <f>SUMIFS(#REF!,#REF!,"Receita",#REF!,CReceber!$D247,#REF!,"Não Pago")</f>
        <v>#REF!</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t="e">
        <f>SUMIFS(#REF!,#REF!,"Receita",#REF!,CReceber!$D247,#REF!,"Não Pago")</f>
        <v>#REF!</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t="e">
        <f t="shared" si="8"/>
        <v>#REF!</v>
      </c>
    </row>
    <row r="248" spans="1:17" ht="28.5" customHeight="1" thickTop="1" thickBot="1" x14ac:dyDescent="0.3">
      <c r="A248" s="214"/>
      <c r="C248" s="34" t="s">
        <v>245</v>
      </c>
      <c r="D248" s="35" t="e">
        <f>VLOOKUP(C248,'PC Receitas'!$K$4:$L$103,2,FALSE)</f>
        <v>#N/A</v>
      </c>
      <c r="E248" s="49">
        <f>SUMIFS(Jan!$J$5:$J$586,Jan!$V$5:$V$586,"Receita",Jan!$G$5:$G$586,CReceber!$D248,Jan!$L$5:$L$586,"Não Pago")</f>
        <v>0</v>
      </c>
      <c r="F248" s="49">
        <f>SUMIFS(Fev!$J$5:$J$605,Fev!$V$5:$V$605,"Receita",Fev!$G$5:$G$605,CReceber!$D248,Fev!$L$5:$L$605,"Não Pago")</f>
        <v>0</v>
      </c>
      <c r="G248" s="49" t="e">
        <f>SUMIFS(#REF!,#REF!,"Receita",#REF!,CReceber!$D248,#REF!,"Não Pago")</f>
        <v>#REF!</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t="e">
        <f>SUMIFS(#REF!,#REF!,"Receita",#REF!,CReceber!$D248,#REF!,"Não Pago")</f>
        <v>#REF!</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t="e">
        <f t="shared" si="8"/>
        <v>#REF!</v>
      </c>
    </row>
    <row r="249" spans="1:17" ht="28.5" customHeight="1" thickTop="1" thickBot="1" x14ac:dyDescent="0.3">
      <c r="A249" s="214"/>
      <c r="C249" s="34" t="s">
        <v>246</v>
      </c>
      <c r="D249" s="35" t="e">
        <f>VLOOKUP(C249,'PC Receitas'!$K$4:$L$103,2,FALSE)</f>
        <v>#N/A</v>
      </c>
      <c r="E249" s="49">
        <f>SUMIFS(Jan!$J$5:$J$586,Jan!$V$5:$V$586,"Receita",Jan!$G$5:$G$586,CReceber!$D249,Jan!$L$5:$L$586,"Não Pago")</f>
        <v>0</v>
      </c>
      <c r="F249" s="49">
        <f>SUMIFS(Fev!$J$5:$J$605,Fev!$V$5:$V$605,"Receita",Fev!$G$5:$G$605,CReceber!$D249,Fev!$L$5:$L$605,"Não Pago")</f>
        <v>0</v>
      </c>
      <c r="G249" s="49" t="e">
        <f>SUMIFS(#REF!,#REF!,"Receita",#REF!,CReceber!$D249,#REF!,"Não Pago")</f>
        <v>#REF!</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t="e">
        <f>SUMIFS(#REF!,#REF!,"Receita",#REF!,CReceber!$D249,#REF!,"Não Pago")</f>
        <v>#REF!</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t="e">
        <f t="shared" si="8"/>
        <v>#REF!</v>
      </c>
    </row>
    <row r="250" spans="1:17" ht="28.5" customHeight="1" thickTop="1" thickBot="1" x14ac:dyDescent="0.3">
      <c r="A250" s="214"/>
      <c r="C250" s="34" t="s">
        <v>247</v>
      </c>
      <c r="D250" s="35" t="e">
        <f>VLOOKUP(C250,'PC Receitas'!$K$4:$L$103,2,FALSE)</f>
        <v>#N/A</v>
      </c>
      <c r="E250" s="49">
        <f>SUMIFS(Jan!$J$5:$J$586,Jan!$V$5:$V$586,"Receita",Jan!$G$5:$G$586,CReceber!$D250,Jan!$L$5:$L$586,"Não Pago")</f>
        <v>0</v>
      </c>
      <c r="F250" s="49">
        <f>SUMIFS(Fev!$J$5:$J$605,Fev!$V$5:$V$605,"Receita",Fev!$G$5:$G$605,CReceber!$D250,Fev!$L$5:$L$605,"Não Pago")</f>
        <v>0</v>
      </c>
      <c r="G250" s="49" t="e">
        <f>SUMIFS(#REF!,#REF!,"Receita",#REF!,CReceber!$D250,#REF!,"Não Pago")</f>
        <v>#REF!</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t="e">
        <f>SUMIFS(#REF!,#REF!,"Receita",#REF!,CReceber!$D250,#REF!,"Não Pago")</f>
        <v>#REF!</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t="e">
        <f t="shared" si="8"/>
        <v>#REF!</v>
      </c>
    </row>
    <row r="251" spans="1:17" ht="28.5" customHeight="1" thickTop="1" thickBot="1" x14ac:dyDescent="0.3">
      <c r="A251" s="214"/>
      <c r="C251" s="34" t="s">
        <v>248</v>
      </c>
      <c r="D251" s="35" t="e">
        <f>VLOOKUP(C251,'PC Receitas'!$K$4:$L$103,2,FALSE)</f>
        <v>#N/A</v>
      </c>
      <c r="E251" s="49">
        <f>SUMIFS(Jan!$J$5:$J$586,Jan!$V$5:$V$586,"Receita",Jan!$G$5:$G$586,CReceber!$D251,Jan!$L$5:$L$586,"Não Pago")</f>
        <v>0</v>
      </c>
      <c r="F251" s="49">
        <f>SUMIFS(Fev!$J$5:$J$605,Fev!$V$5:$V$605,"Receita",Fev!$G$5:$G$605,CReceber!$D251,Fev!$L$5:$L$605,"Não Pago")</f>
        <v>0</v>
      </c>
      <c r="G251" s="49" t="e">
        <f>SUMIFS(#REF!,#REF!,"Receita",#REF!,CReceber!$D251,#REF!,"Não Pago")</f>
        <v>#REF!</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t="e">
        <f>SUMIFS(#REF!,#REF!,"Receita",#REF!,CReceber!$D251,#REF!,"Não Pago")</f>
        <v>#REF!</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t="e">
        <f t="shared" si="8"/>
        <v>#REF!</v>
      </c>
    </row>
    <row r="252" spans="1:17" ht="28.5" customHeight="1" thickTop="1" thickBot="1" x14ac:dyDescent="0.3">
      <c r="A252" s="214"/>
      <c r="C252" s="34" t="s">
        <v>249</v>
      </c>
      <c r="D252" s="35" t="e">
        <f>VLOOKUP(C252,'PC Receitas'!$K$4:$L$103,2,FALSE)</f>
        <v>#N/A</v>
      </c>
      <c r="E252" s="49">
        <f>SUMIFS(Jan!$J$5:$J$586,Jan!$V$5:$V$586,"Receita",Jan!$G$5:$G$586,CReceber!$D252,Jan!$L$5:$L$586,"Não Pago")</f>
        <v>0</v>
      </c>
      <c r="F252" s="49">
        <f>SUMIFS(Fev!$J$5:$J$605,Fev!$V$5:$V$605,"Receita",Fev!$G$5:$G$605,CReceber!$D252,Fev!$L$5:$L$605,"Não Pago")</f>
        <v>0</v>
      </c>
      <c r="G252" s="49" t="e">
        <f>SUMIFS(#REF!,#REF!,"Receita",#REF!,CReceber!$D252,#REF!,"Não Pago")</f>
        <v>#REF!</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t="e">
        <f>SUMIFS(#REF!,#REF!,"Receita",#REF!,CReceber!$D252,#REF!,"Não Pago")</f>
        <v>#REF!</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t="e">
        <f t="shared" si="8"/>
        <v>#REF!</v>
      </c>
    </row>
    <row r="253" spans="1:17" ht="28.5" customHeight="1" thickTop="1" thickBot="1" x14ac:dyDescent="0.3">
      <c r="A253" s="214"/>
      <c r="C253" s="34" t="s">
        <v>250</v>
      </c>
      <c r="D253" s="35" t="e">
        <f>VLOOKUP(C253,'PC Receitas'!$K$4:$L$103,2,FALSE)</f>
        <v>#N/A</v>
      </c>
      <c r="E253" s="49">
        <f>SUMIFS(Jan!$J$5:$J$586,Jan!$V$5:$V$586,"Receita",Jan!$G$5:$G$586,CReceber!$D253,Jan!$L$5:$L$586,"Não Pago")</f>
        <v>0</v>
      </c>
      <c r="F253" s="49">
        <f>SUMIFS(Fev!$J$5:$J$605,Fev!$V$5:$V$605,"Receita",Fev!$G$5:$G$605,CReceber!$D253,Fev!$L$5:$L$605,"Não Pago")</f>
        <v>0</v>
      </c>
      <c r="G253" s="49" t="e">
        <f>SUMIFS(#REF!,#REF!,"Receita",#REF!,CReceber!$D253,#REF!,"Não Pago")</f>
        <v>#REF!</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t="e">
        <f>SUMIFS(#REF!,#REF!,"Receita",#REF!,CReceber!$D253,#REF!,"Não Pago")</f>
        <v>#REF!</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t="e">
        <f t="shared" si="8"/>
        <v>#REF!</v>
      </c>
    </row>
    <row r="254" spans="1:17" ht="28.5" customHeight="1" thickTop="1" thickBot="1" x14ac:dyDescent="0.3">
      <c r="A254" s="214"/>
      <c r="C254" s="34" t="s">
        <v>251</v>
      </c>
      <c r="D254" s="35" t="e">
        <f>VLOOKUP(C254,'PC Receitas'!$K$4:$L$103,2,FALSE)</f>
        <v>#N/A</v>
      </c>
      <c r="E254" s="49">
        <f>SUMIFS(Jan!$J$5:$J$586,Jan!$V$5:$V$586,"Receita",Jan!$G$5:$G$586,CReceber!$D254,Jan!$L$5:$L$586,"Não Pago")</f>
        <v>0</v>
      </c>
      <c r="F254" s="49">
        <f>SUMIFS(Fev!$J$5:$J$605,Fev!$V$5:$V$605,"Receita",Fev!$G$5:$G$605,CReceber!$D254,Fev!$L$5:$L$605,"Não Pago")</f>
        <v>0</v>
      </c>
      <c r="G254" s="49" t="e">
        <f>SUMIFS(#REF!,#REF!,"Receita",#REF!,CReceber!$D254,#REF!,"Não Pago")</f>
        <v>#REF!</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t="e">
        <f>SUMIFS(#REF!,#REF!,"Receita",#REF!,CReceber!$D254,#REF!,"Não Pago")</f>
        <v>#REF!</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t="e">
        <f t="shared" si="8"/>
        <v>#REF!</v>
      </c>
    </row>
    <row r="255" spans="1:17" ht="28.5" customHeight="1" thickTop="1" thickBot="1" x14ac:dyDescent="0.3">
      <c r="A255" s="214"/>
      <c r="C255" s="34" t="s">
        <v>252</v>
      </c>
      <c r="D255" s="35" t="e">
        <f>VLOOKUP(C255,'PC Receitas'!$K$4:$L$103,2,FALSE)</f>
        <v>#N/A</v>
      </c>
      <c r="E255" s="49">
        <f>SUMIFS(Jan!$J$5:$J$586,Jan!$V$5:$V$586,"Receita",Jan!$G$5:$G$586,CReceber!$D255,Jan!$L$5:$L$586,"Não Pago")</f>
        <v>0</v>
      </c>
      <c r="F255" s="49">
        <f>SUMIFS(Fev!$J$5:$J$605,Fev!$V$5:$V$605,"Receita",Fev!$G$5:$G$605,CReceber!$D255,Fev!$L$5:$L$605,"Não Pago")</f>
        <v>0</v>
      </c>
      <c r="G255" s="49" t="e">
        <f>SUMIFS(#REF!,#REF!,"Receita",#REF!,CReceber!$D255,#REF!,"Não Pago")</f>
        <v>#REF!</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t="e">
        <f>SUMIFS(#REF!,#REF!,"Receita",#REF!,CReceber!$D255,#REF!,"Não Pago")</f>
        <v>#REF!</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t="e">
        <f t="shared" si="8"/>
        <v>#REF!</v>
      </c>
    </row>
    <row r="256" spans="1:17" ht="28.5" customHeight="1" thickTop="1" thickBot="1" x14ac:dyDescent="0.3">
      <c r="A256" s="214"/>
      <c r="C256" s="34" t="s">
        <v>253</v>
      </c>
      <c r="D256" s="35" t="e">
        <f>VLOOKUP(C256,'PC Receitas'!$K$4:$L$103,2,FALSE)</f>
        <v>#N/A</v>
      </c>
      <c r="E256" s="49">
        <f>SUMIFS(Jan!$J$5:$J$586,Jan!$V$5:$V$586,"Receita",Jan!$G$5:$G$586,CReceber!$D256,Jan!$L$5:$L$586,"Não Pago")</f>
        <v>0</v>
      </c>
      <c r="F256" s="49">
        <f>SUMIFS(Fev!$J$5:$J$605,Fev!$V$5:$V$605,"Receita",Fev!$G$5:$G$605,CReceber!$D256,Fev!$L$5:$L$605,"Não Pago")</f>
        <v>0</v>
      </c>
      <c r="G256" s="49" t="e">
        <f>SUMIFS(#REF!,#REF!,"Receita",#REF!,CReceber!$D256,#REF!,"Não Pago")</f>
        <v>#REF!</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t="e">
        <f>SUMIFS(#REF!,#REF!,"Receita",#REF!,CReceber!$D256,#REF!,"Não Pago")</f>
        <v>#REF!</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t="e">
        <f t="shared" si="8"/>
        <v>#REF!</v>
      </c>
    </row>
    <row r="257" spans="1:17" ht="28.5" customHeight="1" thickTop="1" thickBot="1" x14ac:dyDescent="0.3">
      <c r="A257" s="214"/>
      <c r="C257" s="34" t="s">
        <v>254</v>
      </c>
      <c r="D257" s="35" t="e">
        <f>VLOOKUP(C257,'PC Receitas'!$K$4:$L$103,2,FALSE)</f>
        <v>#N/A</v>
      </c>
      <c r="E257" s="49">
        <f>SUMIFS(Jan!$J$5:$J$586,Jan!$V$5:$V$586,"Receita",Jan!$G$5:$G$586,CReceber!$D257,Jan!$L$5:$L$586,"Não Pago")</f>
        <v>0</v>
      </c>
      <c r="F257" s="49">
        <f>SUMIFS(Fev!$J$5:$J$605,Fev!$V$5:$V$605,"Receita",Fev!$G$5:$G$605,CReceber!$D257,Fev!$L$5:$L$605,"Não Pago")</f>
        <v>0</v>
      </c>
      <c r="G257" s="49" t="e">
        <f>SUMIFS(#REF!,#REF!,"Receita",#REF!,CReceber!$D257,#REF!,"Não Pago")</f>
        <v>#REF!</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t="e">
        <f>SUMIFS(#REF!,#REF!,"Receita",#REF!,CReceber!$D257,#REF!,"Não Pago")</f>
        <v>#REF!</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t="e">
        <f t="shared" si="8"/>
        <v>#REF!</v>
      </c>
    </row>
    <row r="258" spans="1:17" ht="28.5" customHeight="1" thickTop="1" thickBot="1" x14ac:dyDescent="0.3">
      <c r="A258" s="214"/>
      <c r="C258" s="34" t="s">
        <v>255</v>
      </c>
      <c r="D258" s="35" t="e">
        <f>VLOOKUP(C258,'PC Receitas'!$K$4:$L$103,2,FALSE)</f>
        <v>#N/A</v>
      </c>
      <c r="E258" s="49">
        <f>SUMIFS(Jan!$J$5:$J$586,Jan!$V$5:$V$586,"Receita",Jan!$G$5:$G$586,CReceber!$D258,Jan!$L$5:$L$586,"Não Pago")</f>
        <v>0</v>
      </c>
      <c r="F258" s="49">
        <f>SUMIFS(Fev!$J$5:$J$605,Fev!$V$5:$V$605,"Receita",Fev!$G$5:$G$605,CReceber!$D258,Fev!$L$5:$L$605,"Não Pago")</f>
        <v>0</v>
      </c>
      <c r="G258" s="49" t="e">
        <f>SUMIFS(#REF!,#REF!,"Receita",#REF!,CReceber!$D258,#REF!,"Não Pago")</f>
        <v>#REF!</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t="e">
        <f>SUMIFS(#REF!,#REF!,"Receita",#REF!,CReceber!$D258,#REF!,"Não Pago")</f>
        <v>#REF!</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t="e">
        <f t="shared" si="8"/>
        <v>#REF!</v>
      </c>
    </row>
    <row r="259" spans="1:17" ht="28.5" customHeight="1" thickTop="1" thickBot="1" x14ac:dyDescent="0.3">
      <c r="A259" s="214"/>
      <c r="C259" s="34" t="s">
        <v>256</v>
      </c>
      <c r="D259" s="35" t="e">
        <f>VLOOKUP(C259,'PC Receitas'!$K$4:$L$103,2,FALSE)</f>
        <v>#N/A</v>
      </c>
      <c r="E259" s="49">
        <f>SUMIFS(Jan!$J$5:$J$586,Jan!$V$5:$V$586,"Receita",Jan!$G$5:$G$586,CReceber!$D259,Jan!$L$5:$L$586,"Não Pago")</f>
        <v>0</v>
      </c>
      <c r="F259" s="49">
        <f>SUMIFS(Fev!$J$5:$J$605,Fev!$V$5:$V$605,"Receita",Fev!$G$5:$G$605,CReceber!$D259,Fev!$L$5:$L$605,"Não Pago")</f>
        <v>0</v>
      </c>
      <c r="G259" s="49" t="e">
        <f>SUMIFS(#REF!,#REF!,"Receita",#REF!,CReceber!$D259,#REF!,"Não Pago")</f>
        <v>#REF!</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t="e">
        <f>SUMIFS(#REF!,#REF!,"Receita",#REF!,CReceber!$D259,#REF!,"Não Pago")</f>
        <v>#REF!</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t="e">
        <f t="shared" si="8"/>
        <v>#REF!</v>
      </c>
    </row>
    <row r="260" spans="1:17" ht="28.5" customHeight="1" thickTop="1" thickBot="1" x14ac:dyDescent="0.3">
      <c r="A260" s="214"/>
      <c r="C260" s="34" t="s">
        <v>257</v>
      </c>
      <c r="D260" s="35" t="e">
        <f>VLOOKUP(C260,'PC Receitas'!$K$4:$L$103,2,FALSE)</f>
        <v>#N/A</v>
      </c>
      <c r="E260" s="49">
        <f>SUMIFS(Jan!$J$5:$J$586,Jan!$V$5:$V$586,"Receita",Jan!$G$5:$G$586,CReceber!$D260,Jan!$L$5:$L$586,"Não Pago")</f>
        <v>0</v>
      </c>
      <c r="F260" s="49">
        <f>SUMIFS(Fev!$J$5:$J$605,Fev!$V$5:$V$605,"Receita",Fev!$G$5:$G$605,CReceber!$D260,Fev!$L$5:$L$605,"Não Pago")</f>
        <v>0</v>
      </c>
      <c r="G260" s="49" t="e">
        <f>SUMIFS(#REF!,#REF!,"Receita",#REF!,CReceber!$D260,#REF!,"Não Pago")</f>
        <v>#REF!</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t="e">
        <f>SUMIFS(#REF!,#REF!,"Receita",#REF!,CReceber!$D260,#REF!,"Não Pago")</f>
        <v>#REF!</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t="e">
        <f t="shared" si="8"/>
        <v>#REF!</v>
      </c>
    </row>
    <row r="261" spans="1:17" ht="28.5" customHeight="1" thickTop="1" thickBot="1" x14ac:dyDescent="0.3">
      <c r="A261" s="214"/>
      <c r="C261" s="34" t="s">
        <v>258</v>
      </c>
      <c r="D261" s="35" t="e">
        <f>VLOOKUP(C261,'PC Receitas'!$K$4:$L$103,2,FALSE)</f>
        <v>#N/A</v>
      </c>
      <c r="E261" s="49">
        <f>SUMIFS(Jan!$J$5:$J$586,Jan!$V$5:$V$586,"Receita",Jan!$G$5:$G$586,CReceber!$D261,Jan!$L$5:$L$586,"Não Pago")</f>
        <v>0</v>
      </c>
      <c r="F261" s="49">
        <f>SUMIFS(Fev!$J$5:$J$605,Fev!$V$5:$V$605,"Receita",Fev!$G$5:$G$605,CReceber!$D261,Fev!$L$5:$L$605,"Não Pago")</f>
        <v>0</v>
      </c>
      <c r="G261" s="49" t="e">
        <f>SUMIFS(#REF!,#REF!,"Receita",#REF!,CReceber!$D261,#REF!,"Não Pago")</f>
        <v>#REF!</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t="e">
        <f>SUMIFS(#REF!,#REF!,"Receita",#REF!,CReceber!$D261,#REF!,"Não Pago")</f>
        <v>#REF!</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t="e">
        <f t="shared" si="8"/>
        <v>#REF!</v>
      </c>
    </row>
    <row r="262" spans="1:17" ht="28.5" customHeight="1" thickTop="1" thickBot="1" x14ac:dyDescent="0.3">
      <c r="A262" s="214"/>
      <c r="C262" s="34" t="s">
        <v>259</v>
      </c>
      <c r="D262" s="35" t="e">
        <f>VLOOKUP(C262,'PC Receitas'!$K$4:$L$103,2,FALSE)</f>
        <v>#N/A</v>
      </c>
      <c r="E262" s="49">
        <f>SUMIFS(Jan!$J$5:$J$586,Jan!$V$5:$V$586,"Receita",Jan!$G$5:$G$586,CReceber!$D262,Jan!$L$5:$L$586,"Não Pago")</f>
        <v>0</v>
      </c>
      <c r="F262" s="49">
        <f>SUMIFS(Fev!$J$5:$J$605,Fev!$V$5:$V$605,"Receita",Fev!$G$5:$G$605,CReceber!$D262,Fev!$L$5:$L$605,"Não Pago")</f>
        <v>0</v>
      </c>
      <c r="G262" s="49" t="e">
        <f>SUMIFS(#REF!,#REF!,"Receita",#REF!,CReceber!$D262,#REF!,"Não Pago")</f>
        <v>#REF!</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t="e">
        <f>SUMIFS(#REF!,#REF!,"Receita",#REF!,CReceber!$D262,#REF!,"Não Pago")</f>
        <v>#REF!</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t="e">
        <f t="shared" si="8"/>
        <v>#REF!</v>
      </c>
    </row>
    <row r="263" spans="1:17" ht="28.5" customHeight="1" thickTop="1" thickBot="1" x14ac:dyDescent="0.3">
      <c r="A263" s="214"/>
      <c r="C263" s="34" t="s">
        <v>260</v>
      </c>
      <c r="D263" s="35" t="e">
        <f>VLOOKUP(C263,'PC Receitas'!$K$4:$L$103,2,FALSE)</f>
        <v>#N/A</v>
      </c>
      <c r="E263" s="49">
        <f>SUMIFS(Jan!$J$5:$J$586,Jan!$V$5:$V$586,"Receita",Jan!$G$5:$G$586,CReceber!$D263,Jan!$L$5:$L$586,"Não Pago")</f>
        <v>0</v>
      </c>
      <c r="F263" s="49">
        <f>SUMIFS(Fev!$J$5:$J$605,Fev!$V$5:$V$605,"Receita",Fev!$G$5:$G$605,CReceber!$D263,Fev!$L$5:$L$605,"Não Pago")</f>
        <v>0</v>
      </c>
      <c r="G263" s="49" t="e">
        <f>SUMIFS(#REF!,#REF!,"Receita",#REF!,CReceber!$D263,#REF!,"Não Pago")</f>
        <v>#REF!</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t="e">
        <f>SUMIFS(#REF!,#REF!,"Receita",#REF!,CReceber!$D263,#REF!,"Não Pago")</f>
        <v>#REF!</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t="e">
        <f t="shared" si="8"/>
        <v>#REF!</v>
      </c>
    </row>
    <row r="264" spans="1:17" ht="28.5" customHeight="1" thickTop="1" thickBot="1" x14ac:dyDescent="0.3">
      <c r="A264" s="214"/>
      <c r="C264" s="34" t="s">
        <v>261</v>
      </c>
      <c r="D264" s="35" t="e">
        <f>VLOOKUP(C264,'PC Receitas'!$K$4:$L$103,2,FALSE)</f>
        <v>#N/A</v>
      </c>
      <c r="E264" s="49">
        <f>SUMIFS(Jan!$J$5:$J$586,Jan!$V$5:$V$586,"Receita",Jan!$G$5:$G$586,CReceber!$D264,Jan!$L$5:$L$586,"Não Pago")</f>
        <v>0</v>
      </c>
      <c r="F264" s="49">
        <f>SUMIFS(Fev!$J$5:$J$605,Fev!$V$5:$V$605,"Receita",Fev!$G$5:$G$605,CReceber!$D264,Fev!$L$5:$L$605,"Não Pago")</f>
        <v>0</v>
      </c>
      <c r="G264" s="49" t="e">
        <f>SUMIFS(#REF!,#REF!,"Receita",#REF!,CReceber!$D264,#REF!,"Não Pago")</f>
        <v>#REF!</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t="e">
        <f>SUMIFS(#REF!,#REF!,"Receita",#REF!,CReceber!$D264,#REF!,"Não Pago")</f>
        <v>#REF!</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t="e">
        <f t="shared" si="8"/>
        <v>#REF!</v>
      </c>
    </row>
    <row r="265" spans="1:17" ht="28.5" customHeight="1" thickTop="1" thickBot="1" x14ac:dyDescent="0.3">
      <c r="A265" s="214"/>
      <c r="C265" s="34" t="s">
        <v>262</v>
      </c>
      <c r="D265" s="35" t="e">
        <f>VLOOKUP(C265,'PC Receitas'!$K$4:$L$103,2,FALSE)</f>
        <v>#N/A</v>
      </c>
      <c r="E265" s="49">
        <f>SUMIFS(Jan!$J$5:$J$586,Jan!$V$5:$V$586,"Receita",Jan!$G$5:$G$586,CReceber!$D265,Jan!$L$5:$L$586,"Não Pago")</f>
        <v>0</v>
      </c>
      <c r="F265" s="49">
        <f>SUMIFS(Fev!$J$5:$J$605,Fev!$V$5:$V$605,"Receita",Fev!$G$5:$G$605,CReceber!$D265,Fev!$L$5:$L$605,"Não Pago")</f>
        <v>0</v>
      </c>
      <c r="G265" s="49" t="e">
        <f>SUMIFS(#REF!,#REF!,"Receita",#REF!,CReceber!$D265,#REF!,"Não Pago")</f>
        <v>#REF!</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t="e">
        <f>SUMIFS(#REF!,#REF!,"Receita",#REF!,CReceber!$D265,#REF!,"Não Pago")</f>
        <v>#REF!</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t="e">
        <f t="shared" si="8"/>
        <v>#REF!</v>
      </c>
    </row>
    <row r="266" spans="1:17" ht="28.5" customHeight="1" thickTop="1" thickBot="1" x14ac:dyDescent="0.3">
      <c r="A266" s="214"/>
      <c r="C266" s="34" t="s">
        <v>263</v>
      </c>
      <c r="D266" s="35" t="e">
        <f>VLOOKUP(C266,'PC Receitas'!$K$4:$L$103,2,FALSE)</f>
        <v>#N/A</v>
      </c>
      <c r="E266" s="49">
        <f>SUMIFS(Jan!$J$5:$J$586,Jan!$V$5:$V$586,"Receita",Jan!$G$5:$G$586,CReceber!$D266,Jan!$L$5:$L$586,"Não Pago")</f>
        <v>0</v>
      </c>
      <c r="F266" s="49">
        <f>SUMIFS(Fev!$J$5:$J$605,Fev!$V$5:$V$605,"Receita",Fev!$G$5:$G$605,CReceber!$D266,Fev!$L$5:$L$605,"Não Pago")</f>
        <v>0</v>
      </c>
      <c r="G266" s="49" t="e">
        <f>SUMIFS(#REF!,#REF!,"Receita",#REF!,CReceber!$D266,#REF!,"Não Pago")</f>
        <v>#REF!</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t="e">
        <f>SUMIFS(#REF!,#REF!,"Receita",#REF!,CReceber!$D266,#REF!,"Não Pago")</f>
        <v>#REF!</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t="e">
        <f t="shared" si="8"/>
        <v>#REF!</v>
      </c>
    </row>
    <row r="267" spans="1:17" ht="28.5" customHeight="1" thickTop="1" thickBot="1" x14ac:dyDescent="0.3">
      <c r="A267" s="214"/>
      <c r="C267" s="34" t="s">
        <v>264</v>
      </c>
      <c r="D267" s="35" t="e">
        <f>VLOOKUP(C267,'PC Receitas'!$K$4:$L$103,2,FALSE)</f>
        <v>#N/A</v>
      </c>
      <c r="E267" s="49">
        <f>SUMIFS(Jan!$J$5:$J$586,Jan!$V$5:$V$586,"Receita",Jan!$G$5:$G$586,CReceber!$D267,Jan!$L$5:$L$586,"Não Pago")</f>
        <v>0</v>
      </c>
      <c r="F267" s="49">
        <f>SUMIFS(Fev!$J$5:$J$605,Fev!$V$5:$V$605,"Receita",Fev!$G$5:$G$605,CReceber!$D267,Fev!$L$5:$L$605,"Não Pago")</f>
        <v>0</v>
      </c>
      <c r="G267" s="49" t="e">
        <f>SUMIFS(#REF!,#REF!,"Receita",#REF!,CReceber!$D267,#REF!,"Não Pago")</f>
        <v>#REF!</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t="e">
        <f>SUMIFS(#REF!,#REF!,"Receita",#REF!,CReceber!$D267,#REF!,"Não Pago")</f>
        <v>#REF!</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t="e">
        <f t="shared" si="8"/>
        <v>#REF!</v>
      </c>
    </row>
    <row r="268" spans="1:17" ht="28.5" customHeight="1" thickTop="1" thickBot="1" x14ac:dyDescent="0.3">
      <c r="A268" s="214"/>
      <c r="C268" s="34" t="s">
        <v>265</v>
      </c>
      <c r="D268" s="35" t="e">
        <f>VLOOKUP(C268,'PC Receitas'!$K$4:$L$103,2,FALSE)</f>
        <v>#N/A</v>
      </c>
      <c r="E268" s="49">
        <f>SUMIFS(Jan!$J$5:$J$586,Jan!$V$5:$V$586,"Receita",Jan!$G$5:$G$586,CReceber!$D268,Jan!$L$5:$L$586,"Não Pago")</f>
        <v>0</v>
      </c>
      <c r="F268" s="49">
        <f>SUMIFS(Fev!$J$5:$J$605,Fev!$V$5:$V$605,"Receita",Fev!$G$5:$G$605,CReceber!$D268,Fev!$L$5:$L$605,"Não Pago")</f>
        <v>0</v>
      </c>
      <c r="G268" s="49" t="e">
        <f>SUMIFS(#REF!,#REF!,"Receita",#REF!,CReceber!$D268,#REF!,"Não Pago")</f>
        <v>#REF!</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t="e">
        <f>SUMIFS(#REF!,#REF!,"Receita",#REF!,CReceber!$D268,#REF!,"Não Pago")</f>
        <v>#REF!</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t="e">
        <f t="shared" si="8"/>
        <v>#REF!</v>
      </c>
    </row>
    <row r="269" spans="1:17" ht="28.5" customHeight="1" thickTop="1" thickBot="1" x14ac:dyDescent="0.3">
      <c r="A269" s="214"/>
      <c r="C269" s="34" t="s">
        <v>266</v>
      </c>
      <c r="D269" s="35" t="e">
        <f>VLOOKUP(C269,'PC Receitas'!$K$4:$L$103,2,FALSE)</f>
        <v>#N/A</v>
      </c>
      <c r="E269" s="49">
        <f>SUMIFS(Jan!$J$5:$J$586,Jan!$V$5:$V$586,"Receita",Jan!$G$5:$G$586,CReceber!$D269,Jan!$L$5:$L$586,"Não Pago")</f>
        <v>0</v>
      </c>
      <c r="F269" s="49">
        <f>SUMIFS(Fev!$J$5:$J$605,Fev!$V$5:$V$605,"Receita",Fev!$G$5:$G$605,CReceber!$D269,Fev!$L$5:$L$605,"Não Pago")</f>
        <v>0</v>
      </c>
      <c r="G269" s="49" t="e">
        <f>SUMIFS(#REF!,#REF!,"Receita",#REF!,CReceber!$D269,#REF!,"Não Pago")</f>
        <v>#REF!</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t="e">
        <f>SUMIFS(#REF!,#REF!,"Receita",#REF!,CReceber!$D269,#REF!,"Não Pago")</f>
        <v>#REF!</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t="e">
        <f t="shared" si="8"/>
        <v>#REF!</v>
      </c>
    </row>
    <row r="270" spans="1:17" ht="28.5" customHeight="1" thickTop="1" thickBot="1" x14ac:dyDescent="0.3">
      <c r="A270" s="214"/>
      <c r="C270" s="34" t="s">
        <v>267</v>
      </c>
      <c r="D270" s="35" t="e">
        <f>VLOOKUP(C270,'PC Receitas'!$K$4:$L$103,2,FALSE)</f>
        <v>#N/A</v>
      </c>
      <c r="E270" s="49">
        <f>SUMIFS(Jan!$J$5:$J$586,Jan!$V$5:$V$586,"Receita",Jan!$G$5:$G$586,CReceber!$D270,Jan!$L$5:$L$586,"Não Pago")</f>
        <v>0</v>
      </c>
      <c r="F270" s="49">
        <f>SUMIFS(Fev!$J$5:$J$605,Fev!$V$5:$V$605,"Receita",Fev!$G$5:$G$605,CReceber!$D270,Fev!$L$5:$L$605,"Não Pago")</f>
        <v>0</v>
      </c>
      <c r="G270" s="49" t="e">
        <f>SUMIFS(#REF!,#REF!,"Receita",#REF!,CReceber!$D270,#REF!,"Não Pago")</f>
        <v>#REF!</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t="e">
        <f>SUMIFS(#REF!,#REF!,"Receita",#REF!,CReceber!$D270,#REF!,"Não Pago")</f>
        <v>#REF!</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t="e">
        <f t="shared" si="8"/>
        <v>#REF!</v>
      </c>
    </row>
    <row r="271" spans="1:17" ht="28.5" customHeight="1" thickTop="1" thickBot="1" x14ac:dyDescent="0.3">
      <c r="A271" s="214"/>
      <c r="C271" s="34" t="s">
        <v>268</v>
      </c>
      <c r="D271" s="35" t="e">
        <f>VLOOKUP(C271,'PC Receitas'!$K$4:$L$103,2,FALSE)</f>
        <v>#N/A</v>
      </c>
      <c r="E271" s="49">
        <f>SUMIFS(Jan!$J$5:$J$586,Jan!$V$5:$V$586,"Receita",Jan!$G$5:$G$586,CReceber!$D271,Jan!$L$5:$L$586,"Não Pago")</f>
        <v>0</v>
      </c>
      <c r="F271" s="49">
        <f>SUMIFS(Fev!$J$5:$J$605,Fev!$V$5:$V$605,"Receita",Fev!$G$5:$G$605,CReceber!$D271,Fev!$L$5:$L$605,"Não Pago")</f>
        <v>0</v>
      </c>
      <c r="G271" s="49" t="e">
        <f>SUMIFS(#REF!,#REF!,"Receita",#REF!,CReceber!$D271,#REF!,"Não Pago")</f>
        <v>#REF!</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t="e">
        <f>SUMIFS(#REF!,#REF!,"Receita",#REF!,CReceber!$D271,#REF!,"Não Pago")</f>
        <v>#REF!</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t="e">
        <f t="shared" si="8"/>
        <v>#REF!</v>
      </c>
    </row>
    <row r="272" spans="1:17" ht="28.5" customHeight="1" thickTop="1" thickBot="1" x14ac:dyDescent="0.3">
      <c r="A272" s="214"/>
      <c r="C272" s="34" t="s">
        <v>269</v>
      </c>
      <c r="D272" s="35" t="e">
        <f>VLOOKUP(C272,'PC Receitas'!$K$4:$L$103,2,FALSE)</f>
        <v>#N/A</v>
      </c>
      <c r="E272" s="49">
        <f>SUMIFS(Jan!$J$5:$J$586,Jan!$V$5:$V$586,"Receita",Jan!$G$5:$G$586,CReceber!$D272,Jan!$L$5:$L$586,"Não Pago")</f>
        <v>0</v>
      </c>
      <c r="F272" s="49">
        <f>SUMIFS(Fev!$J$5:$J$605,Fev!$V$5:$V$605,"Receita",Fev!$G$5:$G$605,CReceber!$D272,Fev!$L$5:$L$605,"Não Pago")</f>
        <v>0</v>
      </c>
      <c r="G272" s="49" t="e">
        <f>SUMIFS(#REF!,#REF!,"Receita",#REF!,CReceber!$D272,#REF!,"Não Pago")</f>
        <v>#REF!</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t="e">
        <f>SUMIFS(#REF!,#REF!,"Receita",#REF!,CReceber!$D272,#REF!,"Não Pago")</f>
        <v>#REF!</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t="e">
        <f t="shared" si="8"/>
        <v>#REF!</v>
      </c>
    </row>
    <row r="273" spans="1:17" ht="28.5" customHeight="1" thickTop="1" thickBot="1" x14ac:dyDescent="0.3">
      <c r="A273" s="214"/>
      <c r="C273" s="34" t="s">
        <v>270</v>
      </c>
      <c r="D273" s="35" t="e">
        <f>VLOOKUP(C273,'PC Receitas'!$K$4:$L$103,2,FALSE)</f>
        <v>#N/A</v>
      </c>
      <c r="E273" s="49">
        <f>SUMIFS(Jan!$J$5:$J$586,Jan!$V$5:$V$586,"Receita",Jan!$G$5:$G$586,CReceber!$D273,Jan!$L$5:$L$586,"Não Pago")</f>
        <v>0</v>
      </c>
      <c r="F273" s="49">
        <f>SUMIFS(Fev!$J$5:$J$605,Fev!$V$5:$V$605,"Receita",Fev!$G$5:$G$605,CReceber!$D273,Fev!$L$5:$L$605,"Não Pago")</f>
        <v>0</v>
      </c>
      <c r="G273" s="49" t="e">
        <f>SUMIFS(#REF!,#REF!,"Receita",#REF!,CReceber!$D273,#REF!,"Não Pago")</f>
        <v>#REF!</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t="e">
        <f>SUMIFS(#REF!,#REF!,"Receita",#REF!,CReceber!$D273,#REF!,"Não Pago")</f>
        <v>#REF!</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t="e">
        <f t="shared" si="8"/>
        <v>#REF!</v>
      </c>
    </row>
    <row r="274" spans="1:17" ht="28.5" customHeight="1" thickTop="1" thickBot="1" x14ac:dyDescent="0.3">
      <c r="A274" s="214"/>
      <c r="C274" s="34" t="s">
        <v>271</v>
      </c>
      <c r="D274" s="35" t="e">
        <f>VLOOKUP(C274,'PC Receitas'!$K$4:$L$103,2,FALSE)</f>
        <v>#N/A</v>
      </c>
      <c r="E274" s="49">
        <f>SUMIFS(Jan!$J$5:$J$586,Jan!$V$5:$V$586,"Receita",Jan!$G$5:$G$586,CReceber!$D274,Jan!$L$5:$L$586,"Não Pago")</f>
        <v>0</v>
      </c>
      <c r="F274" s="49">
        <f>SUMIFS(Fev!$J$5:$J$605,Fev!$V$5:$V$605,"Receita",Fev!$G$5:$G$605,CReceber!$D274,Fev!$L$5:$L$605,"Não Pago")</f>
        <v>0</v>
      </c>
      <c r="G274" s="49" t="e">
        <f>SUMIFS(#REF!,#REF!,"Receita",#REF!,CReceber!$D274,#REF!,"Não Pago")</f>
        <v>#REF!</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t="e">
        <f>SUMIFS(#REF!,#REF!,"Receita",#REF!,CReceber!$D274,#REF!,"Não Pago")</f>
        <v>#REF!</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t="e">
        <f t="shared" ref="Q274:Q307" si="9">SUM(E274:P274)</f>
        <v>#REF!</v>
      </c>
    </row>
    <row r="275" spans="1:17" ht="28.5" customHeight="1" thickTop="1" thickBot="1" x14ac:dyDescent="0.3">
      <c r="A275" s="214"/>
      <c r="C275" s="34" t="s">
        <v>272</v>
      </c>
      <c r="D275" s="35" t="e">
        <f>VLOOKUP(C275,'PC Receitas'!$K$4:$L$103,2,FALSE)</f>
        <v>#N/A</v>
      </c>
      <c r="E275" s="49">
        <f>SUMIFS(Jan!$J$5:$J$586,Jan!$V$5:$V$586,"Receita",Jan!$G$5:$G$586,CReceber!$D275,Jan!$L$5:$L$586,"Não Pago")</f>
        <v>0</v>
      </c>
      <c r="F275" s="49">
        <f>SUMIFS(Fev!$J$5:$J$605,Fev!$V$5:$V$605,"Receita",Fev!$G$5:$G$605,CReceber!$D275,Fev!$L$5:$L$605,"Não Pago")</f>
        <v>0</v>
      </c>
      <c r="G275" s="49" t="e">
        <f>SUMIFS(#REF!,#REF!,"Receita",#REF!,CReceber!$D275,#REF!,"Não Pago")</f>
        <v>#REF!</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t="e">
        <f>SUMIFS(#REF!,#REF!,"Receita",#REF!,CReceber!$D275,#REF!,"Não Pago")</f>
        <v>#REF!</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t="e">
        <f t="shared" si="9"/>
        <v>#REF!</v>
      </c>
    </row>
    <row r="276" spans="1:17" ht="28.5" customHeight="1" thickTop="1" thickBot="1" x14ac:dyDescent="0.3">
      <c r="A276" s="214"/>
      <c r="C276" s="34" t="s">
        <v>273</v>
      </c>
      <c r="D276" s="35" t="e">
        <f>VLOOKUP(C276,'PC Receitas'!$K$4:$L$103,2,FALSE)</f>
        <v>#N/A</v>
      </c>
      <c r="E276" s="49">
        <f>SUMIFS(Jan!$J$5:$J$586,Jan!$V$5:$V$586,"Receita",Jan!$G$5:$G$586,CReceber!$D276,Jan!$L$5:$L$586,"Não Pago")</f>
        <v>0</v>
      </c>
      <c r="F276" s="49">
        <f>SUMIFS(Fev!$J$5:$J$605,Fev!$V$5:$V$605,"Receita",Fev!$G$5:$G$605,CReceber!$D276,Fev!$L$5:$L$605,"Não Pago")</f>
        <v>0</v>
      </c>
      <c r="G276" s="49" t="e">
        <f>SUMIFS(#REF!,#REF!,"Receita",#REF!,CReceber!$D276,#REF!,"Não Pago")</f>
        <v>#REF!</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t="e">
        <f>SUMIFS(#REF!,#REF!,"Receita",#REF!,CReceber!$D276,#REF!,"Não Pago")</f>
        <v>#REF!</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t="e">
        <f t="shared" si="9"/>
        <v>#REF!</v>
      </c>
    </row>
    <row r="277" spans="1:17" ht="28.5" customHeight="1" thickTop="1" thickBot="1" x14ac:dyDescent="0.3">
      <c r="A277" s="214"/>
      <c r="C277" s="34" t="s">
        <v>274</v>
      </c>
      <c r="D277" s="35" t="e">
        <f>VLOOKUP(C277,'PC Receitas'!$K$4:$L$103,2,FALSE)</f>
        <v>#N/A</v>
      </c>
      <c r="E277" s="49">
        <f>SUMIFS(Jan!$J$5:$J$586,Jan!$V$5:$V$586,"Receita",Jan!$G$5:$G$586,CReceber!$D277,Jan!$L$5:$L$586,"Não Pago")</f>
        <v>0</v>
      </c>
      <c r="F277" s="49">
        <f>SUMIFS(Fev!$J$5:$J$605,Fev!$V$5:$V$605,"Receita",Fev!$G$5:$G$605,CReceber!$D277,Fev!$L$5:$L$605,"Não Pago")</f>
        <v>0</v>
      </c>
      <c r="G277" s="49" t="e">
        <f>SUMIFS(#REF!,#REF!,"Receita",#REF!,CReceber!$D277,#REF!,"Não Pago")</f>
        <v>#REF!</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t="e">
        <f>SUMIFS(#REF!,#REF!,"Receita",#REF!,CReceber!$D277,#REF!,"Não Pago")</f>
        <v>#REF!</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t="e">
        <f t="shared" si="9"/>
        <v>#REF!</v>
      </c>
    </row>
    <row r="278" spans="1:17" ht="28.5" customHeight="1" thickTop="1" thickBot="1" x14ac:dyDescent="0.3">
      <c r="A278" s="214"/>
      <c r="C278" s="34" t="s">
        <v>275</v>
      </c>
      <c r="D278" s="35" t="e">
        <f>VLOOKUP(C278,'PC Receitas'!$K$4:$L$103,2,FALSE)</f>
        <v>#N/A</v>
      </c>
      <c r="E278" s="49">
        <f>SUMIFS(Jan!$J$5:$J$586,Jan!$V$5:$V$586,"Receita",Jan!$G$5:$G$586,CReceber!$D278,Jan!$L$5:$L$586,"Não Pago")</f>
        <v>0</v>
      </c>
      <c r="F278" s="49">
        <f>SUMIFS(Fev!$J$5:$J$605,Fev!$V$5:$V$605,"Receita",Fev!$G$5:$G$605,CReceber!$D278,Fev!$L$5:$L$605,"Não Pago")</f>
        <v>0</v>
      </c>
      <c r="G278" s="49" t="e">
        <f>SUMIFS(#REF!,#REF!,"Receita",#REF!,CReceber!$D278,#REF!,"Não Pago")</f>
        <v>#REF!</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t="e">
        <f>SUMIFS(#REF!,#REF!,"Receita",#REF!,CReceber!$D278,#REF!,"Não Pago")</f>
        <v>#REF!</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t="e">
        <f t="shared" si="9"/>
        <v>#REF!</v>
      </c>
    </row>
    <row r="279" spans="1:17" ht="28.5" customHeight="1" thickTop="1" thickBot="1" x14ac:dyDescent="0.3">
      <c r="A279" s="214"/>
      <c r="C279" s="34" t="s">
        <v>276</v>
      </c>
      <c r="D279" s="35" t="e">
        <f>VLOOKUP(C279,'PC Receitas'!$K$4:$L$103,2,FALSE)</f>
        <v>#N/A</v>
      </c>
      <c r="E279" s="49">
        <f>SUMIFS(Jan!$J$5:$J$586,Jan!$V$5:$V$586,"Receita",Jan!$G$5:$G$586,CReceber!$D279,Jan!$L$5:$L$586,"Não Pago")</f>
        <v>0</v>
      </c>
      <c r="F279" s="49">
        <f>SUMIFS(Fev!$J$5:$J$605,Fev!$V$5:$V$605,"Receita",Fev!$G$5:$G$605,CReceber!$D279,Fev!$L$5:$L$605,"Não Pago")</f>
        <v>0</v>
      </c>
      <c r="G279" s="49" t="e">
        <f>SUMIFS(#REF!,#REF!,"Receita",#REF!,CReceber!$D279,#REF!,"Não Pago")</f>
        <v>#REF!</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t="e">
        <f>SUMIFS(#REF!,#REF!,"Receita",#REF!,CReceber!$D279,#REF!,"Não Pago")</f>
        <v>#REF!</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t="e">
        <f t="shared" si="9"/>
        <v>#REF!</v>
      </c>
    </row>
    <row r="280" spans="1:17" ht="28.5" customHeight="1" thickTop="1" thickBot="1" x14ac:dyDescent="0.3">
      <c r="A280" s="214"/>
      <c r="C280" s="34" t="s">
        <v>277</v>
      </c>
      <c r="D280" s="35" t="e">
        <f>VLOOKUP(C280,'PC Receitas'!$K$4:$L$103,2,FALSE)</f>
        <v>#N/A</v>
      </c>
      <c r="E280" s="49">
        <f>SUMIFS(Jan!$J$5:$J$586,Jan!$V$5:$V$586,"Receita",Jan!$G$5:$G$586,CReceber!$D280,Jan!$L$5:$L$586,"Não Pago")</f>
        <v>0</v>
      </c>
      <c r="F280" s="49">
        <f>SUMIFS(Fev!$J$5:$J$605,Fev!$V$5:$V$605,"Receita",Fev!$G$5:$G$605,CReceber!$D280,Fev!$L$5:$L$605,"Não Pago")</f>
        <v>0</v>
      </c>
      <c r="G280" s="49" t="e">
        <f>SUMIFS(#REF!,#REF!,"Receita",#REF!,CReceber!$D280,#REF!,"Não Pago")</f>
        <v>#REF!</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t="e">
        <f>SUMIFS(#REF!,#REF!,"Receita",#REF!,CReceber!$D280,#REF!,"Não Pago")</f>
        <v>#REF!</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t="e">
        <f t="shared" si="9"/>
        <v>#REF!</v>
      </c>
    </row>
    <row r="281" spans="1:17" ht="28.5" customHeight="1" thickTop="1" thickBot="1" x14ac:dyDescent="0.3">
      <c r="A281" s="214"/>
      <c r="C281" s="34" t="s">
        <v>278</v>
      </c>
      <c r="D281" s="35" t="e">
        <f>VLOOKUP(C281,'PC Receitas'!$K$4:$L$103,2,FALSE)</f>
        <v>#N/A</v>
      </c>
      <c r="E281" s="49">
        <f>SUMIFS(Jan!$J$5:$J$586,Jan!$V$5:$V$586,"Receita",Jan!$G$5:$G$586,CReceber!$D281,Jan!$L$5:$L$586,"Não Pago")</f>
        <v>0</v>
      </c>
      <c r="F281" s="49">
        <f>SUMIFS(Fev!$J$5:$J$605,Fev!$V$5:$V$605,"Receita",Fev!$G$5:$G$605,CReceber!$D281,Fev!$L$5:$L$605,"Não Pago")</f>
        <v>0</v>
      </c>
      <c r="G281" s="49" t="e">
        <f>SUMIFS(#REF!,#REF!,"Receita",#REF!,CReceber!$D281,#REF!,"Não Pago")</f>
        <v>#REF!</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t="e">
        <f>SUMIFS(#REF!,#REF!,"Receita",#REF!,CReceber!$D281,#REF!,"Não Pago")</f>
        <v>#REF!</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t="e">
        <f t="shared" si="9"/>
        <v>#REF!</v>
      </c>
    </row>
    <row r="282" spans="1:17" ht="28.5" customHeight="1" thickTop="1" thickBot="1" x14ac:dyDescent="0.3">
      <c r="A282" s="214"/>
      <c r="C282" s="34" t="s">
        <v>279</v>
      </c>
      <c r="D282" s="35" t="e">
        <f>VLOOKUP(C282,'PC Receitas'!$K$4:$L$103,2,FALSE)</f>
        <v>#N/A</v>
      </c>
      <c r="E282" s="49">
        <f>SUMIFS(Jan!$J$5:$J$586,Jan!$V$5:$V$586,"Receita",Jan!$G$5:$G$586,CReceber!$D282,Jan!$L$5:$L$586,"Não Pago")</f>
        <v>0</v>
      </c>
      <c r="F282" s="49">
        <f>SUMIFS(Fev!$J$5:$J$605,Fev!$V$5:$V$605,"Receita",Fev!$G$5:$G$605,CReceber!$D282,Fev!$L$5:$L$605,"Não Pago")</f>
        <v>0</v>
      </c>
      <c r="G282" s="49" t="e">
        <f>SUMIFS(#REF!,#REF!,"Receita",#REF!,CReceber!$D282,#REF!,"Não Pago")</f>
        <v>#REF!</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t="e">
        <f>SUMIFS(#REF!,#REF!,"Receita",#REF!,CReceber!$D282,#REF!,"Não Pago")</f>
        <v>#REF!</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t="e">
        <f t="shared" si="9"/>
        <v>#REF!</v>
      </c>
    </row>
    <row r="283" spans="1:17" ht="28.5" customHeight="1" thickTop="1" thickBot="1" x14ac:dyDescent="0.3">
      <c r="A283" s="214"/>
      <c r="C283" s="34" t="s">
        <v>280</v>
      </c>
      <c r="D283" s="35" t="e">
        <f>VLOOKUP(C283,'PC Receitas'!$K$4:$L$103,2,FALSE)</f>
        <v>#N/A</v>
      </c>
      <c r="E283" s="49">
        <f>SUMIFS(Jan!$J$5:$J$586,Jan!$V$5:$V$586,"Receita",Jan!$G$5:$G$586,CReceber!$D283,Jan!$L$5:$L$586,"Não Pago")</f>
        <v>0</v>
      </c>
      <c r="F283" s="49">
        <f>SUMIFS(Fev!$J$5:$J$605,Fev!$V$5:$V$605,"Receita",Fev!$G$5:$G$605,CReceber!$D283,Fev!$L$5:$L$605,"Não Pago")</f>
        <v>0</v>
      </c>
      <c r="G283" s="49" t="e">
        <f>SUMIFS(#REF!,#REF!,"Receita",#REF!,CReceber!$D283,#REF!,"Não Pago")</f>
        <v>#REF!</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t="e">
        <f>SUMIFS(#REF!,#REF!,"Receita",#REF!,CReceber!$D283,#REF!,"Não Pago")</f>
        <v>#REF!</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t="e">
        <f t="shared" si="9"/>
        <v>#REF!</v>
      </c>
    </row>
    <row r="284" spans="1:17" ht="28.5" customHeight="1" thickTop="1" thickBot="1" x14ac:dyDescent="0.3">
      <c r="A284" s="214"/>
      <c r="C284" s="34" t="s">
        <v>281</v>
      </c>
      <c r="D284" s="35" t="e">
        <f>VLOOKUP(C284,'PC Receitas'!$K$4:$L$103,2,FALSE)</f>
        <v>#N/A</v>
      </c>
      <c r="E284" s="49">
        <f>SUMIFS(Jan!$J$5:$J$586,Jan!$V$5:$V$586,"Receita",Jan!$G$5:$G$586,CReceber!$D284,Jan!$L$5:$L$586,"Não Pago")</f>
        <v>0</v>
      </c>
      <c r="F284" s="49">
        <f>SUMIFS(Fev!$J$5:$J$605,Fev!$V$5:$V$605,"Receita",Fev!$G$5:$G$605,CReceber!$D284,Fev!$L$5:$L$605,"Não Pago")</f>
        <v>0</v>
      </c>
      <c r="G284" s="49" t="e">
        <f>SUMIFS(#REF!,#REF!,"Receita",#REF!,CReceber!$D284,#REF!,"Não Pago")</f>
        <v>#REF!</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t="e">
        <f>SUMIFS(#REF!,#REF!,"Receita",#REF!,CReceber!$D284,#REF!,"Não Pago")</f>
        <v>#REF!</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t="e">
        <f t="shared" si="9"/>
        <v>#REF!</v>
      </c>
    </row>
    <row r="285" spans="1:17" ht="28.5" customHeight="1" thickTop="1" thickBot="1" x14ac:dyDescent="0.3">
      <c r="A285" s="214"/>
      <c r="C285" s="34" t="s">
        <v>282</v>
      </c>
      <c r="D285" s="35" t="e">
        <f>VLOOKUP(C285,'PC Receitas'!$K$4:$L$103,2,FALSE)</f>
        <v>#N/A</v>
      </c>
      <c r="E285" s="49">
        <f>SUMIFS(Jan!$J$5:$J$586,Jan!$V$5:$V$586,"Receita",Jan!$G$5:$G$586,CReceber!$D285,Jan!$L$5:$L$586,"Não Pago")</f>
        <v>0</v>
      </c>
      <c r="F285" s="49">
        <f>SUMIFS(Fev!$J$5:$J$605,Fev!$V$5:$V$605,"Receita",Fev!$G$5:$G$605,CReceber!$D285,Fev!$L$5:$L$605,"Não Pago")</f>
        <v>0</v>
      </c>
      <c r="G285" s="49" t="e">
        <f>SUMIFS(#REF!,#REF!,"Receita",#REF!,CReceber!$D285,#REF!,"Não Pago")</f>
        <v>#REF!</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t="e">
        <f>SUMIFS(#REF!,#REF!,"Receita",#REF!,CReceber!$D285,#REF!,"Não Pago")</f>
        <v>#REF!</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t="e">
        <f t="shared" si="9"/>
        <v>#REF!</v>
      </c>
    </row>
    <row r="286" spans="1:17" ht="28.5" customHeight="1" thickTop="1" thickBot="1" x14ac:dyDescent="0.3">
      <c r="A286" s="214"/>
      <c r="C286" s="34" t="s">
        <v>283</v>
      </c>
      <c r="D286" s="35" t="e">
        <f>VLOOKUP(C286,'PC Receitas'!$K$4:$L$103,2,FALSE)</f>
        <v>#N/A</v>
      </c>
      <c r="E286" s="49">
        <f>SUMIFS(Jan!$J$5:$J$586,Jan!$V$5:$V$586,"Receita",Jan!$G$5:$G$586,CReceber!$D286,Jan!$L$5:$L$586,"Não Pago")</f>
        <v>0</v>
      </c>
      <c r="F286" s="49">
        <f>SUMIFS(Fev!$J$5:$J$605,Fev!$V$5:$V$605,"Receita",Fev!$G$5:$G$605,CReceber!$D286,Fev!$L$5:$L$605,"Não Pago")</f>
        <v>0</v>
      </c>
      <c r="G286" s="49" t="e">
        <f>SUMIFS(#REF!,#REF!,"Receita",#REF!,CReceber!$D286,#REF!,"Não Pago")</f>
        <v>#REF!</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t="e">
        <f>SUMIFS(#REF!,#REF!,"Receita",#REF!,CReceber!$D286,#REF!,"Não Pago")</f>
        <v>#REF!</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t="e">
        <f t="shared" si="9"/>
        <v>#REF!</v>
      </c>
    </row>
    <row r="287" spans="1:17" ht="28.5" customHeight="1" thickTop="1" thickBot="1" x14ac:dyDescent="0.3">
      <c r="A287" s="214"/>
      <c r="C287" s="34" t="s">
        <v>284</v>
      </c>
      <c r="D287" s="35" t="e">
        <f>VLOOKUP(C287,'PC Receitas'!$K$4:$L$103,2,FALSE)</f>
        <v>#N/A</v>
      </c>
      <c r="E287" s="49">
        <f>SUMIFS(Jan!$J$5:$J$586,Jan!$V$5:$V$586,"Receita",Jan!$G$5:$G$586,CReceber!$D287,Jan!$L$5:$L$586,"Não Pago")</f>
        <v>0</v>
      </c>
      <c r="F287" s="49">
        <f>SUMIFS(Fev!$J$5:$J$605,Fev!$V$5:$V$605,"Receita",Fev!$G$5:$G$605,CReceber!$D287,Fev!$L$5:$L$605,"Não Pago")</f>
        <v>0</v>
      </c>
      <c r="G287" s="49" t="e">
        <f>SUMIFS(#REF!,#REF!,"Receita",#REF!,CReceber!$D287,#REF!,"Não Pago")</f>
        <v>#REF!</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t="e">
        <f>SUMIFS(#REF!,#REF!,"Receita",#REF!,CReceber!$D287,#REF!,"Não Pago")</f>
        <v>#REF!</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t="e">
        <f t="shared" si="9"/>
        <v>#REF!</v>
      </c>
    </row>
    <row r="288" spans="1:17" ht="28.5" customHeight="1" thickTop="1" thickBot="1" x14ac:dyDescent="0.3">
      <c r="A288" s="214"/>
      <c r="C288" s="34" t="s">
        <v>285</v>
      </c>
      <c r="D288" s="35" t="e">
        <f>VLOOKUP(C288,'PC Receitas'!$K$4:$L$103,2,FALSE)</f>
        <v>#N/A</v>
      </c>
      <c r="E288" s="49">
        <f>SUMIFS(Jan!$J$5:$J$586,Jan!$V$5:$V$586,"Receita",Jan!$G$5:$G$586,CReceber!$D288,Jan!$L$5:$L$586,"Não Pago")</f>
        <v>0</v>
      </c>
      <c r="F288" s="49">
        <f>SUMIFS(Fev!$J$5:$J$605,Fev!$V$5:$V$605,"Receita",Fev!$G$5:$G$605,CReceber!$D288,Fev!$L$5:$L$605,"Não Pago")</f>
        <v>0</v>
      </c>
      <c r="G288" s="49" t="e">
        <f>SUMIFS(#REF!,#REF!,"Receita",#REF!,CReceber!$D288,#REF!,"Não Pago")</f>
        <v>#REF!</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t="e">
        <f>SUMIFS(#REF!,#REF!,"Receita",#REF!,CReceber!$D288,#REF!,"Não Pago")</f>
        <v>#REF!</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t="e">
        <f t="shared" si="9"/>
        <v>#REF!</v>
      </c>
    </row>
    <row r="289" spans="1:17" ht="28.5" customHeight="1" thickTop="1" thickBot="1" x14ac:dyDescent="0.3">
      <c r="A289" s="214"/>
      <c r="C289" s="34" t="s">
        <v>286</v>
      </c>
      <c r="D289" s="35" t="e">
        <f>VLOOKUP(C289,'PC Receitas'!$K$4:$L$103,2,FALSE)</f>
        <v>#N/A</v>
      </c>
      <c r="E289" s="49">
        <f>SUMIFS(Jan!$J$5:$J$586,Jan!$V$5:$V$586,"Receita",Jan!$G$5:$G$586,CReceber!$D289,Jan!$L$5:$L$586,"Não Pago")</f>
        <v>0</v>
      </c>
      <c r="F289" s="49">
        <f>SUMIFS(Fev!$J$5:$J$605,Fev!$V$5:$V$605,"Receita",Fev!$G$5:$G$605,CReceber!$D289,Fev!$L$5:$L$605,"Não Pago")</f>
        <v>0</v>
      </c>
      <c r="G289" s="49" t="e">
        <f>SUMIFS(#REF!,#REF!,"Receita",#REF!,CReceber!$D289,#REF!,"Não Pago")</f>
        <v>#REF!</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t="e">
        <f>SUMIFS(#REF!,#REF!,"Receita",#REF!,CReceber!$D289,#REF!,"Não Pago")</f>
        <v>#REF!</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t="e">
        <f t="shared" si="9"/>
        <v>#REF!</v>
      </c>
    </row>
    <row r="290" spans="1:17" ht="28.5" customHeight="1" thickTop="1" thickBot="1" x14ac:dyDescent="0.3">
      <c r="A290" s="214"/>
      <c r="C290" s="34" t="s">
        <v>287</v>
      </c>
      <c r="D290" s="35" t="e">
        <f>VLOOKUP(C290,'PC Receitas'!$K$4:$L$103,2,FALSE)</f>
        <v>#N/A</v>
      </c>
      <c r="E290" s="49">
        <f>SUMIFS(Jan!$J$5:$J$586,Jan!$V$5:$V$586,"Receita",Jan!$G$5:$G$586,CReceber!$D290,Jan!$L$5:$L$586,"Não Pago")</f>
        <v>0</v>
      </c>
      <c r="F290" s="49">
        <f>SUMIFS(Fev!$J$5:$J$605,Fev!$V$5:$V$605,"Receita",Fev!$G$5:$G$605,CReceber!$D290,Fev!$L$5:$L$605,"Não Pago")</f>
        <v>0</v>
      </c>
      <c r="G290" s="49" t="e">
        <f>SUMIFS(#REF!,#REF!,"Receita",#REF!,CReceber!$D290,#REF!,"Não Pago")</f>
        <v>#REF!</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t="e">
        <f>SUMIFS(#REF!,#REF!,"Receita",#REF!,CReceber!$D290,#REF!,"Não Pago")</f>
        <v>#REF!</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t="e">
        <f t="shared" si="9"/>
        <v>#REF!</v>
      </c>
    </row>
    <row r="291" spans="1:17" ht="28.5" customHeight="1" thickTop="1" thickBot="1" x14ac:dyDescent="0.3">
      <c r="A291" s="214"/>
      <c r="C291" s="34" t="s">
        <v>288</v>
      </c>
      <c r="D291" s="35" t="e">
        <f>VLOOKUP(C291,'PC Receitas'!$K$4:$L$103,2,FALSE)</f>
        <v>#N/A</v>
      </c>
      <c r="E291" s="49">
        <f>SUMIFS(Jan!$J$5:$J$586,Jan!$V$5:$V$586,"Receita",Jan!$G$5:$G$586,CReceber!$D291,Jan!$L$5:$L$586,"Não Pago")</f>
        <v>0</v>
      </c>
      <c r="F291" s="49">
        <f>SUMIFS(Fev!$J$5:$J$605,Fev!$V$5:$V$605,"Receita",Fev!$G$5:$G$605,CReceber!$D291,Fev!$L$5:$L$605,"Não Pago")</f>
        <v>0</v>
      </c>
      <c r="G291" s="49" t="e">
        <f>SUMIFS(#REF!,#REF!,"Receita",#REF!,CReceber!$D291,#REF!,"Não Pago")</f>
        <v>#REF!</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t="e">
        <f>SUMIFS(#REF!,#REF!,"Receita",#REF!,CReceber!$D291,#REF!,"Não Pago")</f>
        <v>#REF!</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t="e">
        <f t="shared" si="9"/>
        <v>#REF!</v>
      </c>
    </row>
    <row r="292" spans="1:17" ht="28.5" customHeight="1" thickTop="1" thickBot="1" x14ac:dyDescent="0.3">
      <c r="A292" s="214"/>
      <c r="C292" s="34" t="s">
        <v>289</v>
      </c>
      <c r="D292" s="35" t="e">
        <f>VLOOKUP(C292,'PC Receitas'!$K$4:$L$103,2,FALSE)</f>
        <v>#N/A</v>
      </c>
      <c r="E292" s="49">
        <f>SUMIFS(Jan!$J$5:$J$586,Jan!$V$5:$V$586,"Receita",Jan!$G$5:$G$586,CReceber!$D292,Jan!$L$5:$L$586,"Não Pago")</f>
        <v>0</v>
      </c>
      <c r="F292" s="49">
        <f>SUMIFS(Fev!$J$5:$J$605,Fev!$V$5:$V$605,"Receita",Fev!$G$5:$G$605,CReceber!$D292,Fev!$L$5:$L$605,"Não Pago")</f>
        <v>0</v>
      </c>
      <c r="G292" s="49" t="e">
        <f>SUMIFS(#REF!,#REF!,"Receita",#REF!,CReceber!$D292,#REF!,"Não Pago")</f>
        <v>#REF!</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t="e">
        <f>SUMIFS(#REF!,#REF!,"Receita",#REF!,CReceber!$D292,#REF!,"Não Pago")</f>
        <v>#REF!</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t="e">
        <f t="shared" si="9"/>
        <v>#REF!</v>
      </c>
    </row>
    <row r="293" spans="1:17" ht="28.5" customHeight="1" thickTop="1" thickBot="1" x14ac:dyDescent="0.3">
      <c r="A293" s="214"/>
      <c r="C293" s="34" t="s">
        <v>290</v>
      </c>
      <c r="D293" s="35" t="e">
        <f>VLOOKUP(C293,'PC Receitas'!$K$4:$L$103,2,FALSE)</f>
        <v>#N/A</v>
      </c>
      <c r="E293" s="49">
        <f>SUMIFS(Jan!$J$5:$J$586,Jan!$V$5:$V$586,"Receita",Jan!$G$5:$G$586,CReceber!$D293,Jan!$L$5:$L$586,"Não Pago")</f>
        <v>0</v>
      </c>
      <c r="F293" s="49">
        <f>SUMIFS(Fev!$J$5:$J$605,Fev!$V$5:$V$605,"Receita",Fev!$G$5:$G$605,CReceber!$D293,Fev!$L$5:$L$605,"Não Pago")</f>
        <v>0</v>
      </c>
      <c r="G293" s="49" t="e">
        <f>SUMIFS(#REF!,#REF!,"Receita",#REF!,CReceber!$D293,#REF!,"Não Pago")</f>
        <v>#REF!</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t="e">
        <f>SUMIFS(#REF!,#REF!,"Receita",#REF!,CReceber!$D293,#REF!,"Não Pago")</f>
        <v>#REF!</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t="e">
        <f t="shared" si="9"/>
        <v>#REF!</v>
      </c>
    </row>
    <row r="294" spans="1:17" ht="27.75" customHeight="1" thickTop="1" thickBot="1" x14ac:dyDescent="0.3">
      <c r="A294" s="214"/>
      <c r="C294" s="34" t="s">
        <v>291</v>
      </c>
      <c r="D294" s="35" t="e">
        <f>VLOOKUP(C294,'PC Receitas'!$K$4:$L$103,2,FALSE)</f>
        <v>#N/A</v>
      </c>
      <c r="E294" s="49">
        <f>SUMIFS(Jan!$J$5:$J$586,Jan!$V$5:$V$586,"Receita",Jan!$G$5:$G$586,CReceber!$D294,Jan!$L$5:$L$586,"Não Pago")</f>
        <v>0</v>
      </c>
      <c r="F294" s="49">
        <f>SUMIFS(Fev!$J$5:$J$605,Fev!$V$5:$V$605,"Receita",Fev!$G$5:$G$605,CReceber!$D294,Fev!$L$5:$L$605,"Não Pago")</f>
        <v>0</v>
      </c>
      <c r="G294" s="49" t="e">
        <f>SUMIFS(#REF!,#REF!,"Receita",#REF!,CReceber!$D294,#REF!,"Não Pago")</f>
        <v>#REF!</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t="e">
        <f>SUMIFS(#REF!,#REF!,"Receita",#REF!,CReceber!$D294,#REF!,"Não Pago")</f>
        <v>#REF!</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t="e">
        <f t="shared" si="9"/>
        <v>#REF!</v>
      </c>
    </row>
    <row r="295" spans="1:17" ht="27.75" customHeight="1" thickTop="1" thickBot="1" x14ac:dyDescent="0.3">
      <c r="A295" s="214"/>
      <c r="C295" s="34" t="s">
        <v>292</v>
      </c>
      <c r="D295" s="35" t="e">
        <f>VLOOKUP(C295,'PC Receitas'!$K$4:$L$103,2,FALSE)</f>
        <v>#N/A</v>
      </c>
      <c r="E295" s="49">
        <f>SUMIFS(Jan!$J$5:$J$586,Jan!$V$5:$V$586,"Receita",Jan!$G$5:$G$586,CReceber!$D295,Jan!$L$5:$L$586,"Não Pago")</f>
        <v>0</v>
      </c>
      <c r="F295" s="49">
        <f>SUMIFS(Fev!$J$5:$J$605,Fev!$V$5:$V$605,"Receita",Fev!$G$5:$G$605,CReceber!$D295,Fev!$L$5:$L$605,"Não Pago")</f>
        <v>0</v>
      </c>
      <c r="G295" s="49" t="e">
        <f>SUMIFS(#REF!,#REF!,"Receita",#REF!,CReceber!$D295,#REF!,"Não Pago")</f>
        <v>#REF!</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t="e">
        <f>SUMIFS(#REF!,#REF!,"Receita",#REF!,CReceber!$D295,#REF!,"Não Pago")</f>
        <v>#REF!</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t="e">
        <f t="shared" si="9"/>
        <v>#REF!</v>
      </c>
    </row>
    <row r="296" spans="1:17" ht="27.75" customHeight="1" thickTop="1" thickBot="1" x14ac:dyDescent="0.3">
      <c r="A296" s="214"/>
      <c r="C296" s="34" t="s">
        <v>293</v>
      </c>
      <c r="D296" s="35" t="e">
        <f>VLOOKUP(C296,'PC Receitas'!$K$4:$L$103,2,FALSE)</f>
        <v>#N/A</v>
      </c>
      <c r="E296" s="49">
        <f>SUMIFS(Jan!$J$5:$J$586,Jan!$V$5:$V$586,"Receita",Jan!$G$5:$G$586,CReceber!$D296,Jan!$L$5:$L$586,"Não Pago")</f>
        <v>0</v>
      </c>
      <c r="F296" s="49">
        <f>SUMIFS(Fev!$J$5:$J$605,Fev!$V$5:$V$605,"Receita",Fev!$G$5:$G$605,CReceber!$D296,Fev!$L$5:$L$605,"Não Pago")</f>
        <v>0</v>
      </c>
      <c r="G296" s="49" t="e">
        <f>SUMIFS(#REF!,#REF!,"Receita",#REF!,CReceber!$D296,#REF!,"Não Pago")</f>
        <v>#REF!</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t="e">
        <f>SUMIFS(#REF!,#REF!,"Receita",#REF!,CReceber!$D296,#REF!,"Não Pago")</f>
        <v>#REF!</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t="e">
        <f t="shared" si="9"/>
        <v>#REF!</v>
      </c>
    </row>
    <row r="297" spans="1:17" ht="27.75" customHeight="1" thickTop="1" thickBot="1" x14ac:dyDescent="0.3">
      <c r="A297" s="214"/>
      <c r="C297" s="34" t="s">
        <v>294</v>
      </c>
      <c r="D297" s="35" t="e">
        <f>VLOOKUP(C297,'PC Receitas'!$K$4:$L$103,2,FALSE)</f>
        <v>#N/A</v>
      </c>
      <c r="E297" s="49">
        <f>SUMIFS(Jan!$J$5:$J$586,Jan!$V$5:$V$586,"Receita",Jan!$G$5:$G$586,CReceber!$D297,Jan!$L$5:$L$586,"Não Pago")</f>
        <v>0</v>
      </c>
      <c r="F297" s="49">
        <f>SUMIFS(Fev!$J$5:$J$605,Fev!$V$5:$V$605,"Receita",Fev!$G$5:$G$605,CReceber!$D297,Fev!$L$5:$L$605,"Não Pago")</f>
        <v>0</v>
      </c>
      <c r="G297" s="49" t="e">
        <f>SUMIFS(#REF!,#REF!,"Receita",#REF!,CReceber!$D297,#REF!,"Não Pago")</f>
        <v>#REF!</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t="e">
        <f>SUMIFS(#REF!,#REF!,"Receita",#REF!,CReceber!$D297,#REF!,"Não Pago")</f>
        <v>#REF!</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t="e">
        <f t="shared" si="9"/>
        <v>#REF!</v>
      </c>
    </row>
    <row r="298" spans="1:17" ht="27.75" customHeight="1" thickTop="1" thickBot="1" x14ac:dyDescent="0.3">
      <c r="A298" s="214"/>
      <c r="C298" s="34" t="s">
        <v>295</v>
      </c>
      <c r="D298" s="35" t="e">
        <f>VLOOKUP(C298,'PC Receitas'!$K$4:$L$103,2,FALSE)</f>
        <v>#N/A</v>
      </c>
      <c r="E298" s="49">
        <f>SUMIFS(Jan!$J$5:$J$586,Jan!$V$5:$V$586,"Receita",Jan!$G$5:$G$586,CReceber!$D298,Jan!$L$5:$L$586,"Não Pago")</f>
        <v>0</v>
      </c>
      <c r="F298" s="49">
        <f>SUMIFS(Fev!$J$5:$J$605,Fev!$V$5:$V$605,"Receita",Fev!$G$5:$G$605,CReceber!$D298,Fev!$L$5:$L$605,"Não Pago")</f>
        <v>0</v>
      </c>
      <c r="G298" s="49" t="e">
        <f>SUMIFS(#REF!,#REF!,"Receita",#REF!,CReceber!$D298,#REF!,"Não Pago")</f>
        <v>#REF!</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t="e">
        <f>SUMIFS(#REF!,#REF!,"Receita",#REF!,CReceber!$D298,#REF!,"Não Pago")</f>
        <v>#REF!</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t="e">
        <f t="shared" si="9"/>
        <v>#REF!</v>
      </c>
    </row>
    <row r="299" spans="1:17" ht="27.75" customHeight="1" thickTop="1" thickBot="1" x14ac:dyDescent="0.3">
      <c r="A299" s="214"/>
      <c r="C299" s="34" t="s">
        <v>296</v>
      </c>
      <c r="D299" s="35" t="e">
        <f>VLOOKUP(C299,'PC Receitas'!$K$4:$L$103,2,FALSE)</f>
        <v>#N/A</v>
      </c>
      <c r="E299" s="49">
        <f>SUMIFS(Jan!$J$5:$J$586,Jan!$V$5:$V$586,"Receita",Jan!$G$5:$G$586,CReceber!$D299,Jan!$L$5:$L$586,"Não Pago")</f>
        <v>0</v>
      </c>
      <c r="F299" s="49">
        <f>SUMIFS(Fev!$J$5:$J$605,Fev!$V$5:$V$605,"Receita",Fev!$G$5:$G$605,CReceber!$D299,Fev!$L$5:$L$605,"Não Pago")</f>
        <v>0</v>
      </c>
      <c r="G299" s="49" t="e">
        <f>SUMIFS(#REF!,#REF!,"Receita",#REF!,CReceber!$D299,#REF!,"Não Pago")</f>
        <v>#REF!</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t="e">
        <f>SUMIFS(#REF!,#REF!,"Receita",#REF!,CReceber!$D299,#REF!,"Não Pago")</f>
        <v>#REF!</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t="e">
        <f t="shared" si="9"/>
        <v>#REF!</v>
      </c>
    </row>
    <row r="300" spans="1:17" ht="27.75" customHeight="1" thickTop="1" thickBot="1" x14ac:dyDescent="0.3">
      <c r="A300" s="214"/>
      <c r="C300" s="34" t="s">
        <v>297</v>
      </c>
      <c r="D300" s="35" t="e">
        <f>VLOOKUP(C300,'PC Receitas'!$K$4:$L$103,2,FALSE)</f>
        <v>#N/A</v>
      </c>
      <c r="E300" s="49">
        <f>SUMIFS(Jan!$J$5:$J$586,Jan!$V$5:$V$586,"Receita",Jan!$G$5:$G$586,CReceber!$D300,Jan!$L$5:$L$586,"Não Pago")</f>
        <v>0</v>
      </c>
      <c r="F300" s="49">
        <f>SUMIFS(Fev!$J$5:$J$605,Fev!$V$5:$V$605,"Receita",Fev!$G$5:$G$605,CReceber!$D300,Fev!$L$5:$L$605,"Não Pago")</f>
        <v>0</v>
      </c>
      <c r="G300" s="49" t="e">
        <f>SUMIFS(#REF!,#REF!,"Receita",#REF!,CReceber!$D300,#REF!,"Não Pago")</f>
        <v>#REF!</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t="e">
        <f>SUMIFS(#REF!,#REF!,"Receita",#REF!,CReceber!$D300,#REF!,"Não Pago")</f>
        <v>#REF!</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t="e">
        <f t="shared" si="9"/>
        <v>#REF!</v>
      </c>
    </row>
    <row r="301" spans="1:17" ht="27.75" customHeight="1" thickTop="1" thickBot="1" x14ac:dyDescent="0.3">
      <c r="A301" s="214"/>
      <c r="C301" s="34" t="s">
        <v>298</v>
      </c>
      <c r="D301" s="35" t="e">
        <f>VLOOKUP(C301,'PC Receitas'!$K$4:$L$103,2,FALSE)</f>
        <v>#N/A</v>
      </c>
      <c r="E301" s="49">
        <f>SUMIFS(Jan!$J$5:$J$586,Jan!$V$5:$V$586,"Receita",Jan!$G$5:$G$586,CReceber!$D301,Jan!$L$5:$L$586,"Não Pago")</f>
        <v>0</v>
      </c>
      <c r="F301" s="49">
        <f>SUMIFS(Fev!$J$5:$J$605,Fev!$V$5:$V$605,"Receita",Fev!$G$5:$G$605,CReceber!$D301,Fev!$L$5:$L$605,"Não Pago")</f>
        <v>0</v>
      </c>
      <c r="G301" s="49" t="e">
        <f>SUMIFS(#REF!,#REF!,"Receita",#REF!,CReceber!$D301,#REF!,"Não Pago")</f>
        <v>#REF!</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t="e">
        <f>SUMIFS(#REF!,#REF!,"Receita",#REF!,CReceber!$D301,#REF!,"Não Pago")</f>
        <v>#REF!</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t="e">
        <f t="shared" si="9"/>
        <v>#REF!</v>
      </c>
    </row>
    <row r="302" spans="1:17" ht="27.75" customHeight="1" thickTop="1" thickBot="1" x14ac:dyDescent="0.3">
      <c r="A302" s="214"/>
      <c r="C302" s="34" t="s">
        <v>299</v>
      </c>
      <c r="D302" s="35" t="e">
        <f>VLOOKUP(C302,'PC Receitas'!$K$4:$L$103,2,FALSE)</f>
        <v>#N/A</v>
      </c>
      <c r="E302" s="49">
        <f>SUMIFS(Jan!$J$5:$J$586,Jan!$V$5:$V$586,"Receita",Jan!$G$5:$G$586,CReceber!$D302,Jan!$L$5:$L$586,"Não Pago")</f>
        <v>0</v>
      </c>
      <c r="F302" s="49">
        <f>SUMIFS(Fev!$J$5:$J$605,Fev!$V$5:$V$605,"Receita",Fev!$G$5:$G$605,CReceber!$D302,Fev!$L$5:$L$605,"Não Pago")</f>
        <v>0</v>
      </c>
      <c r="G302" s="49" t="e">
        <f>SUMIFS(#REF!,#REF!,"Receita",#REF!,CReceber!$D302,#REF!,"Não Pago")</f>
        <v>#REF!</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t="e">
        <f>SUMIFS(#REF!,#REF!,"Receita",#REF!,CReceber!$D302,#REF!,"Não Pago")</f>
        <v>#REF!</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t="e">
        <f t="shared" si="9"/>
        <v>#REF!</v>
      </c>
    </row>
    <row r="303" spans="1:17" ht="27.75" customHeight="1" thickTop="1" thickBot="1" x14ac:dyDescent="0.3">
      <c r="A303" s="214"/>
      <c r="C303" s="34" t="s">
        <v>300</v>
      </c>
      <c r="D303" s="35" t="e">
        <f>VLOOKUP(C303,'PC Receitas'!$K$4:$L$103,2,FALSE)</f>
        <v>#N/A</v>
      </c>
      <c r="E303" s="49">
        <f>SUMIFS(Jan!$J$5:$J$586,Jan!$V$5:$V$586,"Receita",Jan!$G$5:$G$586,CReceber!$D303,Jan!$L$5:$L$586,"Não Pago")</f>
        <v>0</v>
      </c>
      <c r="F303" s="49">
        <f>SUMIFS(Fev!$J$5:$J$605,Fev!$V$5:$V$605,"Receita",Fev!$G$5:$G$605,CReceber!$D303,Fev!$L$5:$L$605,"Não Pago")</f>
        <v>0</v>
      </c>
      <c r="G303" s="49" t="e">
        <f>SUMIFS(#REF!,#REF!,"Receita",#REF!,CReceber!$D303,#REF!,"Não Pago")</f>
        <v>#REF!</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t="e">
        <f>SUMIFS(#REF!,#REF!,"Receita",#REF!,CReceber!$D303,#REF!,"Não Pago")</f>
        <v>#REF!</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t="e">
        <f t="shared" si="9"/>
        <v>#REF!</v>
      </c>
    </row>
    <row r="304" spans="1:17" ht="27.75" customHeight="1" thickTop="1" thickBot="1" x14ac:dyDescent="0.3">
      <c r="A304" s="214"/>
      <c r="C304" s="34" t="s">
        <v>301</v>
      </c>
      <c r="D304" s="35" t="e">
        <f>VLOOKUP(C304,'PC Receitas'!$K$4:$L$103,2,FALSE)</f>
        <v>#N/A</v>
      </c>
      <c r="E304" s="49">
        <f>SUMIFS(Jan!$J$5:$J$586,Jan!$V$5:$V$586,"Receita",Jan!$G$5:$G$586,CReceber!$D304,Jan!$L$5:$L$586,"Não Pago")</f>
        <v>0</v>
      </c>
      <c r="F304" s="49">
        <f>SUMIFS(Fev!$J$5:$J$605,Fev!$V$5:$V$605,"Receita",Fev!$G$5:$G$605,CReceber!$D304,Fev!$L$5:$L$605,"Não Pago")</f>
        <v>0</v>
      </c>
      <c r="G304" s="49" t="e">
        <f>SUMIFS(#REF!,#REF!,"Receita",#REF!,CReceber!$D304,#REF!,"Não Pago")</f>
        <v>#REF!</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t="e">
        <f>SUMIFS(#REF!,#REF!,"Receita",#REF!,CReceber!$D304,#REF!,"Não Pago")</f>
        <v>#REF!</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t="e">
        <f t="shared" si="9"/>
        <v>#REF!</v>
      </c>
    </row>
    <row r="305" spans="1:17" ht="27.75" customHeight="1" thickTop="1" thickBot="1" x14ac:dyDescent="0.3">
      <c r="A305" s="214"/>
      <c r="C305" s="34" t="s">
        <v>302</v>
      </c>
      <c r="D305" s="35" t="e">
        <f>VLOOKUP(C305,'PC Receitas'!$K$4:$L$103,2,FALSE)</f>
        <v>#N/A</v>
      </c>
      <c r="E305" s="49">
        <f>SUMIFS(Jan!$J$5:$J$586,Jan!$V$5:$V$586,"Receita",Jan!$G$5:$G$586,CReceber!$D305,Jan!$L$5:$L$586,"Não Pago")</f>
        <v>0</v>
      </c>
      <c r="F305" s="49">
        <f>SUMIFS(Fev!$J$5:$J$605,Fev!$V$5:$V$605,"Receita",Fev!$G$5:$G$605,CReceber!$D305,Fev!$L$5:$L$605,"Não Pago")</f>
        <v>0</v>
      </c>
      <c r="G305" s="49" t="e">
        <f>SUMIFS(#REF!,#REF!,"Receita",#REF!,CReceber!$D305,#REF!,"Não Pago")</f>
        <v>#REF!</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t="e">
        <f>SUMIFS(#REF!,#REF!,"Receita",#REF!,CReceber!$D305,#REF!,"Não Pago")</f>
        <v>#REF!</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t="e">
        <f t="shared" si="9"/>
        <v>#REF!</v>
      </c>
    </row>
    <row r="306" spans="1:17" ht="27.75" customHeight="1" thickTop="1" thickBot="1" x14ac:dyDescent="0.3">
      <c r="A306" s="214"/>
      <c r="C306" s="34" t="s">
        <v>303</v>
      </c>
      <c r="D306" s="35" t="e">
        <f>VLOOKUP(C306,'PC Receitas'!$K$4:$L$103,2,FALSE)</f>
        <v>#N/A</v>
      </c>
      <c r="E306" s="49">
        <f>SUMIFS(Jan!$J$5:$J$586,Jan!$V$5:$V$586,"Receita",Jan!$G$5:$G$586,CReceber!$D306,Jan!$L$5:$L$586,"Não Pago")</f>
        <v>0</v>
      </c>
      <c r="F306" s="49">
        <f>SUMIFS(Fev!$J$5:$J$605,Fev!$V$5:$V$605,"Receita",Fev!$G$5:$G$605,CReceber!$D306,Fev!$L$5:$L$605,"Não Pago")</f>
        <v>0</v>
      </c>
      <c r="G306" s="49" t="e">
        <f>SUMIFS(#REF!,#REF!,"Receita",#REF!,CReceber!$D306,#REF!,"Não Pago")</f>
        <v>#REF!</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t="e">
        <f>SUMIFS(#REF!,#REF!,"Receita",#REF!,CReceber!$D306,#REF!,"Não Pago")</f>
        <v>#REF!</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t="e">
        <f t="shared" si="9"/>
        <v>#REF!</v>
      </c>
    </row>
    <row r="307" spans="1:17" ht="48.75" customHeight="1" thickTop="1" thickBot="1" x14ac:dyDescent="0.3">
      <c r="A307" s="214"/>
      <c r="C307" s="34" t="s">
        <v>44</v>
      </c>
      <c r="D307" s="35" t="e">
        <f>VLOOKUP(C307,'PC Receitas'!$K$4:$L$103,2,FALSE)</f>
        <v>#N/A</v>
      </c>
      <c r="E307" s="49">
        <f>SUMIFS(Jan!$J$5:$J$586,Jan!$V$5:$V$586,"Receita",Jan!$G$5:$G$586,CReceber!$D307,Jan!$L$5:$L$586,"Não Pago")</f>
        <v>0</v>
      </c>
      <c r="F307" s="49">
        <f>SUMIFS(Fev!$J$5:$J$605,Fev!$V$5:$V$605,"Receita",Fev!$G$5:$G$605,CReceber!$D307,Fev!$L$5:$L$605,"Não Pago")</f>
        <v>0</v>
      </c>
      <c r="G307" s="49" t="e">
        <f>SUMIFS(#REF!,#REF!,"Receita",#REF!,CReceber!$D307,#REF!,"Não Pago")</f>
        <v>#REF!</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t="e">
        <f>SUMIFS(#REF!,#REF!,"Receita",#REF!,CReceber!$D307,#REF!,"Não Pago")</f>
        <v>#REF!</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t="e">
        <f t="shared" si="9"/>
        <v>#REF!</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heetViews>
  <sheetFormatPr defaultColWidth="0" defaultRowHeight="15" zeroHeight="1" x14ac:dyDescent="0.25"/>
  <cols>
    <col min="1" max="1" width="27.42578125" style="219"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14"/>
      <c r="C1" s="258"/>
      <c r="D1" s="258"/>
      <c r="E1" s="258"/>
      <c r="F1" s="258"/>
      <c r="G1" s="258"/>
      <c r="H1" s="258"/>
      <c r="I1" s="258"/>
      <c r="J1" s="258"/>
      <c r="K1" s="258"/>
    </row>
    <row r="2" spans="1:16" s="18" customFormat="1" ht="37.5" hidden="1" customHeight="1" x14ac:dyDescent="0.25">
      <c r="A2" s="214"/>
      <c r="C2" s="19"/>
      <c r="D2" s="19"/>
      <c r="E2" s="19"/>
      <c r="F2" s="19"/>
      <c r="G2" s="19"/>
      <c r="H2" s="19"/>
      <c r="I2" s="19"/>
      <c r="J2" s="19"/>
      <c r="K2" s="19"/>
      <c r="L2" s="19"/>
      <c r="M2" s="19"/>
      <c r="N2" s="19"/>
      <c r="O2" s="19"/>
      <c r="P2" s="19"/>
    </row>
    <row r="3" spans="1:16" ht="39.75" customHeight="1" x14ac:dyDescent="0.25">
      <c r="A3" s="214"/>
      <c r="D3" s="6"/>
    </row>
    <row r="4" spans="1:16" ht="24.75" customHeight="1" x14ac:dyDescent="0.25">
      <c r="A4" s="214"/>
      <c r="C4" s="297" t="s">
        <v>78</v>
      </c>
      <c r="D4" s="297"/>
      <c r="E4" s="297"/>
      <c r="F4" s="297"/>
    </row>
    <row r="5" spans="1:16" x14ac:dyDescent="0.25">
      <c r="A5" s="214"/>
    </row>
    <row r="6" spans="1:16" x14ac:dyDescent="0.25">
      <c r="A6" s="214"/>
    </row>
    <row r="7" spans="1:16" x14ac:dyDescent="0.25">
      <c r="A7" s="214"/>
    </row>
    <row r="8" spans="1:16" x14ac:dyDescent="0.25">
      <c r="A8" s="214"/>
    </row>
    <row r="9" spans="1:16" x14ac:dyDescent="0.25">
      <c r="A9" s="214"/>
    </row>
    <row r="10" spans="1:16" x14ac:dyDescent="0.25">
      <c r="A10" s="214"/>
    </row>
    <row r="11" spans="1:16" x14ac:dyDescent="0.25">
      <c r="A11" s="214"/>
    </row>
    <row r="12" spans="1:16" x14ac:dyDescent="0.25">
      <c r="A12" s="214"/>
    </row>
    <row r="13" spans="1:16" x14ac:dyDescent="0.25">
      <c r="A13" s="214"/>
    </row>
    <row r="14" spans="1:16" x14ac:dyDescent="0.25">
      <c r="A14" s="214"/>
    </row>
    <row r="15" spans="1:16" x14ac:dyDescent="0.25">
      <c r="A15" s="214"/>
    </row>
    <row r="16" spans="1:16" x14ac:dyDescent="0.25">
      <c r="A16" s="214"/>
    </row>
    <row r="17" spans="1:9" x14ac:dyDescent="0.25">
      <c r="A17" s="214"/>
    </row>
    <row r="18" spans="1:9" ht="58.5" customHeight="1" x14ac:dyDescent="0.25">
      <c r="A18" s="214"/>
    </row>
    <row r="19" spans="1:9" ht="21" x14ac:dyDescent="0.25">
      <c r="A19" s="214"/>
      <c r="C19" s="26" t="s">
        <v>79</v>
      </c>
      <c r="H19" s="13"/>
      <c r="I19" s="26" t="s">
        <v>80</v>
      </c>
    </row>
    <row r="20" spans="1:9" x14ac:dyDescent="0.25">
      <c r="A20" s="214"/>
    </row>
    <row r="21" spans="1:9" x14ac:dyDescent="0.25">
      <c r="A21" s="214"/>
    </row>
    <row r="22" spans="1:9" x14ac:dyDescent="0.25">
      <c r="A22" s="214"/>
    </row>
    <row r="23" spans="1:9" x14ac:dyDescent="0.25">
      <c r="A23" s="214"/>
    </row>
    <row r="24" spans="1:9" x14ac:dyDescent="0.25">
      <c r="A24" s="214"/>
    </row>
    <row r="25" spans="1:9" x14ac:dyDescent="0.25">
      <c r="A25" s="214"/>
    </row>
    <row r="26" spans="1:9" x14ac:dyDescent="0.25">
      <c r="A26" s="214"/>
    </row>
    <row r="27" spans="1:9" x14ac:dyDescent="0.25">
      <c r="A27" s="214"/>
    </row>
    <row r="28" spans="1:9" x14ac:dyDescent="0.25">
      <c r="A28" s="214"/>
    </row>
    <row r="29" spans="1:9" x14ac:dyDescent="0.25">
      <c r="A29" s="214"/>
    </row>
    <row r="30" spans="1:9" x14ac:dyDescent="0.25">
      <c r="A30" s="214"/>
    </row>
    <row r="31" spans="1:9" x14ac:dyDescent="0.25">
      <c r="A31" s="214"/>
    </row>
    <row r="32" spans="1:9" x14ac:dyDescent="0.25">
      <c r="A32" s="214"/>
    </row>
    <row r="33" spans="1:9" ht="33" customHeight="1" x14ac:dyDescent="0.25">
      <c r="A33" s="214"/>
    </row>
    <row r="34" spans="1:9" ht="21" x14ac:dyDescent="0.25">
      <c r="A34" s="214"/>
      <c r="C34" s="297" t="s">
        <v>81</v>
      </c>
      <c r="D34" s="297"/>
      <c r="E34" s="297"/>
      <c r="F34" s="297"/>
    </row>
    <row r="35" spans="1:9" x14ac:dyDescent="0.25">
      <c r="A35" s="214"/>
    </row>
    <row r="36" spans="1:9" x14ac:dyDescent="0.25">
      <c r="A36" s="214"/>
    </row>
    <row r="37" spans="1:9" x14ac:dyDescent="0.25">
      <c r="A37" s="214"/>
    </row>
    <row r="38" spans="1:9" x14ac:dyDescent="0.25">
      <c r="A38" s="214"/>
    </row>
    <row r="39" spans="1:9" x14ac:dyDescent="0.25">
      <c r="A39" s="214"/>
    </row>
    <row r="40" spans="1:9" x14ac:dyDescent="0.25">
      <c r="A40" s="214"/>
    </row>
    <row r="41" spans="1:9" x14ac:dyDescent="0.25">
      <c r="A41" s="214"/>
    </row>
    <row r="42" spans="1:9" x14ac:dyDescent="0.25">
      <c r="A42" s="214"/>
    </row>
    <row r="43" spans="1:9" x14ac:dyDescent="0.25">
      <c r="A43" s="214"/>
    </row>
    <row r="44" spans="1:9" x14ac:dyDescent="0.25">
      <c r="A44" s="214"/>
    </row>
    <row r="45" spans="1:9" x14ac:dyDescent="0.25">
      <c r="A45" s="214"/>
    </row>
    <row r="46" spans="1:9" x14ac:dyDescent="0.25">
      <c r="A46" s="214"/>
    </row>
    <row r="47" spans="1:9" x14ac:dyDescent="0.25">
      <c r="A47" s="214"/>
    </row>
    <row r="48" spans="1:9" ht="46.5" customHeight="1" x14ac:dyDescent="0.35">
      <c r="A48" s="214"/>
      <c r="I48" s="37"/>
    </row>
    <row r="49" spans="1:11" ht="25.5" customHeight="1" x14ac:dyDescent="0.25">
      <c r="A49" s="214"/>
      <c r="C49" s="297" t="s">
        <v>82</v>
      </c>
      <c r="D49" s="297"/>
      <c r="E49" s="297"/>
      <c r="I49" s="297" t="s">
        <v>83</v>
      </c>
      <c r="J49" s="297"/>
    </row>
    <row r="50" spans="1:11" ht="12.75" customHeight="1" x14ac:dyDescent="0.25">
      <c r="A50" s="214"/>
    </row>
    <row r="51" spans="1:11" x14ac:dyDescent="0.25">
      <c r="A51" s="214"/>
    </row>
    <row r="52" spans="1:11" x14ac:dyDescent="0.25">
      <c r="A52" s="214"/>
    </row>
    <row r="53" spans="1:11" x14ac:dyDescent="0.25">
      <c r="A53" s="214"/>
    </row>
    <row r="54" spans="1:11" x14ac:dyDescent="0.25">
      <c r="A54" s="214"/>
    </row>
    <row r="55" spans="1:11" x14ac:dyDescent="0.25">
      <c r="A55" s="214"/>
    </row>
    <row r="56" spans="1:11" x14ac:dyDescent="0.25">
      <c r="A56" s="214"/>
    </row>
    <row r="57" spans="1:11" x14ac:dyDescent="0.25">
      <c r="A57" s="214"/>
    </row>
    <row r="58" spans="1:11" x14ac:dyDescent="0.25">
      <c r="A58" s="214"/>
    </row>
    <row r="59" spans="1:11" x14ac:dyDescent="0.25">
      <c r="A59" s="214"/>
    </row>
    <row r="60" spans="1:11" x14ac:dyDescent="0.25">
      <c r="A60" s="214"/>
    </row>
    <row r="61" spans="1:11" x14ac:dyDescent="0.25">
      <c r="A61" s="214"/>
    </row>
    <row r="62" spans="1:11" x14ac:dyDescent="0.25">
      <c r="A62" s="214"/>
    </row>
    <row r="63" spans="1:11" x14ac:dyDescent="0.25">
      <c r="A63" s="214"/>
    </row>
    <row r="64" spans="1:11" x14ac:dyDescent="0.25">
      <c r="A64" s="214"/>
      <c r="C64" s="13"/>
      <c r="G64" s="13"/>
      <c r="K64" s="13"/>
    </row>
    <row r="65" spans="1:6" x14ac:dyDescent="0.25">
      <c r="A65" s="214"/>
    </row>
    <row r="66" spans="1:6" x14ac:dyDescent="0.25">
      <c r="A66" s="214"/>
    </row>
    <row r="67" spans="1:6" x14ac:dyDescent="0.25">
      <c r="A67" s="214"/>
    </row>
    <row r="68" spans="1:6" ht="21" x14ac:dyDescent="0.25">
      <c r="A68" s="214"/>
      <c r="C68" s="297" t="s">
        <v>185</v>
      </c>
      <c r="D68" s="297"/>
      <c r="E68" s="297"/>
      <c r="F68" s="297"/>
    </row>
    <row r="69" spans="1:6" x14ac:dyDescent="0.25">
      <c r="A69" s="214"/>
    </row>
    <row r="70" spans="1:6" x14ac:dyDescent="0.25">
      <c r="A70" s="214"/>
    </row>
    <row r="71" spans="1:6" x14ac:dyDescent="0.25">
      <c r="A71" s="214"/>
    </row>
    <row r="72" spans="1:6" x14ac:dyDescent="0.25">
      <c r="A72" s="214"/>
    </row>
    <row r="73" spans="1:6" x14ac:dyDescent="0.25">
      <c r="A73" s="214"/>
    </row>
    <row r="74" spans="1:6" x14ac:dyDescent="0.25">
      <c r="A74" s="214"/>
    </row>
    <row r="75" spans="1:6" x14ac:dyDescent="0.25">
      <c r="A75" s="214"/>
    </row>
    <row r="76" spans="1:6" x14ac:dyDescent="0.25">
      <c r="A76" s="214"/>
    </row>
    <row r="77" spans="1:6" x14ac:dyDescent="0.25">
      <c r="A77" s="214"/>
    </row>
    <row r="78" spans="1:6" x14ac:dyDescent="0.25">
      <c r="A78" s="214"/>
    </row>
    <row r="79" spans="1:6" x14ac:dyDescent="0.25">
      <c r="A79" s="214"/>
    </row>
    <row r="80" spans="1:6" x14ac:dyDescent="0.25">
      <c r="A80" s="214"/>
    </row>
    <row r="81" spans="1:7" x14ac:dyDescent="0.25">
      <c r="A81" s="214"/>
    </row>
    <row r="82" spans="1:7" x14ac:dyDescent="0.25">
      <c r="A82" s="214"/>
    </row>
    <row r="83" spans="1:7" x14ac:dyDescent="0.25">
      <c r="A83" s="214"/>
    </row>
    <row r="84" spans="1:7" x14ac:dyDescent="0.25">
      <c r="A84" s="214"/>
    </row>
    <row r="85" spans="1:7" ht="21" x14ac:dyDescent="0.25">
      <c r="A85" s="214"/>
      <c r="C85" s="298" t="s">
        <v>207</v>
      </c>
      <c r="D85" s="298"/>
      <c r="E85" s="298"/>
      <c r="F85" s="298"/>
      <c r="G85" s="298"/>
    </row>
    <row r="86" spans="1:7" x14ac:dyDescent="0.25">
      <c r="A86" s="214"/>
    </row>
    <row r="87" spans="1:7" x14ac:dyDescent="0.25">
      <c r="A87" s="214"/>
    </row>
    <row r="88" spans="1:7" x14ac:dyDescent="0.25">
      <c r="A88" s="214"/>
    </row>
    <row r="89" spans="1:7" x14ac:dyDescent="0.25">
      <c r="A89" s="214"/>
    </row>
    <row r="90" spans="1:7" x14ac:dyDescent="0.25">
      <c r="A90" s="214"/>
    </row>
    <row r="91" spans="1:7" x14ac:dyDescent="0.25">
      <c r="A91" s="214"/>
    </row>
    <row r="92" spans="1:7" x14ac:dyDescent="0.25">
      <c r="A92" s="214"/>
    </row>
    <row r="93" spans="1:7" x14ac:dyDescent="0.25">
      <c r="A93" s="214"/>
    </row>
    <row r="94" spans="1:7" x14ac:dyDescent="0.25">
      <c r="A94" s="214"/>
    </row>
    <row r="95" spans="1:7" x14ac:dyDescent="0.25">
      <c r="A95" s="214"/>
    </row>
    <row r="96" spans="1:7" x14ac:dyDescent="0.25">
      <c r="A96" s="214"/>
    </row>
    <row r="97" spans="1:1" x14ac:dyDescent="0.25">
      <c r="A97" s="214"/>
    </row>
    <row r="98" spans="1:1" x14ac:dyDescent="0.25">
      <c r="A98" s="214"/>
    </row>
    <row r="99" spans="1:1" x14ac:dyDescent="0.25">
      <c r="A99" s="214"/>
    </row>
    <row r="100" spans="1:1" x14ac:dyDescent="0.25">
      <c r="A100" s="214"/>
    </row>
    <row r="101" spans="1:1" x14ac:dyDescent="0.25">
      <c r="A101" s="214"/>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election activeCell="E4" sqref="E4:H4"/>
    </sheetView>
  </sheetViews>
  <sheetFormatPr defaultColWidth="8.85546875" defaultRowHeight="15" x14ac:dyDescent="0.25"/>
  <cols>
    <col min="1" max="1" width="27.42578125" style="219"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8"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8"/>
    <col min="48" max="48" width="81.140625" style="128" customWidth="1"/>
    <col min="49" max="56" width="8.85546875" style="60"/>
    <col min="57" max="16384" width="8.85546875" style="61"/>
  </cols>
  <sheetData>
    <row r="1" spans="1:56" s="89" customFormat="1" ht="111" customHeight="1" x14ac:dyDescent="0.35">
      <c r="A1" s="214"/>
      <c r="B1" s="18"/>
      <c r="C1" s="258"/>
      <c r="D1" s="258"/>
      <c r="E1" s="258"/>
      <c r="F1" s="258"/>
      <c r="G1" s="258"/>
      <c r="H1" s="258"/>
      <c r="I1" s="258"/>
      <c r="J1" s="258"/>
      <c r="K1" s="258"/>
      <c r="L1" s="18"/>
      <c r="M1" s="18"/>
      <c r="N1" s="93"/>
      <c r="O1" s="93"/>
      <c r="P1" s="126"/>
      <c r="Q1" s="126"/>
      <c r="R1" s="126"/>
      <c r="S1" s="126"/>
      <c r="T1" s="126"/>
      <c r="U1" s="126"/>
      <c r="V1" s="126"/>
      <c r="W1" s="126"/>
      <c r="X1" s="93"/>
      <c r="AJ1" s="126"/>
      <c r="AK1" s="126"/>
      <c r="AL1" s="126"/>
      <c r="AM1" s="126"/>
      <c r="AN1" s="126"/>
      <c r="AO1" s="126"/>
      <c r="AP1" s="126"/>
      <c r="AQ1" s="126"/>
      <c r="AR1" s="126"/>
      <c r="AS1" s="126"/>
      <c r="AT1" s="126"/>
      <c r="AU1" s="126"/>
      <c r="AV1" s="126"/>
      <c r="AW1" s="93"/>
      <c r="AX1" s="93"/>
      <c r="AY1" s="93"/>
      <c r="AZ1" s="93"/>
      <c r="BA1" s="93"/>
      <c r="BB1" s="93"/>
      <c r="BC1" s="93"/>
      <c r="BD1" s="93"/>
    </row>
    <row r="2" spans="1:56" s="89" customFormat="1" ht="37.5" hidden="1" customHeight="1" x14ac:dyDescent="0.25">
      <c r="A2" s="214"/>
      <c r="B2" s="18"/>
      <c r="C2" s="19"/>
      <c r="D2" s="19"/>
      <c r="E2" s="19"/>
      <c r="F2" s="19"/>
      <c r="G2" s="19"/>
      <c r="H2" s="19"/>
      <c r="I2" s="19"/>
      <c r="J2" s="19"/>
      <c r="K2" s="19"/>
      <c r="L2" s="19"/>
      <c r="M2" s="19"/>
      <c r="N2" s="98"/>
      <c r="O2" s="98"/>
      <c r="P2" s="127"/>
      <c r="Q2" s="126"/>
      <c r="R2" s="126"/>
      <c r="S2" s="126"/>
      <c r="T2" s="126"/>
      <c r="U2" s="126"/>
      <c r="V2" s="126"/>
      <c r="W2" s="126"/>
      <c r="X2" s="93"/>
      <c r="AJ2" s="126"/>
      <c r="AK2" s="126"/>
      <c r="AL2" s="126"/>
      <c r="AM2" s="126"/>
      <c r="AN2" s="126"/>
      <c r="AO2" s="126"/>
      <c r="AP2" s="126"/>
      <c r="AQ2" s="126"/>
      <c r="AR2" s="126"/>
      <c r="AS2" s="126"/>
      <c r="AT2" s="126"/>
      <c r="AU2" s="126"/>
      <c r="AV2" s="126"/>
      <c r="AW2" s="93"/>
      <c r="AX2" s="93"/>
      <c r="AY2" s="93"/>
      <c r="AZ2" s="93"/>
      <c r="BA2" s="93"/>
      <c r="BB2" s="93"/>
      <c r="BC2" s="93"/>
      <c r="BD2" s="93"/>
    </row>
    <row r="3" spans="1:56" ht="39.75" customHeight="1" x14ac:dyDescent="0.25">
      <c r="A3" s="214"/>
      <c r="D3" s="6"/>
    </row>
    <row r="4" spans="1:56" ht="24.75" customHeight="1" x14ac:dyDescent="0.25">
      <c r="A4" s="214"/>
      <c r="C4" s="26" t="s">
        <v>19</v>
      </c>
      <c r="D4" s="6"/>
      <c r="E4" s="281" t="s">
        <v>143</v>
      </c>
      <c r="F4" s="282"/>
      <c r="G4" s="282"/>
      <c r="H4" s="283"/>
    </row>
    <row r="5" spans="1:56" ht="7.5" customHeight="1" thickBot="1" x14ac:dyDescent="0.3">
      <c r="A5" s="214"/>
    </row>
    <row r="6" spans="1:56" ht="23.25" customHeight="1" thickTop="1" x14ac:dyDescent="0.25">
      <c r="A6" s="214"/>
      <c r="C6" s="297" t="s">
        <v>187</v>
      </c>
      <c r="D6" s="297"/>
      <c r="E6" s="297"/>
      <c r="F6" s="59">
        <f>SUM(Z7:Z9)</f>
        <v>0</v>
      </c>
      <c r="I6" s="298" t="str">
        <f>"2. Top "&amp;Y8</f>
        <v>2. Top RECEITAS COM PRODUTO</v>
      </c>
      <c r="J6" s="298"/>
      <c r="K6" s="300"/>
      <c r="L6" s="264">
        <f>Z8</f>
        <v>0</v>
      </c>
      <c r="M6" s="299"/>
      <c r="AF6" s="61">
        <v>2</v>
      </c>
      <c r="AG6" s="61">
        <v>3</v>
      </c>
    </row>
    <row r="7" spans="1:56" ht="16.5" customHeight="1" x14ac:dyDescent="0.25">
      <c r="A7" s="214"/>
      <c r="Y7" s="61" t="str">
        <f>AB719</f>
        <v>RECEITAS NÃO OPERACIONAIS</v>
      </c>
      <c r="Z7" s="61">
        <f>VLOOKUP(Y7,$AB$8:$AC$1122,2,FALSE)</f>
        <v>0</v>
      </c>
      <c r="AD7" s="61" t="s">
        <v>311</v>
      </c>
      <c r="AE7" s="61" t="s">
        <v>312</v>
      </c>
      <c r="AF7" s="61" t="s">
        <v>313</v>
      </c>
      <c r="AG7" s="61" t="s">
        <v>313</v>
      </c>
    </row>
    <row r="8" spans="1:56" x14ac:dyDescent="0.25">
      <c r="A8" s="214"/>
      <c r="Y8" s="61" t="str">
        <f>AB8</f>
        <v>RECEITAS COM PRODUTO</v>
      </c>
      <c r="Z8" s="61">
        <f>VLOOKUP(Y8,$AB$8:$AC$1122,2,FALSE)</f>
        <v>0</v>
      </c>
      <c r="AB8" s="61" t="str">
        <f>DRE!D18</f>
        <v>RECEITAS COM PRODUTO</v>
      </c>
      <c r="AC8" s="61">
        <f>HLOOKUP($E$4,DRE!$C$4:$Q$1132,ROW('G. Receitas'!X15),FALSE)</f>
        <v>0</v>
      </c>
      <c r="AE8" s="61" t="s">
        <v>312</v>
      </c>
      <c r="AF8" s="61" t="s">
        <v>313</v>
      </c>
      <c r="AG8" s="61" t="s">
        <v>313</v>
      </c>
    </row>
    <row r="9" spans="1:56" x14ac:dyDescent="0.25">
      <c r="A9" s="214"/>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214"/>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214"/>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214"/>
      <c r="Y12" s="61" t="str">
        <f>AB416</f>
        <v>DESPESAS COM RH</v>
      </c>
      <c r="Z12" s="61">
        <f t="shared" si="0"/>
        <v>0</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214"/>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214"/>
      <c r="Y14" s="61" t="str">
        <f>AB616</f>
        <v>DESPESAS DE MARKETING</v>
      </c>
      <c r="Z14" s="61">
        <f t="shared" si="0"/>
        <v>0</v>
      </c>
      <c r="AA14" s="61">
        <v>6</v>
      </c>
      <c r="AB14" s="61" t="str">
        <f>DRE!D24</f>
        <v/>
      </c>
      <c r="AC14" s="61">
        <f>HLOOKUP($E$4,DRE!$C$4:$Q$1132,ROW('G. Receitas'!X21),FALSE)</f>
        <v>0</v>
      </c>
      <c r="AD14" s="61" t="str">
        <f t="shared" si="3"/>
        <v/>
      </c>
      <c r="AE14" s="61" t="e">
        <f t="shared" si="4"/>
        <v>#NUM!</v>
      </c>
      <c r="AF14" s="61" t="str">
        <f t="shared" si="1"/>
        <v>-</v>
      </c>
      <c r="AG14" s="61" t="str">
        <f t="shared" si="2"/>
        <v/>
      </c>
    </row>
    <row r="15" spans="1:56" x14ac:dyDescent="0.25">
      <c r="A15" s="214"/>
      <c r="Y15" s="61" t="str">
        <f>AB819</f>
        <v>DESPESAS NÃO OPERACIONAIS</v>
      </c>
      <c r="Z15" s="61">
        <f t="shared" si="0"/>
        <v>0</v>
      </c>
      <c r="AA15" s="61">
        <v>7</v>
      </c>
      <c r="AB15" s="61" t="str">
        <f>DRE!D25</f>
        <v/>
      </c>
      <c r="AC15" s="61">
        <f>HLOOKUP($E$4,DRE!$C$4:$Q$1132,ROW('G. Receitas'!X22),FALSE)</f>
        <v>0</v>
      </c>
      <c r="AD15" s="61" t="str">
        <f t="shared" si="3"/>
        <v/>
      </c>
      <c r="AE15" s="61" t="e">
        <f t="shared" si="4"/>
        <v>#NUM!</v>
      </c>
      <c r="AF15" s="61" t="str">
        <f t="shared" si="1"/>
        <v>-</v>
      </c>
      <c r="AG15" s="61" t="str">
        <f t="shared" si="2"/>
        <v/>
      </c>
    </row>
    <row r="16" spans="1:56" x14ac:dyDescent="0.25">
      <c r="A16" s="214"/>
      <c r="Y16" s="61" t="str">
        <f>AB920</f>
        <v>IMPOSTOS</v>
      </c>
      <c r="Z16" s="61">
        <f t="shared" si="0"/>
        <v>0</v>
      </c>
      <c r="AA16" s="61">
        <v>8</v>
      </c>
      <c r="AB16" s="61" t="str">
        <f>DRE!D26</f>
        <v/>
      </c>
      <c r="AC16" s="61">
        <f>HLOOKUP($E$4,DRE!$C$4:$Q$1132,ROW('G. Receitas'!X23),FALSE)</f>
        <v>0</v>
      </c>
      <c r="AD16" s="61" t="str">
        <f t="shared" si="3"/>
        <v/>
      </c>
      <c r="AE16" s="61" t="e">
        <f t="shared" si="4"/>
        <v>#NUM!</v>
      </c>
      <c r="AF16" s="61" t="str">
        <f t="shared" si="1"/>
        <v>-</v>
      </c>
      <c r="AG16" s="61" t="str">
        <f t="shared" si="2"/>
        <v/>
      </c>
    </row>
    <row r="17" spans="1:33" x14ac:dyDescent="0.25">
      <c r="A17" s="214"/>
      <c r="Y17" s="61" t="str">
        <f>AB1023</f>
        <v>INVESTIMENTOS</v>
      </c>
      <c r="Z17" s="61">
        <f t="shared" si="0"/>
        <v>0</v>
      </c>
      <c r="AA17" s="61">
        <v>9</v>
      </c>
      <c r="AB17" s="61" t="str">
        <f>DRE!D27</f>
        <v/>
      </c>
      <c r="AC17" s="61">
        <f>HLOOKUP($E$4,DRE!$C$4:$Q$1132,ROW('G. Receitas'!X24),FALSE)</f>
        <v>0</v>
      </c>
      <c r="AD17" s="61" t="str">
        <f t="shared" si="3"/>
        <v/>
      </c>
      <c r="AE17" s="61" t="e">
        <f>LARGE($AD$9:$AD$107,AA17)</f>
        <v>#NUM!</v>
      </c>
      <c r="AF17" s="61" t="str">
        <f t="shared" si="1"/>
        <v>-</v>
      </c>
      <c r="AG17" s="61" t="str">
        <f t="shared" si="2"/>
        <v/>
      </c>
    </row>
    <row r="18" spans="1:33" x14ac:dyDescent="0.25">
      <c r="A18" s="214"/>
      <c r="AA18" s="61">
        <v>10</v>
      </c>
      <c r="AB18" s="61" t="str">
        <f>DRE!D28</f>
        <v/>
      </c>
      <c r="AC18" s="61">
        <f>HLOOKUP($E$4,DRE!$C$4:$Q$1132,ROW('G. Receitas'!X25),FALSE)</f>
        <v>0</v>
      </c>
      <c r="AD18" s="61" t="str">
        <f t="shared" si="3"/>
        <v/>
      </c>
      <c r="AE18" s="61" t="e">
        <f t="shared" si="4"/>
        <v>#NUM!</v>
      </c>
      <c r="AF18" s="61" t="str">
        <f t="shared" si="1"/>
        <v>-</v>
      </c>
      <c r="AG18" s="61" t="str">
        <f t="shared" si="2"/>
        <v/>
      </c>
    </row>
    <row r="19" spans="1:33" x14ac:dyDescent="0.25">
      <c r="A19" s="214"/>
      <c r="AA19" s="61">
        <v>11</v>
      </c>
      <c r="AB19" s="61" t="str">
        <f>DRE!D29</f>
        <v/>
      </c>
      <c r="AC19" s="61">
        <f>HLOOKUP($E$4,DRE!$C$4:$Q$1132,ROW('G. Receitas'!X26),FALSE)</f>
        <v>0</v>
      </c>
      <c r="AD19" s="61" t="str">
        <f t="shared" si="3"/>
        <v/>
      </c>
      <c r="AE19" s="61" t="e">
        <f t="shared" si="4"/>
        <v>#NUM!</v>
      </c>
      <c r="AF19" s="61" t="str">
        <f t="shared" si="1"/>
        <v>-</v>
      </c>
      <c r="AG19" s="61" t="str">
        <f t="shared" si="2"/>
        <v/>
      </c>
    </row>
    <row r="20" spans="1:33" x14ac:dyDescent="0.25">
      <c r="A20" s="214"/>
      <c r="AA20" s="61">
        <v>12</v>
      </c>
      <c r="AB20" s="61" t="str">
        <f>DRE!D30</f>
        <v/>
      </c>
      <c r="AC20" s="61">
        <f>HLOOKUP($E$4,DRE!$C$4:$Q$1132,ROW('G. Receitas'!X27),FALSE)</f>
        <v>0</v>
      </c>
      <c r="AD20" s="61" t="str">
        <f t="shared" si="3"/>
        <v/>
      </c>
      <c r="AE20" s="61" t="e">
        <f>LARGE($AD$9:$AD$107,AA20)</f>
        <v>#NUM!</v>
      </c>
      <c r="AF20" s="61" t="str">
        <f t="shared" si="1"/>
        <v>-</v>
      </c>
      <c r="AG20" s="61" t="str">
        <f t="shared" si="2"/>
        <v/>
      </c>
    </row>
    <row r="21" spans="1:33" x14ac:dyDescent="0.25">
      <c r="A21" s="214"/>
      <c r="AA21" s="61">
        <v>13</v>
      </c>
      <c r="AB21" s="61" t="str">
        <f>DRE!D31</f>
        <v/>
      </c>
      <c r="AC21" s="61">
        <f>HLOOKUP($E$4,DRE!$C$4:$Q$1132,ROW('G. Receitas'!X28),FALSE)</f>
        <v>0</v>
      </c>
      <c r="AD21" s="61" t="str">
        <f t="shared" si="3"/>
        <v/>
      </c>
      <c r="AE21" s="61" t="e">
        <f t="shared" si="4"/>
        <v>#NUM!</v>
      </c>
      <c r="AF21" s="61" t="str">
        <f t="shared" si="1"/>
        <v>-</v>
      </c>
      <c r="AG21" s="61" t="str">
        <f t="shared" si="2"/>
        <v/>
      </c>
    </row>
    <row r="22" spans="1:33" x14ac:dyDescent="0.25">
      <c r="A22" s="214"/>
      <c r="AA22" s="61">
        <v>14</v>
      </c>
      <c r="AB22" s="61" t="str">
        <f>DRE!D32</f>
        <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214"/>
      <c r="AA23" s="61">
        <v>15</v>
      </c>
      <c r="AB23" s="61" t="str">
        <f>DRE!D33</f>
        <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214"/>
      <c r="C24" s="297" t="str">
        <f>"3. Top "&amp;Y9</f>
        <v xml:space="preserve">3. Top </v>
      </c>
      <c r="D24" s="297"/>
      <c r="E24" s="297"/>
      <c r="F24" s="59">
        <f>Z9</f>
        <v>0</v>
      </c>
      <c r="H24" s="13"/>
      <c r="I24" s="298" t="str">
        <f>"4. Top "&amp;Y7</f>
        <v>4. Top RECEITAS NÃO OPERACIONAIS</v>
      </c>
      <c r="J24" s="298"/>
      <c r="K24" s="298"/>
      <c r="L24" s="264">
        <f>Z7</f>
        <v>0</v>
      </c>
      <c r="M24" s="299"/>
      <c r="AA24" s="61">
        <v>16</v>
      </c>
      <c r="AB24" s="61" t="str">
        <f>DRE!D34</f>
        <v/>
      </c>
      <c r="AC24" s="61">
        <f>HLOOKUP($E$4,DRE!$C$4:$Q$1132,ROW('G. Receitas'!X31),FALSE)</f>
        <v>0</v>
      </c>
      <c r="AD24" s="61" t="str">
        <f t="shared" si="3"/>
        <v/>
      </c>
    </row>
    <row r="25" spans="1:33" x14ac:dyDescent="0.25">
      <c r="A25" s="214"/>
      <c r="AA25" s="61">
        <v>17</v>
      </c>
      <c r="AB25" s="61" t="str">
        <f>DRE!D35</f>
        <v/>
      </c>
      <c r="AC25" s="61">
        <f>HLOOKUP($E$4,DRE!$C$4:$Q$1132,ROW('G. Receitas'!X32),FALSE)</f>
        <v>0</v>
      </c>
      <c r="AD25" s="61" t="str">
        <f t="shared" si="3"/>
        <v/>
      </c>
    </row>
    <row r="26" spans="1:33" x14ac:dyDescent="0.25">
      <c r="A26" s="214"/>
      <c r="AA26" s="61">
        <v>18</v>
      </c>
      <c r="AB26" s="61" t="str">
        <f>DRE!D36</f>
        <v/>
      </c>
      <c r="AC26" s="61">
        <f>HLOOKUP($E$4,DRE!$C$4:$Q$1132,ROW('G. Receitas'!X33),FALSE)</f>
        <v>0</v>
      </c>
      <c r="AD26" s="61" t="str">
        <f t="shared" si="3"/>
        <v/>
      </c>
    </row>
    <row r="27" spans="1:33" x14ac:dyDescent="0.25">
      <c r="A27" s="214"/>
      <c r="AA27" s="61">
        <v>19</v>
      </c>
      <c r="AB27" s="61" t="str">
        <f>DRE!D37</f>
        <v/>
      </c>
      <c r="AC27" s="61">
        <f>HLOOKUP($E$4,DRE!$C$4:$Q$1132,ROW('G. Receitas'!X34),FALSE)</f>
        <v>0</v>
      </c>
      <c r="AD27" s="61" t="str">
        <f t="shared" si="3"/>
        <v/>
      </c>
    </row>
    <row r="28" spans="1:33" x14ac:dyDescent="0.25">
      <c r="A28" s="214"/>
      <c r="AA28" s="61">
        <v>20</v>
      </c>
      <c r="AB28" s="61" t="str">
        <f>DRE!D38</f>
        <v/>
      </c>
      <c r="AC28" s="61">
        <f>HLOOKUP($E$4,DRE!$C$4:$Q$1132,ROW('G. Receitas'!X35),FALSE)</f>
        <v>0</v>
      </c>
      <c r="AD28" s="61" t="str">
        <f t="shared" si="3"/>
        <v/>
      </c>
    </row>
    <row r="29" spans="1:33" x14ac:dyDescent="0.25">
      <c r="A29" s="214"/>
      <c r="AA29" s="61">
        <v>21</v>
      </c>
      <c r="AB29" s="61" t="str">
        <f>DRE!D39</f>
        <v/>
      </c>
      <c r="AC29" s="61">
        <f>HLOOKUP($E$4,DRE!$C$4:$Q$1132,ROW('G. Receitas'!X36),FALSE)</f>
        <v>0</v>
      </c>
      <c r="AD29" s="61" t="str">
        <f t="shared" si="3"/>
        <v/>
      </c>
    </row>
    <row r="30" spans="1:33" x14ac:dyDescent="0.25">
      <c r="A30" s="214"/>
      <c r="AA30" s="61">
        <v>22</v>
      </c>
      <c r="AB30" s="61" t="str">
        <f>DRE!D40</f>
        <v/>
      </c>
      <c r="AC30" s="61">
        <f>HLOOKUP($E$4,DRE!$C$4:$Q$1132,ROW('G. Receitas'!X37),FALSE)</f>
        <v>0</v>
      </c>
      <c r="AD30" s="61" t="str">
        <f t="shared" si="3"/>
        <v/>
      </c>
    </row>
    <row r="31" spans="1:33" x14ac:dyDescent="0.25">
      <c r="A31" s="214"/>
      <c r="AA31" s="61">
        <v>23</v>
      </c>
      <c r="AB31" s="61" t="str">
        <f>DRE!D41</f>
        <v/>
      </c>
      <c r="AC31" s="61">
        <f>HLOOKUP($E$4,DRE!$C$4:$Q$1132,ROW('G. Receitas'!X38),FALSE)</f>
        <v>0</v>
      </c>
      <c r="AD31" s="61" t="str">
        <f t="shared" si="3"/>
        <v/>
      </c>
    </row>
    <row r="32" spans="1:33" x14ac:dyDescent="0.25">
      <c r="A32" s="214"/>
      <c r="AA32" s="61">
        <v>24</v>
      </c>
      <c r="AB32" s="61" t="str">
        <f>DRE!D42</f>
        <v/>
      </c>
      <c r="AC32" s="61">
        <f>HLOOKUP($E$4,DRE!$C$4:$Q$1132,ROW('G. Receitas'!X39),FALSE)</f>
        <v>0</v>
      </c>
      <c r="AD32" s="61" t="str">
        <f t="shared" si="3"/>
        <v/>
      </c>
    </row>
    <row r="33" spans="1:30" x14ac:dyDescent="0.25">
      <c r="A33" s="214"/>
      <c r="AA33" s="61">
        <v>25</v>
      </c>
      <c r="AB33" s="61" t="str">
        <f>DRE!D43</f>
        <v/>
      </c>
      <c r="AC33" s="61">
        <f>HLOOKUP($E$4,DRE!$C$4:$Q$1132,ROW('G. Receitas'!X40),FALSE)</f>
        <v>0</v>
      </c>
      <c r="AD33" s="61" t="str">
        <f t="shared" si="3"/>
        <v/>
      </c>
    </row>
    <row r="34" spans="1:30" x14ac:dyDescent="0.25">
      <c r="A34" s="214"/>
      <c r="AA34" s="61">
        <v>26</v>
      </c>
      <c r="AB34" s="61" t="str">
        <f>DRE!D44</f>
        <v/>
      </c>
      <c r="AC34" s="61">
        <f>HLOOKUP($E$4,DRE!$C$4:$Q$1132,ROW('G. Receitas'!X41),FALSE)</f>
        <v>0</v>
      </c>
      <c r="AD34" s="61" t="str">
        <f t="shared" si="3"/>
        <v/>
      </c>
    </row>
    <row r="35" spans="1:30" x14ac:dyDescent="0.25">
      <c r="A35" s="214"/>
      <c r="AA35" s="61">
        <v>27</v>
      </c>
      <c r="AB35" s="61" t="str">
        <f>DRE!D45</f>
        <v/>
      </c>
      <c r="AC35" s="61">
        <f>HLOOKUP($E$4,DRE!$C$4:$Q$1132,ROW('G. Receitas'!X42),FALSE)</f>
        <v>0</v>
      </c>
      <c r="AD35" s="61" t="str">
        <f t="shared" si="3"/>
        <v/>
      </c>
    </row>
    <row r="36" spans="1:30" x14ac:dyDescent="0.25">
      <c r="A36" s="214"/>
      <c r="AA36" s="61">
        <v>28</v>
      </c>
      <c r="AB36" s="61" t="str">
        <f>DRE!D46</f>
        <v/>
      </c>
      <c r="AC36" s="61">
        <f>HLOOKUP($E$4,DRE!$C$4:$Q$1132,ROW('G. Receitas'!X43),FALSE)</f>
        <v>0</v>
      </c>
      <c r="AD36" s="61" t="str">
        <f t="shared" si="3"/>
        <v/>
      </c>
    </row>
    <row r="37" spans="1:30" x14ac:dyDescent="0.25">
      <c r="A37" s="214"/>
      <c r="AA37" s="61">
        <v>29</v>
      </c>
      <c r="AB37" s="61" t="str">
        <f>DRE!D47</f>
        <v/>
      </c>
      <c r="AC37" s="61">
        <f>HLOOKUP($E$4,DRE!$C$4:$Q$1132,ROW('G. Receitas'!X44),FALSE)</f>
        <v>0</v>
      </c>
      <c r="AD37" s="61" t="str">
        <f t="shared" si="3"/>
        <v/>
      </c>
    </row>
    <row r="38" spans="1:30" x14ac:dyDescent="0.25">
      <c r="A38" s="214"/>
      <c r="AA38" s="61">
        <v>30</v>
      </c>
      <c r="AB38" s="61" t="str">
        <f>DRE!D48</f>
        <v/>
      </c>
      <c r="AC38" s="61">
        <f>HLOOKUP($E$4,DRE!$C$4:$Q$1132,ROW('G. Receitas'!X45),FALSE)</f>
        <v>0</v>
      </c>
      <c r="AD38" s="61" t="str">
        <f t="shared" si="3"/>
        <v/>
      </c>
    </row>
    <row r="39" spans="1:30" x14ac:dyDescent="0.25">
      <c r="A39" s="214"/>
      <c r="AA39" s="61">
        <v>31</v>
      </c>
      <c r="AB39" s="61" t="str">
        <f>DRE!D49</f>
        <v/>
      </c>
      <c r="AC39" s="61">
        <f>HLOOKUP($E$4,DRE!$C$4:$Q$1132,ROW('G. Receitas'!X46),FALSE)</f>
        <v>0</v>
      </c>
      <c r="AD39" s="61" t="str">
        <f t="shared" si="3"/>
        <v/>
      </c>
    </row>
    <row r="40" spans="1:30" x14ac:dyDescent="0.25">
      <c r="A40" s="214"/>
      <c r="AA40" s="61">
        <v>32</v>
      </c>
      <c r="AB40" s="61" t="str">
        <f>DRE!D50</f>
        <v/>
      </c>
      <c r="AC40" s="61">
        <f>HLOOKUP($E$4,DRE!$C$4:$Q$1132,ROW('G. Receitas'!X47),FALSE)</f>
        <v>0</v>
      </c>
      <c r="AD40" s="61" t="str">
        <f t="shared" si="3"/>
        <v/>
      </c>
    </row>
    <row r="41" spans="1:30" x14ac:dyDescent="0.25">
      <c r="A41" s="214"/>
      <c r="AA41" s="61">
        <v>33</v>
      </c>
      <c r="AB41" s="61" t="str">
        <f>DRE!D51</f>
        <v/>
      </c>
      <c r="AC41" s="61">
        <f>HLOOKUP($E$4,DRE!$C$4:$Q$1132,ROW('G. Receitas'!X48),FALSE)</f>
        <v>0</v>
      </c>
      <c r="AD41" s="61" t="str">
        <f t="shared" si="3"/>
        <v/>
      </c>
    </row>
    <row r="42" spans="1:30" x14ac:dyDescent="0.25">
      <c r="A42" s="214"/>
      <c r="AA42" s="61">
        <v>34</v>
      </c>
      <c r="AB42" s="61" t="str">
        <f>DRE!D52</f>
        <v/>
      </c>
      <c r="AC42" s="61">
        <f>HLOOKUP($E$4,DRE!$C$4:$Q$1132,ROW('G. Receitas'!X49),FALSE)</f>
        <v>0</v>
      </c>
      <c r="AD42" s="61" t="str">
        <f t="shared" si="3"/>
        <v/>
      </c>
    </row>
    <row r="43" spans="1:30" ht="33" customHeight="1" x14ac:dyDescent="0.25">
      <c r="A43" s="214"/>
      <c r="AA43" s="61">
        <v>35</v>
      </c>
      <c r="AB43" s="61" t="str">
        <f>DRE!D53</f>
        <v/>
      </c>
      <c r="AC43" s="61">
        <f>HLOOKUP($E$4,DRE!$C$4:$Q$1132,ROW('G. Receitas'!X50),FALSE)</f>
        <v>0</v>
      </c>
      <c r="AD43" s="61" t="str">
        <f t="shared" si="3"/>
        <v/>
      </c>
    </row>
    <row r="44" spans="1:30" ht="21" x14ac:dyDescent="0.25">
      <c r="A44" s="214"/>
      <c r="C44" s="297"/>
      <c r="D44" s="297"/>
      <c r="E44" s="297"/>
      <c r="F44" s="297"/>
      <c r="AA44" s="61">
        <v>36</v>
      </c>
      <c r="AB44" s="61" t="str">
        <f>DRE!D54</f>
        <v/>
      </c>
      <c r="AC44" s="61">
        <f>HLOOKUP($E$4,DRE!$C$4:$Q$1132,ROW('G. Receitas'!X51),FALSE)</f>
        <v>0</v>
      </c>
      <c r="AD44" s="61" t="str">
        <f t="shared" si="3"/>
        <v/>
      </c>
    </row>
    <row r="45" spans="1:30" x14ac:dyDescent="0.25">
      <c r="A45" s="214"/>
      <c r="AA45" s="61">
        <v>37</v>
      </c>
      <c r="AB45" s="61" t="str">
        <f>DRE!D55</f>
        <v/>
      </c>
      <c r="AC45" s="61">
        <f>HLOOKUP($E$4,DRE!$C$4:$Q$1132,ROW('G. Receitas'!X52),FALSE)</f>
        <v>0</v>
      </c>
      <c r="AD45" s="61" t="str">
        <f t="shared" si="3"/>
        <v/>
      </c>
    </row>
    <row r="46" spans="1:30" x14ac:dyDescent="0.25">
      <c r="A46" s="214"/>
      <c r="AA46" s="61">
        <v>38</v>
      </c>
      <c r="AB46" s="61" t="str">
        <f>DRE!D56</f>
        <v/>
      </c>
      <c r="AC46" s="61">
        <f>HLOOKUP($E$4,DRE!$C$4:$Q$1132,ROW('G. Receitas'!X53),FALSE)</f>
        <v>0</v>
      </c>
      <c r="AD46" s="61" t="str">
        <f t="shared" si="3"/>
        <v/>
      </c>
    </row>
    <row r="47" spans="1:30" x14ac:dyDescent="0.25">
      <c r="A47" s="214"/>
      <c r="AA47" s="61">
        <v>39</v>
      </c>
      <c r="AB47" s="61" t="str">
        <f>DRE!D57</f>
        <v/>
      </c>
      <c r="AC47" s="61">
        <f>HLOOKUP($E$4,DRE!$C$4:$Q$1132,ROW('G. Receitas'!X54),FALSE)</f>
        <v>0</v>
      </c>
      <c r="AD47" s="61" t="str">
        <f t="shared" si="3"/>
        <v/>
      </c>
    </row>
    <row r="48" spans="1:30" x14ac:dyDescent="0.25">
      <c r="A48" s="214"/>
      <c r="AA48" s="61">
        <v>40</v>
      </c>
      <c r="AB48" s="61" t="str">
        <f>DRE!D58</f>
        <v/>
      </c>
      <c r="AC48" s="61">
        <f>HLOOKUP($E$4,DRE!$C$4:$Q$1132,ROW('G. Receitas'!X55),FALSE)</f>
        <v>0</v>
      </c>
      <c r="AD48" s="61" t="str">
        <f t="shared" si="3"/>
        <v/>
      </c>
    </row>
    <row r="49" spans="1:30" x14ac:dyDescent="0.25">
      <c r="A49" s="214"/>
      <c r="AA49" s="61">
        <v>41</v>
      </c>
      <c r="AB49" s="61" t="str">
        <f>DRE!D59</f>
        <v/>
      </c>
      <c r="AC49" s="61">
        <f>HLOOKUP($E$4,DRE!$C$4:$Q$1132,ROW('G. Receitas'!X56),FALSE)</f>
        <v>0</v>
      </c>
      <c r="AD49" s="61" t="str">
        <f t="shared" si="3"/>
        <v/>
      </c>
    </row>
    <row r="50" spans="1:30" x14ac:dyDescent="0.25">
      <c r="A50" s="214"/>
      <c r="AA50" s="61">
        <v>42</v>
      </c>
      <c r="AB50" s="61" t="str">
        <f>DRE!D60</f>
        <v/>
      </c>
      <c r="AC50" s="61">
        <f>HLOOKUP($E$4,DRE!$C$4:$Q$1132,ROW('G. Receitas'!X57),FALSE)</f>
        <v>0</v>
      </c>
      <c r="AD50" s="61" t="str">
        <f t="shared" si="3"/>
        <v/>
      </c>
    </row>
    <row r="51" spans="1:30" x14ac:dyDescent="0.25">
      <c r="A51" s="214"/>
      <c r="AA51" s="61">
        <v>43</v>
      </c>
      <c r="AB51" s="61" t="str">
        <f>DRE!D61</f>
        <v/>
      </c>
      <c r="AC51" s="61">
        <f>HLOOKUP($E$4,DRE!$C$4:$Q$1132,ROW('G. Receitas'!X58),FALSE)</f>
        <v>0</v>
      </c>
      <c r="AD51" s="61" t="str">
        <f t="shared" si="3"/>
        <v/>
      </c>
    </row>
    <row r="52" spans="1:30" x14ac:dyDescent="0.25">
      <c r="A52" s="214"/>
      <c r="AA52" s="61">
        <v>44</v>
      </c>
      <c r="AB52" s="61" t="str">
        <f>DRE!D62</f>
        <v/>
      </c>
      <c r="AC52" s="61">
        <f>HLOOKUP($E$4,DRE!$C$4:$Q$1132,ROW('G. Receitas'!X59),FALSE)</f>
        <v>0</v>
      </c>
      <c r="AD52" s="61" t="str">
        <f t="shared" si="3"/>
        <v/>
      </c>
    </row>
    <row r="53" spans="1:30" x14ac:dyDescent="0.25">
      <c r="A53" s="214"/>
      <c r="AA53" s="61">
        <v>45</v>
      </c>
      <c r="AB53" s="61" t="str">
        <f>DRE!D63</f>
        <v/>
      </c>
      <c r="AC53" s="61">
        <f>HLOOKUP($E$4,DRE!$C$4:$Q$1132,ROW('G. Receitas'!X60),FALSE)</f>
        <v>0</v>
      </c>
      <c r="AD53" s="61" t="str">
        <f t="shared" si="3"/>
        <v/>
      </c>
    </row>
    <row r="54" spans="1:30" x14ac:dyDescent="0.25">
      <c r="A54" s="214"/>
      <c r="AA54" s="61">
        <v>46</v>
      </c>
      <c r="AB54" s="61" t="str">
        <f>DRE!D64</f>
        <v/>
      </c>
      <c r="AC54" s="61">
        <f>HLOOKUP($E$4,DRE!$C$4:$Q$1132,ROW('G. Receitas'!X61),FALSE)</f>
        <v>0</v>
      </c>
      <c r="AD54" s="61" t="str">
        <f t="shared" si="3"/>
        <v/>
      </c>
    </row>
    <row r="55" spans="1:30" x14ac:dyDescent="0.25">
      <c r="A55" s="214"/>
      <c r="AA55" s="61">
        <v>47</v>
      </c>
      <c r="AB55" s="61" t="str">
        <f>DRE!D65</f>
        <v/>
      </c>
      <c r="AC55" s="61">
        <f>HLOOKUP($E$4,DRE!$C$4:$Q$1132,ROW('G. Receitas'!X62),FALSE)</f>
        <v>0</v>
      </c>
      <c r="AD55" s="61" t="str">
        <f t="shared" si="3"/>
        <v/>
      </c>
    </row>
    <row r="56" spans="1:30" x14ac:dyDescent="0.25">
      <c r="A56" s="214"/>
      <c r="AA56" s="61">
        <v>48</v>
      </c>
      <c r="AB56" s="61" t="str">
        <f>DRE!D66</f>
        <v/>
      </c>
      <c r="AC56" s="61">
        <f>HLOOKUP($E$4,DRE!$C$4:$Q$1132,ROW('G. Receitas'!X63),FALSE)</f>
        <v>0</v>
      </c>
      <c r="AD56" s="61" t="str">
        <f t="shared" si="3"/>
        <v/>
      </c>
    </row>
    <row r="57" spans="1:30" x14ac:dyDescent="0.25">
      <c r="A57" s="214"/>
      <c r="AA57" s="61">
        <v>49</v>
      </c>
      <c r="AB57" s="61" t="str">
        <f>DRE!D67</f>
        <v/>
      </c>
      <c r="AC57" s="61">
        <f>HLOOKUP($E$4,DRE!$C$4:$Q$1132,ROW('G. Receitas'!X64),FALSE)</f>
        <v>0</v>
      </c>
      <c r="AD57" s="61" t="str">
        <f t="shared" si="3"/>
        <v/>
      </c>
    </row>
    <row r="58" spans="1:30" ht="46.5" customHeight="1" x14ac:dyDescent="0.35">
      <c r="A58" s="214"/>
      <c r="I58" s="37"/>
      <c r="AA58" s="61">
        <v>50</v>
      </c>
      <c r="AB58" s="61" t="str">
        <f>DRE!D68</f>
        <v/>
      </c>
      <c r="AC58" s="61">
        <f>HLOOKUP($E$4,DRE!$C$4:$Q$1132,ROW('G. Receitas'!X65),FALSE)</f>
        <v>0</v>
      </c>
      <c r="AD58" s="61" t="str">
        <f t="shared" si="3"/>
        <v/>
      </c>
    </row>
    <row r="59" spans="1:30" ht="25.5" customHeight="1" x14ac:dyDescent="0.25">
      <c r="A59" s="214"/>
      <c r="C59" s="297"/>
      <c r="D59" s="297"/>
      <c r="E59" s="297"/>
      <c r="I59" s="297"/>
      <c r="J59" s="297"/>
      <c r="AA59" s="61">
        <v>51</v>
      </c>
      <c r="AB59" s="61" t="str">
        <f>DRE!D69</f>
        <v/>
      </c>
      <c r="AC59" s="61">
        <f>HLOOKUP($E$4,DRE!$C$4:$Q$1132,ROW('G. Receitas'!X66),FALSE)</f>
        <v>0</v>
      </c>
      <c r="AD59" s="61" t="str">
        <f t="shared" si="3"/>
        <v/>
      </c>
    </row>
    <row r="60" spans="1:30" ht="12.75" customHeight="1" x14ac:dyDescent="0.25">
      <c r="A60" s="214"/>
      <c r="AA60" s="61">
        <v>52</v>
      </c>
      <c r="AB60" s="61" t="str">
        <f>DRE!D70</f>
        <v/>
      </c>
      <c r="AC60" s="61">
        <f>HLOOKUP($E$4,DRE!$C$4:$Q$1132,ROW('G. Receitas'!X67),FALSE)</f>
        <v>0</v>
      </c>
      <c r="AD60" s="61" t="str">
        <f t="shared" si="3"/>
        <v/>
      </c>
    </row>
    <row r="61" spans="1:30" x14ac:dyDescent="0.25">
      <c r="A61" s="214"/>
      <c r="AA61" s="61">
        <v>53</v>
      </c>
      <c r="AB61" s="61" t="str">
        <f>DRE!D71</f>
        <v/>
      </c>
      <c r="AC61" s="61">
        <f>HLOOKUP($E$4,DRE!$C$4:$Q$1132,ROW('G. Receitas'!X68),FALSE)</f>
        <v>0</v>
      </c>
      <c r="AD61" s="61" t="str">
        <f t="shared" si="3"/>
        <v/>
      </c>
    </row>
    <row r="62" spans="1:30" x14ac:dyDescent="0.25">
      <c r="A62" s="214"/>
      <c r="AA62" s="61">
        <v>54</v>
      </c>
      <c r="AB62" s="61" t="str">
        <f>DRE!D72</f>
        <v/>
      </c>
      <c r="AC62" s="61">
        <f>HLOOKUP($E$4,DRE!$C$4:$Q$1132,ROW('G. Receitas'!X69),FALSE)</f>
        <v>0</v>
      </c>
      <c r="AD62" s="61" t="str">
        <f t="shared" si="3"/>
        <v/>
      </c>
    </row>
    <row r="63" spans="1:30" x14ac:dyDescent="0.25">
      <c r="A63" s="214"/>
      <c r="AA63" s="61">
        <v>55</v>
      </c>
      <c r="AB63" s="61" t="str">
        <f>DRE!D73</f>
        <v/>
      </c>
      <c r="AC63" s="61">
        <f>HLOOKUP($E$4,DRE!$C$4:$Q$1132,ROW('G. Receitas'!X70),FALSE)</f>
        <v>0</v>
      </c>
      <c r="AD63" s="61" t="str">
        <f t="shared" si="3"/>
        <v/>
      </c>
    </row>
    <row r="64" spans="1:30" x14ac:dyDescent="0.25">
      <c r="A64" s="214"/>
      <c r="AA64" s="61">
        <v>56</v>
      </c>
      <c r="AB64" s="61" t="str">
        <f>DRE!D74</f>
        <v/>
      </c>
      <c r="AC64" s="61">
        <f>HLOOKUP($E$4,DRE!$C$4:$Q$1132,ROW('G. Receitas'!X71),FALSE)</f>
        <v>0</v>
      </c>
      <c r="AD64" s="61" t="str">
        <f t="shared" si="3"/>
        <v/>
      </c>
    </row>
    <row r="65" spans="1:30" x14ac:dyDescent="0.25">
      <c r="A65" s="214"/>
      <c r="AA65" s="61">
        <v>57</v>
      </c>
      <c r="AB65" s="61" t="str">
        <f>DRE!D75</f>
        <v/>
      </c>
      <c r="AC65" s="61">
        <f>HLOOKUP($E$4,DRE!$C$4:$Q$1132,ROW('G. Receitas'!X72),FALSE)</f>
        <v>0</v>
      </c>
      <c r="AD65" s="61" t="str">
        <f t="shared" si="3"/>
        <v/>
      </c>
    </row>
    <row r="66" spans="1:30" x14ac:dyDescent="0.25">
      <c r="A66" s="214"/>
      <c r="AA66" s="61">
        <v>58</v>
      </c>
      <c r="AB66" s="61" t="str">
        <f>DRE!D76</f>
        <v/>
      </c>
      <c r="AC66" s="61">
        <f>HLOOKUP($E$4,DRE!$C$4:$Q$1132,ROW('G. Receitas'!X73),FALSE)</f>
        <v>0</v>
      </c>
      <c r="AD66" s="61" t="str">
        <f t="shared" si="3"/>
        <v/>
      </c>
    </row>
    <row r="67" spans="1:30" x14ac:dyDescent="0.25">
      <c r="A67" s="214"/>
      <c r="AA67" s="61">
        <v>59</v>
      </c>
      <c r="AB67" s="61" t="str">
        <f>DRE!D77</f>
        <v/>
      </c>
      <c r="AC67" s="61">
        <f>HLOOKUP($E$4,DRE!$C$4:$Q$1132,ROW('G. Receitas'!X74),FALSE)</f>
        <v>0</v>
      </c>
      <c r="AD67" s="61" t="str">
        <f t="shared" si="3"/>
        <v/>
      </c>
    </row>
    <row r="68" spans="1:30" x14ac:dyDescent="0.25">
      <c r="AA68" s="61">
        <v>60</v>
      </c>
      <c r="AB68" s="61" t="str">
        <f>DRE!D78</f>
        <v/>
      </c>
      <c r="AC68" s="61">
        <f>HLOOKUP($E$4,DRE!$C$4:$Q$1132,ROW('G. Receitas'!X75),FALSE)</f>
        <v>0</v>
      </c>
      <c r="AD68" s="61" t="str">
        <f t="shared" si="3"/>
        <v/>
      </c>
    </row>
    <row r="69" spans="1:30" x14ac:dyDescent="0.25">
      <c r="AA69" s="61">
        <v>61</v>
      </c>
      <c r="AB69" s="61" t="str">
        <f>DRE!D79</f>
        <v/>
      </c>
      <c r="AC69" s="61">
        <f>HLOOKUP($E$4,DRE!$C$4:$Q$1132,ROW('G. Receitas'!X76),FALSE)</f>
        <v>0</v>
      </c>
      <c r="AD69" s="61" t="str">
        <f t="shared" si="3"/>
        <v/>
      </c>
    </row>
    <row r="70" spans="1:30" x14ac:dyDescent="0.25">
      <c r="AA70" s="61">
        <v>62</v>
      </c>
      <c r="AB70" s="61" t="str">
        <f>DRE!D80</f>
        <v/>
      </c>
      <c r="AC70" s="61">
        <f>HLOOKUP($E$4,DRE!$C$4:$Q$1132,ROW('G. Receitas'!X77),FALSE)</f>
        <v>0</v>
      </c>
      <c r="AD70" s="61" t="str">
        <f t="shared" si="3"/>
        <v/>
      </c>
    </row>
    <row r="71" spans="1:30" x14ac:dyDescent="0.25">
      <c r="AA71" s="61">
        <v>63</v>
      </c>
      <c r="AB71" s="61" t="str">
        <f>DRE!D81</f>
        <v/>
      </c>
      <c r="AC71" s="61">
        <f>HLOOKUP($E$4,DRE!$C$4:$Q$1132,ROW('G. Receitas'!X78),FALSE)</f>
        <v>0</v>
      </c>
      <c r="AD71" s="61" t="str">
        <f t="shared" si="3"/>
        <v/>
      </c>
    </row>
    <row r="72" spans="1:30" x14ac:dyDescent="0.25">
      <c r="AA72" s="61">
        <v>64</v>
      </c>
      <c r="AB72" s="61" t="str">
        <f>DRE!D82</f>
        <v/>
      </c>
      <c r="AC72" s="61">
        <f>HLOOKUP($E$4,DRE!$C$4:$Q$1132,ROW('G. Receitas'!X79),FALSE)</f>
        <v>0</v>
      </c>
      <c r="AD72" s="61" t="str">
        <f t="shared" si="3"/>
        <v/>
      </c>
    </row>
    <row r="73" spans="1:30" x14ac:dyDescent="0.25">
      <c r="AA73" s="61">
        <v>65</v>
      </c>
      <c r="AB73" s="61" t="str">
        <f>DRE!D83</f>
        <v/>
      </c>
      <c r="AC73" s="61">
        <f>HLOOKUP($E$4,DRE!$C$4:$Q$1132,ROW('G. Receitas'!X80),FALSE)</f>
        <v>0</v>
      </c>
      <c r="AD73" s="61" t="str">
        <f t="shared" si="3"/>
        <v/>
      </c>
    </row>
    <row r="74" spans="1:30" x14ac:dyDescent="0.25">
      <c r="C74" s="13"/>
      <c r="G74" s="13"/>
      <c r="K74" s="13"/>
      <c r="AA74" s="61">
        <v>66</v>
      </c>
      <c r="AB74" s="61" t="str">
        <f>DRE!D84</f>
        <v/>
      </c>
      <c r="AC74" s="61">
        <f>HLOOKUP($E$4,DRE!$C$4:$Q$1132,ROW('G. Receitas'!X81),FALSE)</f>
        <v>0</v>
      </c>
      <c r="AD74" s="61" t="str">
        <f t="shared" ref="AD74:AD107" si="5">IF(AC74=0,"",AC74+AA74/1000)</f>
        <v/>
      </c>
    </row>
    <row r="75" spans="1:30" x14ac:dyDescent="0.25">
      <c r="AA75" s="61">
        <v>67</v>
      </c>
      <c r="AB75" s="61" t="str">
        <f>DRE!D85</f>
        <v/>
      </c>
      <c r="AC75" s="61">
        <f>HLOOKUP($E$4,DRE!$C$4:$Q$1132,ROW('G. Receitas'!X82),FALSE)</f>
        <v>0</v>
      </c>
      <c r="AD75" s="61" t="str">
        <f t="shared" si="5"/>
        <v/>
      </c>
    </row>
    <row r="76" spans="1:30" x14ac:dyDescent="0.25">
      <c r="AA76" s="61">
        <v>68</v>
      </c>
      <c r="AB76" s="61" t="str">
        <f>DRE!D86</f>
        <v/>
      </c>
      <c r="AC76" s="61">
        <f>HLOOKUP($E$4,DRE!$C$4:$Q$1132,ROW('G. Receitas'!X83),FALSE)</f>
        <v>0</v>
      </c>
      <c r="AD76" s="61" t="str">
        <f t="shared" si="5"/>
        <v/>
      </c>
    </row>
    <row r="77" spans="1:30" x14ac:dyDescent="0.25">
      <c r="AA77" s="61">
        <v>69</v>
      </c>
      <c r="AB77" s="61" t="str">
        <f>DRE!D87</f>
        <v/>
      </c>
      <c r="AC77" s="61">
        <f>HLOOKUP($E$4,DRE!$C$4:$Q$1132,ROW('G. Receitas'!X84),FALSE)</f>
        <v>0</v>
      </c>
      <c r="AD77" s="61" t="str">
        <f t="shared" si="5"/>
        <v/>
      </c>
    </row>
    <row r="78" spans="1:30" ht="21" x14ac:dyDescent="0.25">
      <c r="C78" s="297"/>
      <c r="D78" s="297"/>
      <c r="E78" s="297"/>
      <c r="F78" s="297"/>
      <c r="AA78" s="61">
        <v>70</v>
      </c>
      <c r="AB78" s="61" t="str">
        <f>DRE!D88</f>
        <v/>
      </c>
      <c r="AC78" s="61">
        <f>HLOOKUP($E$4,DRE!$C$4:$Q$1132,ROW('G. Receitas'!X85),FALSE)</f>
        <v>0</v>
      </c>
      <c r="AD78" s="61" t="str">
        <f t="shared" si="5"/>
        <v/>
      </c>
    </row>
    <row r="79" spans="1:30" x14ac:dyDescent="0.25">
      <c r="AA79" s="61">
        <v>71</v>
      </c>
      <c r="AB79" s="61" t="str">
        <f>DRE!D89</f>
        <v/>
      </c>
      <c r="AC79" s="61">
        <f>HLOOKUP($E$4,DRE!$C$4:$Q$1132,ROW('G. Receitas'!X86),FALSE)</f>
        <v>0</v>
      </c>
      <c r="AD79" s="61" t="str">
        <f t="shared" si="5"/>
        <v/>
      </c>
    </row>
    <row r="80" spans="1:30" x14ac:dyDescent="0.25">
      <c r="AA80" s="61">
        <v>72</v>
      </c>
      <c r="AB80" s="61" t="str">
        <f>DRE!D90</f>
        <v/>
      </c>
      <c r="AC80" s="61">
        <f>HLOOKUP($E$4,DRE!$C$4:$Q$1132,ROW('G. Receitas'!X87),FALSE)</f>
        <v>0</v>
      </c>
      <c r="AD80" s="61" t="str">
        <f t="shared" si="5"/>
        <v/>
      </c>
    </row>
    <row r="81" spans="3:30" x14ac:dyDescent="0.25">
      <c r="AA81" s="61">
        <v>73</v>
      </c>
      <c r="AB81" s="61" t="str">
        <f>DRE!D91</f>
        <v/>
      </c>
      <c r="AC81" s="61">
        <f>HLOOKUP($E$4,DRE!$C$4:$Q$1132,ROW('G. Receitas'!X88),FALSE)</f>
        <v>0</v>
      </c>
      <c r="AD81" s="61" t="str">
        <f t="shared" si="5"/>
        <v/>
      </c>
    </row>
    <row r="82" spans="3:30" x14ac:dyDescent="0.25">
      <c r="AA82" s="61">
        <v>74</v>
      </c>
      <c r="AB82" s="61" t="str">
        <f>DRE!D92</f>
        <v/>
      </c>
      <c r="AC82" s="61">
        <f>HLOOKUP($E$4,DRE!$C$4:$Q$1132,ROW('G. Receitas'!X89),FALSE)</f>
        <v>0</v>
      </c>
      <c r="AD82" s="61" t="str">
        <f t="shared" si="5"/>
        <v/>
      </c>
    </row>
    <row r="83" spans="3:30" x14ac:dyDescent="0.25">
      <c r="AA83" s="61">
        <v>75</v>
      </c>
      <c r="AB83" s="61" t="str">
        <f>DRE!D93</f>
        <v/>
      </c>
      <c r="AC83" s="61">
        <f>HLOOKUP($E$4,DRE!$C$4:$Q$1132,ROW('G. Receitas'!X90),FALSE)</f>
        <v>0</v>
      </c>
      <c r="AD83" s="61" t="str">
        <f t="shared" si="5"/>
        <v/>
      </c>
    </row>
    <row r="84" spans="3:30" x14ac:dyDescent="0.25">
      <c r="AA84" s="61">
        <v>76</v>
      </c>
      <c r="AB84" s="61" t="str">
        <f>DRE!D94</f>
        <v/>
      </c>
      <c r="AC84" s="61">
        <f>HLOOKUP($E$4,DRE!$C$4:$Q$1132,ROW('G. Receitas'!X91),FALSE)</f>
        <v>0</v>
      </c>
      <c r="AD84" s="61" t="str">
        <f t="shared" si="5"/>
        <v/>
      </c>
    </row>
    <row r="85" spans="3:30" x14ac:dyDescent="0.25">
      <c r="AA85" s="61">
        <v>77</v>
      </c>
      <c r="AB85" s="61" t="str">
        <f>DRE!D95</f>
        <v/>
      </c>
      <c r="AC85" s="61">
        <f>HLOOKUP($E$4,DRE!$C$4:$Q$1132,ROW('G. Receitas'!X92),FALSE)</f>
        <v>0</v>
      </c>
      <c r="AD85" s="61" t="str">
        <f t="shared" si="5"/>
        <v/>
      </c>
    </row>
    <row r="86" spans="3:30" x14ac:dyDescent="0.25">
      <c r="AA86" s="61">
        <v>78</v>
      </c>
      <c r="AB86" s="61" t="str">
        <f>DRE!D96</f>
        <v/>
      </c>
      <c r="AC86" s="61">
        <f>HLOOKUP($E$4,DRE!$C$4:$Q$1132,ROW('G. Receitas'!X93),FALSE)</f>
        <v>0</v>
      </c>
      <c r="AD86" s="61" t="str">
        <f t="shared" si="5"/>
        <v/>
      </c>
    </row>
    <row r="87" spans="3:30" x14ac:dyDescent="0.25">
      <c r="AA87" s="61">
        <v>79</v>
      </c>
      <c r="AB87" s="61" t="str">
        <f>DRE!D97</f>
        <v/>
      </c>
      <c r="AC87" s="61">
        <f>HLOOKUP($E$4,DRE!$C$4:$Q$1132,ROW('G. Receitas'!X94),FALSE)</f>
        <v>0</v>
      </c>
      <c r="AD87" s="61" t="str">
        <f t="shared" si="5"/>
        <v/>
      </c>
    </row>
    <row r="88" spans="3:30" x14ac:dyDescent="0.25">
      <c r="AA88" s="61">
        <v>80</v>
      </c>
      <c r="AB88" s="61" t="str">
        <f>DRE!D98</f>
        <v/>
      </c>
      <c r="AC88" s="61">
        <f>HLOOKUP($E$4,DRE!$C$4:$Q$1132,ROW('G. Receitas'!X95),FALSE)</f>
        <v>0</v>
      </c>
      <c r="AD88" s="61" t="str">
        <f t="shared" si="5"/>
        <v/>
      </c>
    </row>
    <row r="89" spans="3:30" x14ac:dyDescent="0.25">
      <c r="AA89" s="61">
        <v>81</v>
      </c>
      <c r="AB89" s="61" t="str">
        <f>DRE!D99</f>
        <v/>
      </c>
      <c r="AC89" s="61">
        <f>HLOOKUP($E$4,DRE!$C$4:$Q$1132,ROW('G. Receitas'!X96),FALSE)</f>
        <v>0</v>
      </c>
      <c r="AD89" s="61" t="str">
        <f t="shared" si="5"/>
        <v/>
      </c>
    </row>
    <row r="90" spans="3:30" x14ac:dyDescent="0.25">
      <c r="AA90" s="61">
        <v>82</v>
      </c>
      <c r="AB90" s="61" t="str">
        <f>DRE!D100</f>
        <v/>
      </c>
      <c r="AC90" s="61">
        <f>HLOOKUP($E$4,DRE!$C$4:$Q$1132,ROW('G. Receitas'!X97),FALSE)</f>
        <v>0</v>
      </c>
      <c r="AD90" s="61" t="str">
        <f t="shared" si="5"/>
        <v/>
      </c>
    </row>
    <row r="91" spans="3:30" x14ac:dyDescent="0.25">
      <c r="AA91" s="61">
        <v>83</v>
      </c>
      <c r="AB91" s="61" t="str">
        <f>DRE!D101</f>
        <v/>
      </c>
      <c r="AC91" s="61">
        <f>HLOOKUP($E$4,DRE!$C$4:$Q$1132,ROW('G. Receitas'!X98),FALSE)</f>
        <v>0</v>
      </c>
      <c r="AD91" s="61" t="str">
        <f t="shared" si="5"/>
        <v/>
      </c>
    </row>
    <row r="92" spans="3:30" x14ac:dyDescent="0.25">
      <c r="AA92" s="61">
        <v>84</v>
      </c>
      <c r="AB92" s="61" t="str">
        <f>DRE!D102</f>
        <v/>
      </c>
      <c r="AC92" s="61">
        <f>HLOOKUP($E$4,DRE!$C$4:$Q$1132,ROW('G. Receitas'!X99),FALSE)</f>
        <v>0</v>
      </c>
      <c r="AD92" s="61" t="str">
        <f t="shared" si="5"/>
        <v/>
      </c>
    </row>
    <row r="93" spans="3:30" x14ac:dyDescent="0.25">
      <c r="AA93" s="61">
        <v>85</v>
      </c>
      <c r="AB93" s="61" t="str">
        <f>DRE!D103</f>
        <v/>
      </c>
      <c r="AC93" s="61">
        <f>HLOOKUP($E$4,DRE!$C$4:$Q$1132,ROW('G. Receitas'!X100),FALSE)</f>
        <v>0</v>
      </c>
      <c r="AD93" s="61" t="str">
        <f t="shared" si="5"/>
        <v/>
      </c>
    </row>
    <row r="94" spans="3:30" x14ac:dyDescent="0.25">
      <c r="AA94" s="61">
        <v>86</v>
      </c>
      <c r="AB94" s="61" t="str">
        <f>DRE!D104</f>
        <v/>
      </c>
      <c r="AC94" s="61">
        <f>HLOOKUP($E$4,DRE!$C$4:$Q$1132,ROW('G. Receitas'!X101),FALSE)</f>
        <v>0</v>
      </c>
      <c r="AD94" s="61" t="str">
        <f t="shared" si="5"/>
        <v/>
      </c>
    </row>
    <row r="95" spans="3:30" ht="21" x14ac:dyDescent="0.25">
      <c r="C95" s="298"/>
      <c r="D95" s="298"/>
      <c r="E95" s="298"/>
      <c r="F95" s="298"/>
      <c r="G95" s="298"/>
      <c r="AA95" s="61">
        <v>87</v>
      </c>
      <c r="AB95" s="61" t="str">
        <f>DRE!D105</f>
        <v/>
      </c>
      <c r="AC95" s="61">
        <f>HLOOKUP($E$4,DRE!$C$4:$Q$1132,ROW('G. Receitas'!X102),FALSE)</f>
        <v>0</v>
      </c>
      <c r="AD95" s="61" t="str">
        <f t="shared" si="5"/>
        <v/>
      </c>
    </row>
    <row r="96" spans="3:30" x14ac:dyDescent="0.25">
      <c r="AA96" s="61">
        <v>88</v>
      </c>
      <c r="AB96" s="61" t="str">
        <f>DRE!D106</f>
        <v/>
      </c>
      <c r="AC96" s="61">
        <f>HLOOKUP($E$4,DRE!$C$4:$Q$1132,ROW('G. Receitas'!X103),FALSE)</f>
        <v>0</v>
      </c>
      <c r="AD96" s="61" t="str">
        <f t="shared" si="5"/>
        <v/>
      </c>
    </row>
    <row r="97" spans="27:33" x14ac:dyDescent="0.25">
      <c r="AA97" s="61">
        <v>89</v>
      </c>
      <c r="AB97" s="61" t="str">
        <f>DRE!D107</f>
        <v/>
      </c>
      <c r="AC97" s="61">
        <f>HLOOKUP($E$4,DRE!$C$4:$Q$1132,ROW('G. Receitas'!X104),FALSE)</f>
        <v>0</v>
      </c>
      <c r="AD97" s="61" t="str">
        <f t="shared" si="5"/>
        <v/>
      </c>
    </row>
    <row r="98" spans="27:33" x14ac:dyDescent="0.25">
      <c r="AA98" s="61">
        <v>90</v>
      </c>
      <c r="AB98" s="61" t="str">
        <f>DRE!D108</f>
        <v/>
      </c>
      <c r="AC98" s="61">
        <f>HLOOKUP($E$4,DRE!$C$4:$Q$1132,ROW('G. Receitas'!X105),FALSE)</f>
        <v>0</v>
      </c>
      <c r="AD98" s="61" t="str">
        <f t="shared" si="5"/>
        <v/>
      </c>
    </row>
    <row r="99" spans="27:33" x14ac:dyDescent="0.25">
      <c r="AA99" s="61">
        <v>91</v>
      </c>
      <c r="AB99" s="61" t="str">
        <f>DRE!D109</f>
        <v/>
      </c>
      <c r="AC99" s="61">
        <f>HLOOKUP($E$4,DRE!$C$4:$Q$1132,ROW('G. Receitas'!X106),FALSE)</f>
        <v>0</v>
      </c>
      <c r="AD99" s="61" t="str">
        <f t="shared" si="5"/>
        <v/>
      </c>
    </row>
    <row r="100" spans="27:33" x14ac:dyDescent="0.25">
      <c r="AA100" s="61">
        <v>92</v>
      </c>
      <c r="AB100" s="61" t="str">
        <f>DRE!D110</f>
        <v/>
      </c>
      <c r="AC100" s="61">
        <f>HLOOKUP($E$4,DRE!$C$4:$Q$1132,ROW('G. Receitas'!X107),FALSE)</f>
        <v>0</v>
      </c>
      <c r="AD100" s="61" t="str">
        <f t="shared" si="5"/>
        <v/>
      </c>
    </row>
    <row r="101" spans="27:33" x14ac:dyDescent="0.25">
      <c r="AA101" s="61">
        <v>93</v>
      </c>
      <c r="AB101" s="61" t="str">
        <f>DRE!D111</f>
        <v/>
      </c>
      <c r="AC101" s="61">
        <f>HLOOKUP($E$4,DRE!$C$4:$Q$1132,ROW('G. Receitas'!X108),FALSE)</f>
        <v>0</v>
      </c>
      <c r="AD101" s="61" t="str">
        <f t="shared" si="5"/>
        <v/>
      </c>
    </row>
    <row r="102" spans="27:33" x14ac:dyDescent="0.25">
      <c r="AA102" s="61">
        <v>94</v>
      </c>
      <c r="AB102" s="61" t="str">
        <f>DRE!D112</f>
        <v/>
      </c>
      <c r="AC102" s="61">
        <f>HLOOKUP($E$4,DRE!$C$4:$Q$1132,ROW('G. Receitas'!X109),FALSE)</f>
        <v>0</v>
      </c>
      <c r="AD102" s="61" t="str">
        <f t="shared" si="5"/>
        <v/>
      </c>
    </row>
    <row r="103" spans="27:33" x14ac:dyDescent="0.25">
      <c r="AA103" s="61">
        <v>95</v>
      </c>
      <c r="AB103" s="61" t="str">
        <f>DRE!D113</f>
        <v/>
      </c>
      <c r="AC103" s="61">
        <f>HLOOKUP($E$4,DRE!$C$4:$Q$1132,ROW('G. Receitas'!X110),FALSE)</f>
        <v>0</v>
      </c>
      <c r="AD103" s="61" t="str">
        <f t="shared" si="5"/>
        <v/>
      </c>
    </row>
    <row r="104" spans="27:33" x14ac:dyDescent="0.25">
      <c r="AA104" s="61">
        <v>96</v>
      </c>
      <c r="AB104" s="61" t="str">
        <f>DRE!D114</f>
        <v/>
      </c>
      <c r="AC104" s="61">
        <f>HLOOKUP($E$4,DRE!$C$4:$Q$1132,ROW('G. Receitas'!X111),FALSE)</f>
        <v>0</v>
      </c>
      <c r="AD104" s="61" t="str">
        <f t="shared" si="5"/>
        <v/>
      </c>
    </row>
    <row r="105" spans="27:33" x14ac:dyDescent="0.25">
      <c r="AA105" s="61">
        <v>97</v>
      </c>
      <c r="AB105" s="61" t="str">
        <f>DRE!D115</f>
        <v/>
      </c>
      <c r="AC105" s="61">
        <f>HLOOKUP($E$4,DRE!$C$4:$Q$1132,ROW('G. Receitas'!X112),FALSE)</f>
        <v>0</v>
      </c>
      <c r="AD105" s="61" t="str">
        <f t="shared" si="5"/>
        <v/>
      </c>
    </row>
    <row r="106" spans="27:33" x14ac:dyDescent="0.25">
      <c r="AA106" s="61">
        <v>98</v>
      </c>
      <c r="AB106" s="61" t="str">
        <f>DRE!D116</f>
        <v/>
      </c>
      <c r="AC106" s="61">
        <f>HLOOKUP($E$4,DRE!$C$4:$Q$1132,ROW('G. Receitas'!X113),FALSE)</f>
        <v>0</v>
      </c>
      <c r="AD106" s="61" t="str">
        <f t="shared" si="5"/>
        <v/>
      </c>
    </row>
    <row r="107" spans="27:33" x14ac:dyDescent="0.25">
      <c r="AA107" s="61">
        <v>99</v>
      </c>
      <c r="AB107" s="61" t="str">
        <f>DRE!D117</f>
        <v/>
      </c>
      <c r="AC107" s="61">
        <f>HLOOKUP($E$4,DRE!$C$4:$Q$1132,ROW('G. Receitas'!X114),FALSE)</f>
        <v>0</v>
      </c>
      <c r="AD107" s="61" t="str">
        <f t="shared" si="5"/>
        <v/>
      </c>
    </row>
    <row r="108" spans="27:33" x14ac:dyDescent="0.25">
      <c r="AB108" s="61" t="str">
        <f>DRE!D118</f>
        <v/>
      </c>
      <c r="AC108" s="61">
        <f>HLOOKUP($E$4,DRE!$C$4:$Q$1132,ROW('G. Receitas'!X115),FALSE)</f>
        <v>0</v>
      </c>
      <c r="AD108" s="61" t="s">
        <v>311</v>
      </c>
      <c r="AE108" s="61" t="s">
        <v>312</v>
      </c>
      <c r="AF108" s="61" t="s">
        <v>313</v>
      </c>
      <c r="AG108" s="61" t="s">
        <v>313</v>
      </c>
    </row>
    <row r="109" spans="27:33" x14ac:dyDescent="0.25">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
      </c>
      <c r="AC124" s="61">
        <f>HLOOKUP($E$4,DRE!$C$4:$Q$1132,ROW('G. Receitas'!X131),FALSE)</f>
        <v>0</v>
      </c>
      <c r="AD124" s="61" t="str">
        <f t="shared" si="7"/>
        <v/>
      </c>
    </row>
    <row r="125" spans="27:33" x14ac:dyDescent="0.25">
      <c r="AA125" s="61">
        <v>17</v>
      </c>
      <c r="AB125" s="61" t="str">
        <f>DRE!D135</f>
        <v/>
      </c>
      <c r="AC125" s="61">
        <f>HLOOKUP($E$4,DRE!$C$4:$Q$1132,ROW('G. Receitas'!X132),FALSE)</f>
        <v>0</v>
      </c>
      <c r="AD125" s="61" t="str">
        <f t="shared" si="7"/>
        <v/>
      </c>
    </row>
    <row r="126" spans="27:33" x14ac:dyDescent="0.25">
      <c r="AA126" s="61">
        <v>18</v>
      </c>
      <c r="AB126" s="61" t="str">
        <f>DRE!D136</f>
        <v/>
      </c>
      <c r="AC126" s="61">
        <f>HLOOKUP($E$4,DRE!$C$4:$Q$1132,ROW('G. Receitas'!X133),FALSE)</f>
        <v>0</v>
      </c>
      <c r="AD126" s="61" t="str">
        <f t="shared" si="7"/>
        <v/>
      </c>
    </row>
    <row r="127" spans="27:33" x14ac:dyDescent="0.25">
      <c r="AA127" s="61">
        <v>19</v>
      </c>
      <c r="AB127" s="61" t="str">
        <f>DRE!D137</f>
        <v/>
      </c>
      <c r="AC127" s="61">
        <f>HLOOKUP($E$4,DRE!$C$4:$Q$1132,ROW('G. Receitas'!X134),FALSE)</f>
        <v>0</v>
      </c>
      <c r="AD127" s="61" t="str">
        <f t="shared" si="7"/>
        <v/>
      </c>
    </row>
    <row r="128" spans="27:33" x14ac:dyDescent="0.25">
      <c r="AA128" s="61">
        <v>20</v>
      </c>
      <c r="AB128" s="61" t="str">
        <f>DRE!D138</f>
        <v/>
      </c>
      <c r="AC128" s="61">
        <f>HLOOKUP($E$4,DRE!$C$4:$Q$1132,ROW('G. Receitas'!X135),FALSE)</f>
        <v>0</v>
      </c>
      <c r="AD128" s="61" t="str">
        <f t="shared" si="7"/>
        <v/>
      </c>
    </row>
    <row r="129" spans="27:30" x14ac:dyDescent="0.25">
      <c r="AA129" s="61">
        <v>21</v>
      </c>
      <c r="AB129" s="61" t="str">
        <f>DRE!D139</f>
        <v/>
      </c>
      <c r="AC129" s="61">
        <f>HLOOKUP($E$4,DRE!$C$4:$Q$1132,ROW('G. Receitas'!X136),FALSE)</f>
        <v>0</v>
      </c>
      <c r="AD129" s="61" t="str">
        <f t="shared" si="7"/>
        <v/>
      </c>
    </row>
    <row r="130" spans="27:30" x14ac:dyDescent="0.25">
      <c r="AA130" s="61">
        <v>22</v>
      </c>
      <c r="AB130" s="61" t="str">
        <f>DRE!D140</f>
        <v/>
      </c>
      <c r="AC130" s="61">
        <f>HLOOKUP($E$4,DRE!$C$4:$Q$1132,ROW('G. Receitas'!X137),FALSE)</f>
        <v>0</v>
      </c>
      <c r="AD130" s="61" t="str">
        <f t="shared" si="7"/>
        <v/>
      </c>
    </row>
    <row r="131" spans="27:30" x14ac:dyDescent="0.25">
      <c r="AA131" s="61">
        <v>23</v>
      </c>
      <c r="AB131" s="61" t="str">
        <f>DRE!D141</f>
        <v/>
      </c>
      <c r="AC131" s="61">
        <f>HLOOKUP($E$4,DRE!$C$4:$Q$1132,ROW('G. Receitas'!X138),FALSE)</f>
        <v>0</v>
      </c>
      <c r="AD131" s="61" t="str">
        <f t="shared" si="7"/>
        <v/>
      </c>
    </row>
    <row r="132" spans="27:30" x14ac:dyDescent="0.25">
      <c r="AA132" s="61">
        <v>24</v>
      </c>
      <c r="AB132" s="61" t="str">
        <f>DRE!D142</f>
        <v/>
      </c>
      <c r="AC132" s="61">
        <f>HLOOKUP($E$4,DRE!$C$4:$Q$1132,ROW('G. Receitas'!X139),FALSE)</f>
        <v>0</v>
      </c>
      <c r="AD132" s="61" t="str">
        <f t="shared" si="7"/>
        <v/>
      </c>
    </row>
    <row r="133" spans="27:30" x14ac:dyDescent="0.25">
      <c r="AA133" s="61">
        <v>25</v>
      </c>
      <c r="AB133" s="61" t="str">
        <f>DRE!D143</f>
        <v/>
      </c>
      <c r="AC133" s="61">
        <f>HLOOKUP($E$4,DRE!$C$4:$Q$1132,ROW('G. Receitas'!X140),FALSE)</f>
        <v>0</v>
      </c>
      <c r="AD133" s="61" t="str">
        <f t="shared" si="7"/>
        <v/>
      </c>
    </row>
    <row r="134" spans="27:30" x14ac:dyDescent="0.25">
      <c r="AA134" s="61">
        <v>26</v>
      </c>
      <c r="AB134" s="61" t="str">
        <f>DRE!D144</f>
        <v/>
      </c>
      <c r="AC134" s="61">
        <f>HLOOKUP($E$4,DRE!$C$4:$Q$1132,ROW('G. Receitas'!X141),FALSE)</f>
        <v>0</v>
      </c>
      <c r="AD134" s="61" t="str">
        <f t="shared" si="7"/>
        <v/>
      </c>
    </row>
    <row r="135" spans="27:30" x14ac:dyDescent="0.25">
      <c r="AA135" s="61">
        <v>27</v>
      </c>
      <c r="AB135" s="61" t="str">
        <f>DRE!D145</f>
        <v/>
      </c>
      <c r="AC135" s="61">
        <f>HLOOKUP($E$4,DRE!$C$4:$Q$1132,ROW('G. Receitas'!X142),FALSE)</f>
        <v>0</v>
      </c>
      <c r="AD135" s="61" t="str">
        <f t="shared" si="7"/>
        <v/>
      </c>
    </row>
    <row r="136" spans="27:30" x14ac:dyDescent="0.25">
      <c r="AA136" s="61">
        <v>28</v>
      </c>
      <c r="AB136" s="61" t="str">
        <f>DRE!D146</f>
        <v/>
      </c>
      <c r="AC136" s="61">
        <f>HLOOKUP($E$4,DRE!$C$4:$Q$1132,ROW('G. Receitas'!X143),FALSE)</f>
        <v>0</v>
      </c>
      <c r="AD136" s="61" t="str">
        <f t="shared" si="7"/>
        <v/>
      </c>
    </row>
    <row r="137" spans="27:30" x14ac:dyDescent="0.25">
      <c r="AA137" s="61">
        <v>29</v>
      </c>
      <c r="AB137" s="61" t="str">
        <f>DRE!D147</f>
        <v/>
      </c>
      <c r="AC137" s="61">
        <f>HLOOKUP($E$4,DRE!$C$4:$Q$1132,ROW('G. Receitas'!X144),FALSE)</f>
        <v>0</v>
      </c>
      <c r="AD137" s="61" t="str">
        <f t="shared" si="7"/>
        <v/>
      </c>
    </row>
    <row r="138" spans="27:30" x14ac:dyDescent="0.25">
      <c r="AA138" s="61">
        <v>30</v>
      </c>
      <c r="AB138" s="61" t="str">
        <f>DRE!D148</f>
        <v/>
      </c>
      <c r="AC138" s="61">
        <f>HLOOKUP($E$4,DRE!$C$4:$Q$1132,ROW('G. Receitas'!X145),FALSE)</f>
        <v>0</v>
      </c>
      <c r="AD138" s="61" t="str">
        <f t="shared" si="7"/>
        <v/>
      </c>
    </row>
    <row r="139" spans="27:30" x14ac:dyDescent="0.25">
      <c r="AA139" s="61">
        <v>31</v>
      </c>
      <c r="AB139" s="61" t="str">
        <f>DRE!D149</f>
        <v/>
      </c>
      <c r="AC139" s="61">
        <f>HLOOKUP($E$4,DRE!$C$4:$Q$1132,ROW('G. Receitas'!X146),FALSE)</f>
        <v>0</v>
      </c>
      <c r="AD139" s="61" t="str">
        <f t="shared" si="7"/>
        <v/>
      </c>
    </row>
    <row r="140" spans="27:30" x14ac:dyDescent="0.25">
      <c r="AA140" s="61">
        <v>32</v>
      </c>
      <c r="AB140" s="61" t="str">
        <f>DRE!D150</f>
        <v/>
      </c>
      <c r="AC140" s="61">
        <f>HLOOKUP($E$4,DRE!$C$4:$Q$1132,ROW('G. Receitas'!X147),FALSE)</f>
        <v>0</v>
      </c>
      <c r="AD140" s="61" t="str">
        <f t="shared" si="7"/>
        <v/>
      </c>
    </row>
    <row r="141" spans="27:30" x14ac:dyDescent="0.25">
      <c r="AA141" s="61">
        <v>33</v>
      </c>
      <c r="AB141" s="61" t="str">
        <f>DRE!D151</f>
        <v/>
      </c>
      <c r="AC141" s="61">
        <f>HLOOKUP($E$4,DRE!$C$4:$Q$1132,ROW('G. Receitas'!X148),FALSE)</f>
        <v>0</v>
      </c>
      <c r="AD141" s="61" t="str">
        <f t="shared" si="7"/>
        <v/>
      </c>
    </row>
    <row r="142" spans="27:30" x14ac:dyDescent="0.25">
      <c r="AA142" s="61">
        <v>34</v>
      </c>
      <c r="AB142" s="61" t="str">
        <f>DRE!D152</f>
        <v/>
      </c>
      <c r="AC142" s="61">
        <f>HLOOKUP($E$4,DRE!$C$4:$Q$1132,ROW('G. Receitas'!X149),FALSE)</f>
        <v>0</v>
      </c>
      <c r="AD142" s="61" t="str">
        <f t="shared" si="7"/>
        <v/>
      </c>
    </row>
    <row r="143" spans="27:30" x14ac:dyDescent="0.25">
      <c r="AA143" s="61">
        <v>35</v>
      </c>
      <c r="AB143" s="61" t="str">
        <f>DRE!D153</f>
        <v/>
      </c>
      <c r="AC143" s="61">
        <f>HLOOKUP($E$4,DRE!$C$4:$Q$1132,ROW('G. Receitas'!X150),FALSE)</f>
        <v>0</v>
      </c>
      <c r="AD143" s="61" t="str">
        <f t="shared" si="7"/>
        <v/>
      </c>
    </row>
    <row r="144" spans="27:30" x14ac:dyDescent="0.25">
      <c r="AA144" s="61">
        <v>36</v>
      </c>
      <c r="AB144" s="61" t="str">
        <f>DRE!D154</f>
        <v/>
      </c>
      <c r="AC144" s="61">
        <f>HLOOKUP($E$4,DRE!$C$4:$Q$1132,ROW('G. Receitas'!X151),FALSE)</f>
        <v>0</v>
      </c>
      <c r="AD144" s="61" t="str">
        <f t="shared" si="7"/>
        <v/>
      </c>
    </row>
    <row r="145" spans="27:30" x14ac:dyDescent="0.25">
      <c r="AA145" s="61">
        <v>37</v>
      </c>
      <c r="AB145" s="61" t="str">
        <f>DRE!D155</f>
        <v/>
      </c>
      <c r="AC145" s="61">
        <f>HLOOKUP($E$4,DRE!$C$4:$Q$1132,ROW('G. Receitas'!X152),FALSE)</f>
        <v>0</v>
      </c>
      <c r="AD145" s="61" t="str">
        <f t="shared" si="7"/>
        <v/>
      </c>
    </row>
    <row r="146" spans="27:30" x14ac:dyDescent="0.25">
      <c r="AA146" s="61">
        <v>38</v>
      </c>
      <c r="AB146" s="61" t="str">
        <f>DRE!D156</f>
        <v/>
      </c>
      <c r="AC146" s="61">
        <f>HLOOKUP($E$4,DRE!$C$4:$Q$1132,ROW('G. Receitas'!X153),FALSE)</f>
        <v>0</v>
      </c>
      <c r="AD146" s="61" t="str">
        <f t="shared" si="7"/>
        <v/>
      </c>
    </row>
    <row r="147" spans="27:30" x14ac:dyDescent="0.25">
      <c r="AA147" s="61">
        <v>39</v>
      </c>
      <c r="AB147" s="61" t="str">
        <f>DRE!D157</f>
        <v/>
      </c>
      <c r="AC147" s="61">
        <f>HLOOKUP($E$4,DRE!$C$4:$Q$1132,ROW('G. Receitas'!X154),FALSE)</f>
        <v>0</v>
      </c>
      <c r="AD147" s="61" t="str">
        <f t="shared" si="7"/>
        <v/>
      </c>
    </row>
    <row r="148" spans="27:30" x14ac:dyDescent="0.25">
      <c r="AA148" s="61">
        <v>40</v>
      </c>
      <c r="AB148" s="61" t="str">
        <f>DRE!D158</f>
        <v/>
      </c>
      <c r="AC148" s="61">
        <f>HLOOKUP($E$4,DRE!$C$4:$Q$1132,ROW('G. Receitas'!X155),FALSE)</f>
        <v>0</v>
      </c>
      <c r="AD148" s="61" t="str">
        <f t="shared" si="7"/>
        <v/>
      </c>
    </row>
    <row r="149" spans="27:30" x14ac:dyDescent="0.25">
      <c r="AA149" s="61">
        <v>41</v>
      </c>
      <c r="AB149" s="61" t="str">
        <f>DRE!D159</f>
        <v/>
      </c>
      <c r="AC149" s="61">
        <f>HLOOKUP($E$4,DRE!$C$4:$Q$1132,ROW('G. Receitas'!X156),FALSE)</f>
        <v>0</v>
      </c>
      <c r="AD149" s="61" t="str">
        <f t="shared" si="7"/>
        <v/>
      </c>
    </row>
    <row r="150" spans="27:30" x14ac:dyDescent="0.25">
      <c r="AA150" s="61">
        <v>42</v>
      </c>
      <c r="AB150" s="61" t="str">
        <f>DRE!D160</f>
        <v/>
      </c>
      <c r="AC150" s="61">
        <f>HLOOKUP($E$4,DRE!$C$4:$Q$1132,ROW('G. Receitas'!X157),FALSE)</f>
        <v>0</v>
      </c>
      <c r="AD150" s="61" t="str">
        <f t="shared" si="7"/>
        <v/>
      </c>
    </row>
    <row r="151" spans="27:30" x14ac:dyDescent="0.25">
      <c r="AA151" s="61">
        <v>43</v>
      </c>
      <c r="AB151" s="61" t="str">
        <f>DRE!D161</f>
        <v/>
      </c>
      <c r="AC151" s="61">
        <f>HLOOKUP($E$4,DRE!$C$4:$Q$1132,ROW('G. Receitas'!X158),FALSE)</f>
        <v>0</v>
      </c>
      <c r="AD151" s="61" t="str">
        <f t="shared" si="7"/>
        <v/>
      </c>
    </row>
    <row r="152" spans="27:30" x14ac:dyDescent="0.25">
      <c r="AA152" s="61">
        <v>44</v>
      </c>
      <c r="AB152" s="61" t="str">
        <f>DRE!D162</f>
        <v/>
      </c>
      <c r="AC152" s="61">
        <f>HLOOKUP($E$4,DRE!$C$4:$Q$1132,ROW('G. Receitas'!X159),FALSE)</f>
        <v>0</v>
      </c>
      <c r="AD152" s="61" t="str">
        <f t="shared" si="7"/>
        <v/>
      </c>
    </row>
    <row r="153" spans="27:30" x14ac:dyDescent="0.25">
      <c r="AA153" s="61">
        <v>45</v>
      </c>
      <c r="AB153" s="61" t="str">
        <f>DRE!D163</f>
        <v/>
      </c>
      <c r="AC153" s="61">
        <f>HLOOKUP($E$4,DRE!$C$4:$Q$1132,ROW('G. Receitas'!X160),FALSE)</f>
        <v>0</v>
      </c>
      <c r="AD153" s="61" t="str">
        <f t="shared" si="7"/>
        <v/>
      </c>
    </row>
    <row r="154" spans="27:30" x14ac:dyDescent="0.25">
      <c r="AA154" s="61">
        <v>46</v>
      </c>
      <c r="AB154" s="61" t="str">
        <f>DRE!D164</f>
        <v/>
      </c>
      <c r="AC154" s="61">
        <f>HLOOKUP($E$4,DRE!$C$4:$Q$1132,ROW('G. Receitas'!X161),FALSE)</f>
        <v>0</v>
      </c>
      <c r="AD154" s="61" t="str">
        <f t="shared" si="7"/>
        <v/>
      </c>
    </row>
    <row r="155" spans="27:30" x14ac:dyDescent="0.25">
      <c r="AA155" s="61">
        <v>47</v>
      </c>
      <c r="AB155" s="61" t="str">
        <f>DRE!D165</f>
        <v/>
      </c>
      <c r="AC155" s="61">
        <f>HLOOKUP($E$4,DRE!$C$4:$Q$1132,ROW('G. Receitas'!X162),FALSE)</f>
        <v>0</v>
      </c>
      <c r="AD155" s="61" t="str">
        <f t="shared" si="7"/>
        <v/>
      </c>
    </row>
    <row r="156" spans="27:30" x14ac:dyDescent="0.25">
      <c r="AA156" s="61">
        <v>48</v>
      </c>
      <c r="AB156" s="61" t="str">
        <f>DRE!D166</f>
        <v/>
      </c>
      <c r="AC156" s="61">
        <f>HLOOKUP($E$4,DRE!$C$4:$Q$1132,ROW('G. Receitas'!X163),FALSE)</f>
        <v>0</v>
      </c>
      <c r="AD156" s="61" t="str">
        <f t="shared" si="7"/>
        <v/>
      </c>
    </row>
    <row r="157" spans="27:30" x14ac:dyDescent="0.25">
      <c r="AA157" s="61">
        <v>49</v>
      </c>
      <c r="AB157" s="61" t="str">
        <f>DRE!D167</f>
        <v/>
      </c>
      <c r="AC157" s="61">
        <f>HLOOKUP($E$4,DRE!$C$4:$Q$1132,ROW('G. Receitas'!X164),FALSE)</f>
        <v>0</v>
      </c>
      <c r="AD157" s="61" t="str">
        <f t="shared" si="7"/>
        <v/>
      </c>
    </row>
    <row r="158" spans="27:30" x14ac:dyDescent="0.25">
      <c r="AA158" s="61">
        <v>50</v>
      </c>
      <c r="AB158" s="61" t="str">
        <f>DRE!D168</f>
        <v/>
      </c>
      <c r="AC158" s="61">
        <f>HLOOKUP($E$4,DRE!$C$4:$Q$1132,ROW('G. Receitas'!X165),FALSE)</f>
        <v>0</v>
      </c>
      <c r="AD158" s="61" t="str">
        <f t="shared" si="7"/>
        <v/>
      </c>
    </row>
    <row r="159" spans="27:30" x14ac:dyDescent="0.25">
      <c r="AA159" s="61">
        <v>51</v>
      </c>
      <c r="AB159" s="61" t="str">
        <f>DRE!D169</f>
        <v/>
      </c>
      <c r="AC159" s="61">
        <f>HLOOKUP($E$4,DRE!$C$4:$Q$1132,ROW('G. Receitas'!X166),FALSE)</f>
        <v>0</v>
      </c>
      <c r="AD159" s="61" t="str">
        <f t="shared" si="7"/>
        <v/>
      </c>
    </row>
    <row r="160" spans="27:30" x14ac:dyDescent="0.25">
      <c r="AA160" s="61">
        <v>52</v>
      </c>
      <c r="AB160" s="61" t="str">
        <f>DRE!D170</f>
        <v/>
      </c>
      <c r="AC160" s="61">
        <f>HLOOKUP($E$4,DRE!$C$4:$Q$1132,ROW('G. Receitas'!X167),FALSE)</f>
        <v>0</v>
      </c>
      <c r="AD160" s="61" t="str">
        <f t="shared" si="7"/>
        <v/>
      </c>
    </row>
    <row r="161" spans="27:30" x14ac:dyDescent="0.25">
      <c r="AA161" s="61">
        <v>53</v>
      </c>
      <c r="AB161" s="61" t="str">
        <f>DRE!D171</f>
        <v/>
      </c>
      <c r="AC161" s="61">
        <f>HLOOKUP($E$4,DRE!$C$4:$Q$1132,ROW('G. Receitas'!X168),FALSE)</f>
        <v>0</v>
      </c>
      <c r="AD161" s="61" t="str">
        <f t="shared" si="7"/>
        <v/>
      </c>
    </row>
    <row r="162" spans="27:30" x14ac:dyDescent="0.25">
      <c r="AA162" s="61">
        <v>54</v>
      </c>
      <c r="AB162" s="61" t="str">
        <f>DRE!D172</f>
        <v/>
      </c>
      <c r="AC162" s="61">
        <f>HLOOKUP($E$4,DRE!$C$4:$Q$1132,ROW('G. Receitas'!X169),FALSE)</f>
        <v>0</v>
      </c>
      <c r="AD162" s="61" t="str">
        <f t="shared" si="7"/>
        <v/>
      </c>
    </row>
    <row r="163" spans="27:30" x14ac:dyDescent="0.25">
      <c r="AA163" s="61">
        <v>55</v>
      </c>
      <c r="AB163" s="61" t="str">
        <f>DRE!D173</f>
        <v/>
      </c>
      <c r="AC163" s="61">
        <f>HLOOKUP($E$4,DRE!$C$4:$Q$1132,ROW('G. Receitas'!X170),FALSE)</f>
        <v>0</v>
      </c>
      <c r="AD163" s="61" t="str">
        <f t="shared" si="7"/>
        <v/>
      </c>
    </row>
    <row r="164" spans="27:30" x14ac:dyDescent="0.25">
      <c r="AA164" s="61">
        <v>56</v>
      </c>
      <c r="AB164" s="61" t="str">
        <f>DRE!D174</f>
        <v/>
      </c>
      <c r="AC164" s="61">
        <f>HLOOKUP($E$4,DRE!$C$4:$Q$1132,ROW('G. Receitas'!X171),FALSE)</f>
        <v>0</v>
      </c>
      <c r="AD164" s="61" t="str">
        <f t="shared" si="7"/>
        <v/>
      </c>
    </row>
    <row r="165" spans="27:30" x14ac:dyDescent="0.25">
      <c r="AA165" s="61">
        <v>57</v>
      </c>
      <c r="AB165" s="61" t="str">
        <f>DRE!D175</f>
        <v/>
      </c>
      <c r="AC165" s="61">
        <f>HLOOKUP($E$4,DRE!$C$4:$Q$1132,ROW('G. Receitas'!X172),FALSE)</f>
        <v>0</v>
      </c>
      <c r="AD165" s="61" t="str">
        <f t="shared" si="7"/>
        <v/>
      </c>
    </row>
    <row r="166" spans="27:30" x14ac:dyDescent="0.25">
      <c r="AA166" s="61">
        <v>58</v>
      </c>
      <c r="AB166" s="61" t="str">
        <f>DRE!D176</f>
        <v/>
      </c>
      <c r="AC166" s="61">
        <f>HLOOKUP($E$4,DRE!$C$4:$Q$1132,ROW('G. Receitas'!X173),FALSE)</f>
        <v>0</v>
      </c>
      <c r="AD166" s="61" t="str">
        <f t="shared" si="7"/>
        <v/>
      </c>
    </row>
    <row r="167" spans="27:30" x14ac:dyDescent="0.25">
      <c r="AA167" s="61">
        <v>59</v>
      </c>
      <c r="AB167" s="61" t="str">
        <f>DRE!D177</f>
        <v/>
      </c>
      <c r="AC167" s="61">
        <f>HLOOKUP($E$4,DRE!$C$4:$Q$1132,ROW('G. Receitas'!X174),FALSE)</f>
        <v>0</v>
      </c>
      <c r="AD167" s="61" t="str">
        <f t="shared" si="7"/>
        <v/>
      </c>
    </row>
    <row r="168" spans="27:30" x14ac:dyDescent="0.25">
      <c r="AA168" s="61">
        <v>60</v>
      </c>
      <c r="AB168" s="61" t="str">
        <f>DRE!D178</f>
        <v/>
      </c>
      <c r="AC168" s="61">
        <f>HLOOKUP($E$4,DRE!$C$4:$Q$1132,ROW('G. Receitas'!X175),FALSE)</f>
        <v>0</v>
      </c>
      <c r="AD168" s="61" t="str">
        <f t="shared" si="7"/>
        <v/>
      </c>
    </row>
    <row r="169" spans="27:30" x14ac:dyDescent="0.25">
      <c r="AA169" s="61">
        <v>61</v>
      </c>
      <c r="AB169" s="61" t="str">
        <f>DRE!D179</f>
        <v/>
      </c>
      <c r="AC169" s="61">
        <f>HLOOKUP($E$4,DRE!$C$4:$Q$1132,ROW('G. Receitas'!X176),FALSE)</f>
        <v>0</v>
      </c>
      <c r="AD169" s="61" t="str">
        <f t="shared" si="7"/>
        <v/>
      </c>
    </row>
    <row r="170" spans="27:30" x14ac:dyDescent="0.25">
      <c r="AA170" s="61">
        <v>62</v>
      </c>
      <c r="AB170" s="61" t="str">
        <f>DRE!D180</f>
        <v/>
      </c>
      <c r="AC170" s="61">
        <f>HLOOKUP($E$4,DRE!$C$4:$Q$1132,ROW('G. Receitas'!X177),FALSE)</f>
        <v>0</v>
      </c>
      <c r="AD170" s="61" t="str">
        <f t="shared" si="7"/>
        <v/>
      </c>
    </row>
    <row r="171" spans="27:30" x14ac:dyDescent="0.25">
      <c r="AA171" s="61">
        <v>63</v>
      </c>
      <c r="AB171" s="61" t="str">
        <f>DRE!D181</f>
        <v/>
      </c>
      <c r="AC171" s="61">
        <f>HLOOKUP($E$4,DRE!$C$4:$Q$1132,ROW('G. Receitas'!X178),FALSE)</f>
        <v>0</v>
      </c>
      <c r="AD171" s="61" t="str">
        <f t="shared" si="7"/>
        <v/>
      </c>
    </row>
    <row r="172" spans="27:30" x14ac:dyDescent="0.25">
      <c r="AA172" s="61">
        <v>64</v>
      </c>
      <c r="AB172" s="61" t="str">
        <f>DRE!D182</f>
        <v/>
      </c>
      <c r="AC172" s="61">
        <f>HLOOKUP($E$4,DRE!$C$4:$Q$1132,ROW('G. Receitas'!X179),FALSE)</f>
        <v>0</v>
      </c>
      <c r="AD172" s="61" t="str">
        <f t="shared" si="7"/>
        <v/>
      </c>
    </row>
    <row r="173" spans="27:30" x14ac:dyDescent="0.25">
      <c r="AA173" s="61">
        <v>65</v>
      </c>
      <c r="AB173" s="61" t="str">
        <f>DRE!D183</f>
        <v/>
      </c>
      <c r="AC173" s="61">
        <f>HLOOKUP($E$4,DRE!$C$4:$Q$1132,ROW('G. Receitas'!X180),FALSE)</f>
        <v>0</v>
      </c>
      <c r="AD173" s="61" t="str">
        <f t="shared" si="7"/>
        <v/>
      </c>
    </row>
    <row r="174" spans="27:30" x14ac:dyDescent="0.25">
      <c r="AA174" s="61">
        <v>66</v>
      </c>
      <c r="AB174" s="61" t="str">
        <f>DRE!D184</f>
        <v/>
      </c>
      <c r="AC174" s="61">
        <f>HLOOKUP($E$4,DRE!$C$4:$Q$1132,ROW('G. Receitas'!X181),FALSE)</f>
        <v>0</v>
      </c>
      <c r="AD174" s="61" t="str">
        <f t="shared" ref="AD174:AD207" si="10">IF(AC174=0,"",AC174+AA174/1000)</f>
        <v/>
      </c>
    </row>
    <row r="175" spans="27:30" x14ac:dyDescent="0.25">
      <c r="AA175" s="61">
        <v>67</v>
      </c>
      <c r="AB175" s="61" t="str">
        <f>DRE!D185</f>
        <v/>
      </c>
      <c r="AC175" s="61">
        <f>HLOOKUP($E$4,DRE!$C$4:$Q$1132,ROW('G. Receitas'!X182),FALSE)</f>
        <v>0</v>
      </c>
      <c r="AD175" s="61" t="str">
        <f t="shared" si="10"/>
        <v/>
      </c>
    </row>
    <row r="176" spans="27:30" x14ac:dyDescent="0.25">
      <c r="AA176" s="61">
        <v>68</v>
      </c>
      <c r="AB176" s="61" t="str">
        <f>DRE!D186</f>
        <v/>
      </c>
      <c r="AC176" s="61">
        <f>HLOOKUP($E$4,DRE!$C$4:$Q$1132,ROW('G. Receitas'!X183),FALSE)</f>
        <v>0</v>
      </c>
      <c r="AD176" s="61" t="str">
        <f t="shared" si="10"/>
        <v/>
      </c>
    </row>
    <row r="177" spans="27:30" x14ac:dyDescent="0.25">
      <c r="AA177" s="61">
        <v>69</v>
      </c>
      <c r="AB177" s="61" t="str">
        <f>DRE!D187</f>
        <v/>
      </c>
      <c r="AC177" s="61">
        <f>HLOOKUP($E$4,DRE!$C$4:$Q$1132,ROW('G. Receitas'!X184),FALSE)</f>
        <v>0</v>
      </c>
      <c r="AD177" s="61" t="str">
        <f t="shared" si="10"/>
        <v/>
      </c>
    </row>
    <row r="178" spans="27:30" x14ac:dyDescent="0.25">
      <c r="AA178" s="61">
        <v>70</v>
      </c>
      <c r="AB178" s="61" t="str">
        <f>DRE!D188</f>
        <v/>
      </c>
      <c r="AC178" s="61">
        <f>HLOOKUP($E$4,DRE!$C$4:$Q$1132,ROW('G. Receitas'!X185),FALSE)</f>
        <v>0</v>
      </c>
      <c r="AD178" s="61" t="str">
        <f t="shared" si="10"/>
        <v/>
      </c>
    </row>
    <row r="179" spans="27:30" x14ac:dyDescent="0.25">
      <c r="AA179" s="61">
        <v>71</v>
      </c>
      <c r="AB179" s="61" t="str">
        <f>DRE!D189</f>
        <v/>
      </c>
      <c r="AC179" s="61">
        <f>HLOOKUP($E$4,DRE!$C$4:$Q$1132,ROW('G. Receitas'!X186),FALSE)</f>
        <v>0</v>
      </c>
      <c r="AD179" s="61" t="str">
        <f t="shared" si="10"/>
        <v/>
      </c>
    </row>
    <row r="180" spans="27:30" x14ac:dyDescent="0.25">
      <c r="AA180" s="61">
        <v>72</v>
      </c>
      <c r="AB180" s="61" t="str">
        <f>DRE!D190</f>
        <v/>
      </c>
      <c r="AC180" s="61">
        <f>HLOOKUP($E$4,DRE!$C$4:$Q$1132,ROW('G. Receitas'!X187),FALSE)</f>
        <v>0</v>
      </c>
      <c r="AD180" s="61" t="str">
        <f t="shared" si="10"/>
        <v/>
      </c>
    </row>
    <row r="181" spans="27:30" x14ac:dyDescent="0.25">
      <c r="AA181" s="61">
        <v>73</v>
      </c>
      <c r="AB181" s="61" t="str">
        <f>DRE!D191</f>
        <v/>
      </c>
      <c r="AC181" s="61">
        <f>HLOOKUP($E$4,DRE!$C$4:$Q$1132,ROW('G. Receitas'!X188),FALSE)</f>
        <v>0</v>
      </c>
      <c r="AD181" s="61" t="str">
        <f t="shared" si="10"/>
        <v/>
      </c>
    </row>
    <row r="182" spans="27:30" x14ac:dyDescent="0.25">
      <c r="AA182" s="61">
        <v>74</v>
      </c>
      <c r="AB182" s="61" t="str">
        <f>DRE!D192</f>
        <v/>
      </c>
      <c r="AC182" s="61">
        <f>HLOOKUP($E$4,DRE!$C$4:$Q$1132,ROW('G. Receitas'!X189),FALSE)</f>
        <v>0</v>
      </c>
      <c r="AD182" s="61" t="str">
        <f t="shared" si="10"/>
        <v/>
      </c>
    </row>
    <row r="183" spans="27:30" x14ac:dyDescent="0.25">
      <c r="AA183" s="61">
        <v>75</v>
      </c>
      <c r="AB183" s="61" t="str">
        <f>DRE!D193</f>
        <v/>
      </c>
      <c r="AC183" s="61">
        <f>HLOOKUP($E$4,DRE!$C$4:$Q$1132,ROW('G. Receitas'!X190),FALSE)</f>
        <v>0</v>
      </c>
      <c r="AD183" s="61" t="str">
        <f t="shared" si="10"/>
        <v/>
      </c>
    </row>
    <row r="184" spans="27:30" x14ac:dyDescent="0.25">
      <c r="AA184" s="61">
        <v>76</v>
      </c>
      <c r="AB184" s="61" t="str">
        <f>DRE!D194</f>
        <v/>
      </c>
      <c r="AC184" s="61">
        <f>HLOOKUP($E$4,DRE!$C$4:$Q$1132,ROW('G. Receitas'!X191),FALSE)</f>
        <v>0</v>
      </c>
      <c r="AD184" s="61" t="str">
        <f t="shared" si="10"/>
        <v/>
      </c>
    </row>
    <row r="185" spans="27:30" x14ac:dyDescent="0.25">
      <c r="AA185" s="61">
        <v>77</v>
      </c>
      <c r="AB185" s="61" t="str">
        <f>DRE!D195</f>
        <v/>
      </c>
      <c r="AC185" s="61">
        <f>HLOOKUP($E$4,DRE!$C$4:$Q$1132,ROW('G. Receitas'!X192),FALSE)</f>
        <v>0</v>
      </c>
      <c r="AD185" s="61" t="str">
        <f t="shared" si="10"/>
        <v/>
      </c>
    </row>
    <row r="186" spans="27:30" x14ac:dyDescent="0.25">
      <c r="AA186" s="61">
        <v>78</v>
      </c>
      <c r="AB186" s="61" t="str">
        <f>DRE!D196</f>
        <v/>
      </c>
      <c r="AC186" s="61">
        <f>HLOOKUP($E$4,DRE!$C$4:$Q$1132,ROW('G. Receitas'!X193),FALSE)</f>
        <v>0</v>
      </c>
      <c r="AD186" s="61" t="str">
        <f t="shared" si="10"/>
        <v/>
      </c>
    </row>
    <row r="187" spans="27:30" x14ac:dyDescent="0.25">
      <c r="AA187" s="61">
        <v>79</v>
      </c>
      <c r="AB187" s="61" t="str">
        <f>DRE!D197</f>
        <v/>
      </c>
      <c r="AC187" s="61">
        <f>HLOOKUP($E$4,DRE!$C$4:$Q$1132,ROW('G. Receitas'!X194),FALSE)</f>
        <v>0</v>
      </c>
      <c r="AD187" s="61" t="str">
        <f t="shared" si="10"/>
        <v/>
      </c>
    </row>
    <row r="188" spans="27:30" x14ac:dyDescent="0.25">
      <c r="AA188" s="61">
        <v>80</v>
      </c>
      <c r="AB188" s="61" t="str">
        <f>DRE!D198</f>
        <v/>
      </c>
      <c r="AC188" s="61">
        <f>HLOOKUP($E$4,DRE!$C$4:$Q$1132,ROW('G. Receitas'!X195),FALSE)</f>
        <v>0</v>
      </c>
      <c r="AD188" s="61" t="str">
        <f t="shared" si="10"/>
        <v/>
      </c>
    </row>
    <row r="189" spans="27:30" x14ac:dyDescent="0.25">
      <c r="AA189" s="61">
        <v>81</v>
      </c>
      <c r="AB189" s="61" t="str">
        <f>DRE!D199</f>
        <v/>
      </c>
      <c r="AC189" s="61">
        <f>HLOOKUP($E$4,DRE!$C$4:$Q$1132,ROW('G. Receitas'!X196),FALSE)</f>
        <v>0</v>
      </c>
      <c r="AD189" s="61" t="str">
        <f t="shared" si="10"/>
        <v/>
      </c>
    </row>
    <row r="190" spans="27:30" x14ac:dyDescent="0.25">
      <c r="AA190" s="61">
        <v>82</v>
      </c>
      <c r="AB190" s="61" t="str">
        <f>DRE!D200</f>
        <v/>
      </c>
      <c r="AC190" s="61">
        <f>HLOOKUP($E$4,DRE!$C$4:$Q$1132,ROW('G. Receitas'!X197),FALSE)</f>
        <v>0</v>
      </c>
      <c r="AD190" s="61" t="str">
        <f t="shared" si="10"/>
        <v/>
      </c>
    </row>
    <row r="191" spans="27:30" x14ac:dyDescent="0.25">
      <c r="AA191" s="61">
        <v>83</v>
      </c>
      <c r="AB191" s="61" t="str">
        <f>DRE!D201</f>
        <v/>
      </c>
      <c r="AC191" s="61">
        <f>HLOOKUP($E$4,DRE!$C$4:$Q$1132,ROW('G. Receitas'!X198),FALSE)</f>
        <v>0</v>
      </c>
      <c r="AD191" s="61" t="str">
        <f t="shared" si="10"/>
        <v/>
      </c>
    </row>
    <row r="192" spans="27:30" x14ac:dyDescent="0.25">
      <c r="AA192" s="61">
        <v>84</v>
      </c>
      <c r="AB192" s="61" t="str">
        <f>DRE!D202</f>
        <v/>
      </c>
      <c r="AC192" s="61">
        <f>HLOOKUP($E$4,DRE!$C$4:$Q$1132,ROW('G. Receitas'!X199),FALSE)</f>
        <v>0</v>
      </c>
      <c r="AD192" s="61" t="str">
        <f t="shared" si="10"/>
        <v/>
      </c>
    </row>
    <row r="193" spans="27:30" x14ac:dyDescent="0.25">
      <c r="AA193" s="61">
        <v>85</v>
      </c>
      <c r="AB193" s="61" t="str">
        <f>DRE!D203</f>
        <v/>
      </c>
      <c r="AC193" s="61">
        <f>HLOOKUP($E$4,DRE!$C$4:$Q$1132,ROW('G. Receitas'!X200),FALSE)</f>
        <v>0</v>
      </c>
      <c r="AD193" s="61" t="str">
        <f t="shared" si="10"/>
        <v/>
      </c>
    </row>
    <row r="194" spans="27:30" x14ac:dyDescent="0.25">
      <c r="AA194" s="61">
        <v>86</v>
      </c>
      <c r="AB194" s="61" t="str">
        <f>DRE!D204</f>
        <v/>
      </c>
      <c r="AC194" s="61">
        <f>HLOOKUP($E$4,DRE!$C$4:$Q$1132,ROW('G. Receitas'!X201),FALSE)</f>
        <v>0</v>
      </c>
      <c r="AD194" s="61" t="str">
        <f t="shared" si="10"/>
        <v/>
      </c>
    </row>
    <row r="195" spans="27:30" x14ac:dyDescent="0.25">
      <c r="AA195" s="61">
        <v>87</v>
      </c>
      <c r="AB195" s="61" t="str">
        <f>DRE!D205</f>
        <v/>
      </c>
      <c r="AC195" s="61">
        <f>HLOOKUP($E$4,DRE!$C$4:$Q$1132,ROW('G. Receitas'!X202),FALSE)</f>
        <v>0</v>
      </c>
      <c r="AD195" s="61" t="str">
        <f t="shared" si="10"/>
        <v/>
      </c>
    </row>
    <row r="196" spans="27:30" x14ac:dyDescent="0.25">
      <c r="AA196" s="61">
        <v>88</v>
      </c>
      <c r="AB196" s="61" t="str">
        <f>DRE!D206</f>
        <v/>
      </c>
      <c r="AC196" s="61">
        <f>HLOOKUP($E$4,DRE!$C$4:$Q$1132,ROW('G. Receitas'!X203),FALSE)</f>
        <v>0</v>
      </c>
      <c r="AD196" s="61" t="str">
        <f t="shared" si="10"/>
        <v/>
      </c>
    </row>
    <row r="197" spans="27:30" x14ac:dyDescent="0.25">
      <c r="AA197" s="61">
        <v>89</v>
      </c>
      <c r="AB197" s="61" t="str">
        <f>DRE!D207</f>
        <v/>
      </c>
      <c r="AC197" s="61">
        <f>HLOOKUP($E$4,DRE!$C$4:$Q$1132,ROW('G. Receitas'!X204),FALSE)</f>
        <v>0</v>
      </c>
      <c r="AD197" s="61" t="str">
        <f t="shared" si="10"/>
        <v/>
      </c>
    </row>
    <row r="198" spans="27:30" x14ac:dyDescent="0.25">
      <c r="AA198" s="61">
        <v>90</v>
      </c>
      <c r="AB198" s="61" t="str">
        <f>DRE!D208</f>
        <v/>
      </c>
      <c r="AC198" s="61">
        <f>HLOOKUP($E$4,DRE!$C$4:$Q$1132,ROW('G. Receitas'!X205),FALSE)</f>
        <v>0</v>
      </c>
      <c r="AD198" s="61" t="str">
        <f t="shared" si="10"/>
        <v/>
      </c>
    </row>
    <row r="199" spans="27:30" x14ac:dyDescent="0.25">
      <c r="AA199" s="61">
        <v>91</v>
      </c>
      <c r="AB199" s="61" t="str">
        <f>DRE!D209</f>
        <v/>
      </c>
      <c r="AC199" s="61">
        <f>HLOOKUP($E$4,DRE!$C$4:$Q$1132,ROW('G. Receitas'!X206),FALSE)</f>
        <v>0</v>
      </c>
      <c r="AD199" s="61" t="str">
        <f t="shared" si="10"/>
        <v/>
      </c>
    </row>
    <row r="200" spans="27:30" x14ac:dyDescent="0.25">
      <c r="AA200" s="61">
        <v>92</v>
      </c>
      <c r="AB200" s="61" t="str">
        <f>DRE!D210</f>
        <v/>
      </c>
      <c r="AC200" s="61">
        <f>HLOOKUP($E$4,DRE!$C$4:$Q$1132,ROW('G. Receitas'!X207),FALSE)</f>
        <v>0</v>
      </c>
      <c r="AD200" s="61" t="str">
        <f t="shared" si="10"/>
        <v/>
      </c>
    </row>
    <row r="201" spans="27:30" x14ac:dyDescent="0.25">
      <c r="AA201" s="61">
        <v>93</v>
      </c>
      <c r="AB201" s="61" t="str">
        <f>DRE!D211</f>
        <v/>
      </c>
      <c r="AC201" s="61">
        <f>HLOOKUP($E$4,DRE!$C$4:$Q$1132,ROW('G. Receitas'!X208),FALSE)</f>
        <v>0</v>
      </c>
      <c r="AD201" s="61" t="str">
        <f t="shared" si="10"/>
        <v/>
      </c>
    </row>
    <row r="202" spans="27:30" x14ac:dyDescent="0.25">
      <c r="AA202" s="61">
        <v>94</v>
      </c>
      <c r="AB202" s="61" t="str">
        <f>DRE!D212</f>
        <v/>
      </c>
      <c r="AC202" s="61">
        <f>HLOOKUP($E$4,DRE!$C$4:$Q$1132,ROW('G. Receitas'!X209),FALSE)</f>
        <v>0</v>
      </c>
      <c r="AD202" s="61" t="str">
        <f t="shared" si="10"/>
        <v/>
      </c>
    </row>
    <row r="203" spans="27:30" x14ac:dyDescent="0.25">
      <c r="AA203" s="61">
        <v>95</v>
      </c>
      <c r="AB203" s="61" t="str">
        <f>DRE!D213</f>
        <v/>
      </c>
      <c r="AC203" s="61">
        <f>HLOOKUP($E$4,DRE!$C$4:$Q$1132,ROW('G. Receitas'!X210),FALSE)</f>
        <v>0</v>
      </c>
      <c r="AD203" s="61" t="str">
        <f t="shared" si="10"/>
        <v/>
      </c>
    </row>
    <row r="204" spans="27:30" x14ac:dyDescent="0.25">
      <c r="AA204" s="61">
        <v>96</v>
      </c>
      <c r="AB204" s="61" t="str">
        <f>DRE!D214</f>
        <v/>
      </c>
      <c r="AC204" s="61">
        <f>HLOOKUP($E$4,DRE!$C$4:$Q$1132,ROW('G. Receitas'!X211),FALSE)</f>
        <v>0</v>
      </c>
      <c r="AD204" s="61" t="str">
        <f t="shared" si="10"/>
        <v/>
      </c>
    </row>
    <row r="205" spans="27:30" x14ac:dyDescent="0.25">
      <c r="AA205" s="61">
        <v>97</v>
      </c>
      <c r="AB205" s="61" t="str">
        <f>DRE!D215</f>
        <v/>
      </c>
      <c r="AC205" s="61">
        <f>HLOOKUP($E$4,DRE!$C$4:$Q$1132,ROW('G. Receitas'!X212),FALSE)</f>
        <v>0</v>
      </c>
      <c r="AD205" s="61" t="str">
        <f t="shared" si="10"/>
        <v/>
      </c>
    </row>
    <row r="206" spans="27:30" x14ac:dyDescent="0.25">
      <c r="AA206" s="61">
        <v>98</v>
      </c>
      <c r="AB206" s="61" t="str">
        <f>DRE!D216</f>
        <v/>
      </c>
      <c r="AC206" s="61">
        <f>HLOOKUP($E$4,DRE!$C$4:$Q$1132,ROW('G. Receitas'!X213),FALSE)</f>
        <v>0</v>
      </c>
      <c r="AD206" s="61" t="str">
        <f t="shared" si="10"/>
        <v/>
      </c>
    </row>
    <row r="207" spans="27:30" x14ac:dyDescent="0.25">
      <c r="AA207" s="61">
        <v>99</v>
      </c>
      <c r="AB207" s="61" t="str">
        <f>DRE!D217</f>
        <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311</v>
      </c>
      <c r="AE211" s="61" t="s">
        <v>312</v>
      </c>
      <c r="AF211" s="61" t="s">
        <v>313</v>
      </c>
      <c r="AG211" s="61" t="s">
        <v>313</v>
      </c>
    </row>
    <row r="212" spans="27:33" x14ac:dyDescent="0.25">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CUSTO MECAD DA</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teste</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
      </c>
      <c r="AC227" s="61">
        <f>HLOOKUP('G. Despesas'!$E$4,DRE!$C$4:$Q$1132,ROW('G. Receitas'!X234),FALSE)</f>
        <v>0</v>
      </c>
      <c r="AD227" s="61" t="str">
        <f t="shared" si="14"/>
        <v/>
      </c>
    </row>
    <row r="228" spans="27:33" x14ac:dyDescent="0.25">
      <c r="AA228" s="61">
        <v>17</v>
      </c>
      <c r="AB228" s="61" t="str">
        <f>DRE!D238</f>
        <v/>
      </c>
      <c r="AC228" s="61">
        <f>HLOOKUP('G. Despesas'!$E$4,DRE!$C$4:$Q$1132,ROW('G. Receitas'!X235),FALSE)</f>
        <v>0</v>
      </c>
      <c r="AD228" s="61" t="str">
        <f t="shared" si="14"/>
        <v/>
      </c>
    </row>
    <row r="229" spans="27:33" x14ac:dyDescent="0.25">
      <c r="AA229" s="61">
        <v>18</v>
      </c>
      <c r="AB229" s="61" t="str">
        <f>DRE!D239</f>
        <v/>
      </c>
      <c r="AC229" s="61">
        <f>HLOOKUP('G. Despesas'!$E$4,DRE!$C$4:$Q$1132,ROW('G. Receitas'!X236),FALSE)</f>
        <v>0</v>
      </c>
      <c r="AD229" s="61" t="str">
        <f t="shared" si="14"/>
        <v/>
      </c>
    </row>
    <row r="230" spans="27:33" x14ac:dyDescent="0.25">
      <c r="AA230" s="61">
        <v>19</v>
      </c>
      <c r="AB230" s="61" t="str">
        <f>DRE!D240</f>
        <v/>
      </c>
      <c r="AC230" s="61">
        <f>HLOOKUP('G. Despesas'!$E$4,DRE!$C$4:$Q$1132,ROW('G. Receitas'!X237),FALSE)</f>
        <v>0</v>
      </c>
      <c r="AD230" s="61" t="str">
        <f t="shared" si="14"/>
        <v/>
      </c>
    </row>
    <row r="231" spans="27:33" x14ac:dyDescent="0.25">
      <c r="AA231" s="61">
        <v>20</v>
      </c>
      <c r="AB231" s="61" t="str">
        <f>DRE!D241</f>
        <v/>
      </c>
      <c r="AC231" s="61">
        <f>HLOOKUP('G. Despesas'!$E$4,DRE!$C$4:$Q$1132,ROW('G. Receitas'!X238),FALSE)</f>
        <v>0</v>
      </c>
      <c r="AD231" s="61" t="str">
        <f t="shared" si="14"/>
        <v/>
      </c>
    </row>
    <row r="232" spans="27:33" x14ac:dyDescent="0.25">
      <c r="AA232" s="61">
        <v>21</v>
      </c>
      <c r="AB232" s="61" t="str">
        <f>DRE!D242</f>
        <v/>
      </c>
      <c r="AC232" s="61">
        <f>HLOOKUP('G. Despesas'!$E$4,DRE!$C$4:$Q$1132,ROW('G. Receitas'!X239),FALSE)</f>
        <v>0</v>
      </c>
      <c r="AD232" s="61" t="str">
        <f t="shared" si="14"/>
        <v/>
      </c>
    </row>
    <row r="233" spans="27:33" x14ac:dyDescent="0.25">
      <c r="AA233" s="61">
        <v>22</v>
      </c>
      <c r="AB233" s="61" t="str">
        <f>DRE!D243</f>
        <v/>
      </c>
      <c r="AC233" s="61">
        <f>HLOOKUP('G. Despesas'!$E$4,DRE!$C$4:$Q$1132,ROW('G. Receitas'!X240),FALSE)</f>
        <v>0</v>
      </c>
      <c r="AD233" s="61" t="str">
        <f t="shared" si="14"/>
        <v/>
      </c>
    </row>
    <row r="234" spans="27:33" x14ac:dyDescent="0.25">
      <c r="AA234" s="61">
        <v>23</v>
      </c>
      <c r="AB234" s="61" t="str">
        <f>DRE!D244</f>
        <v/>
      </c>
      <c r="AC234" s="61">
        <f>HLOOKUP('G. Despesas'!$E$4,DRE!$C$4:$Q$1132,ROW('G. Receitas'!X241),FALSE)</f>
        <v>0</v>
      </c>
      <c r="AD234" s="61" t="str">
        <f t="shared" si="14"/>
        <v/>
      </c>
    </row>
    <row r="235" spans="27:33" x14ac:dyDescent="0.25">
      <c r="AA235" s="61">
        <v>24</v>
      </c>
      <c r="AB235" s="61" t="str">
        <f>DRE!D245</f>
        <v/>
      </c>
      <c r="AC235" s="61">
        <f>HLOOKUP('G. Despesas'!$E$4,DRE!$C$4:$Q$1132,ROW('G. Receitas'!X242),FALSE)</f>
        <v>0</v>
      </c>
      <c r="AD235" s="61" t="str">
        <f t="shared" si="14"/>
        <v/>
      </c>
    </row>
    <row r="236" spans="27:33" x14ac:dyDescent="0.25">
      <c r="AA236" s="61">
        <v>25</v>
      </c>
      <c r="AB236" s="61" t="str">
        <f>DRE!D246</f>
        <v/>
      </c>
      <c r="AC236" s="61">
        <f>HLOOKUP('G. Despesas'!$E$4,DRE!$C$4:$Q$1132,ROW('G. Receitas'!X243),FALSE)</f>
        <v>0</v>
      </c>
      <c r="AD236" s="61" t="str">
        <f t="shared" si="14"/>
        <v/>
      </c>
    </row>
    <row r="237" spans="27:33" x14ac:dyDescent="0.25">
      <c r="AA237" s="61">
        <v>26</v>
      </c>
      <c r="AB237" s="61" t="str">
        <f>DRE!D247</f>
        <v/>
      </c>
      <c r="AC237" s="61">
        <f>HLOOKUP('G. Despesas'!$E$4,DRE!$C$4:$Q$1132,ROW('G. Receitas'!X244),FALSE)</f>
        <v>0</v>
      </c>
      <c r="AD237" s="61" t="str">
        <f t="shared" si="14"/>
        <v/>
      </c>
    </row>
    <row r="238" spans="27:33" x14ac:dyDescent="0.25">
      <c r="AA238" s="61">
        <v>27</v>
      </c>
      <c r="AB238" s="61" t="str">
        <f>DRE!D248</f>
        <v/>
      </c>
      <c r="AC238" s="61">
        <f>HLOOKUP('G. Despesas'!$E$4,DRE!$C$4:$Q$1132,ROW('G. Receitas'!X245),FALSE)</f>
        <v>0</v>
      </c>
      <c r="AD238" s="61" t="str">
        <f t="shared" si="14"/>
        <v/>
      </c>
    </row>
    <row r="239" spans="27:33" x14ac:dyDescent="0.25">
      <c r="AA239" s="61">
        <v>28</v>
      </c>
      <c r="AB239" s="61" t="str">
        <f>DRE!D249</f>
        <v/>
      </c>
      <c r="AC239" s="61">
        <f>HLOOKUP('G. Despesas'!$E$4,DRE!$C$4:$Q$1132,ROW('G. Receitas'!X246),FALSE)</f>
        <v>0</v>
      </c>
      <c r="AD239" s="61" t="str">
        <f t="shared" si="14"/>
        <v/>
      </c>
    </row>
    <row r="240" spans="27:33" x14ac:dyDescent="0.25">
      <c r="AA240" s="61">
        <v>29</v>
      </c>
      <c r="AB240" s="61" t="str">
        <f>DRE!D250</f>
        <v/>
      </c>
      <c r="AC240" s="61">
        <f>HLOOKUP('G. Despesas'!$E$4,DRE!$C$4:$Q$1132,ROW('G. Receitas'!X247),FALSE)</f>
        <v>0</v>
      </c>
      <c r="AD240" s="61" t="str">
        <f t="shared" si="14"/>
        <v/>
      </c>
    </row>
    <row r="241" spans="27:30" x14ac:dyDescent="0.25">
      <c r="AA241" s="61">
        <v>30</v>
      </c>
      <c r="AB241" s="61" t="str">
        <f>DRE!D251</f>
        <v/>
      </c>
      <c r="AC241" s="61">
        <f>HLOOKUP('G. Despesas'!$E$4,DRE!$C$4:$Q$1132,ROW('G. Receitas'!X248),FALSE)</f>
        <v>0</v>
      </c>
      <c r="AD241" s="61" t="str">
        <f t="shared" si="14"/>
        <v/>
      </c>
    </row>
    <row r="242" spans="27:30" x14ac:dyDescent="0.25">
      <c r="AA242" s="61">
        <v>31</v>
      </c>
      <c r="AB242" s="61" t="str">
        <f>DRE!D252</f>
        <v/>
      </c>
      <c r="AC242" s="61">
        <f>HLOOKUP('G. Despesas'!$E$4,DRE!$C$4:$Q$1132,ROW('G. Receitas'!X249),FALSE)</f>
        <v>0</v>
      </c>
      <c r="AD242" s="61" t="str">
        <f t="shared" si="14"/>
        <v/>
      </c>
    </row>
    <row r="243" spans="27:30" x14ac:dyDescent="0.25">
      <c r="AA243" s="61">
        <v>32</v>
      </c>
      <c r="AB243" s="61" t="str">
        <f>DRE!D253</f>
        <v/>
      </c>
      <c r="AC243" s="61">
        <f>HLOOKUP('G. Despesas'!$E$4,DRE!$C$4:$Q$1132,ROW('G. Receitas'!X250),FALSE)</f>
        <v>0</v>
      </c>
      <c r="AD243" s="61" t="str">
        <f t="shared" si="14"/>
        <v/>
      </c>
    </row>
    <row r="244" spans="27:30" x14ac:dyDescent="0.25">
      <c r="AA244" s="61">
        <v>33</v>
      </c>
      <c r="AB244" s="61" t="str">
        <f>DRE!D254</f>
        <v/>
      </c>
      <c r="AC244" s="61">
        <f>HLOOKUP('G. Despesas'!$E$4,DRE!$C$4:$Q$1132,ROW('G. Receitas'!X251),FALSE)</f>
        <v>0</v>
      </c>
      <c r="AD244" s="61" t="str">
        <f t="shared" si="14"/>
        <v/>
      </c>
    </row>
    <row r="245" spans="27:30" x14ac:dyDescent="0.25">
      <c r="AA245" s="61">
        <v>34</v>
      </c>
      <c r="AB245" s="61" t="str">
        <f>DRE!D255</f>
        <v/>
      </c>
      <c r="AC245" s="61">
        <f>HLOOKUP('G. Despesas'!$E$4,DRE!$C$4:$Q$1132,ROW('G. Receitas'!X252),FALSE)</f>
        <v>0</v>
      </c>
      <c r="AD245" s="61" t="str">
        <f t="shared" si="14"/>
        <v/>
      </c>
    </row>
    <row r="246" spans="27:30" x14ac:dyDescent="0.25">
      <c r="AA246" s="61">
        <v>35</v>
      </c>
      <c r="AB246" s="61" t="str">
        <f>DRE!D256</f>
        <v/>
      </c>
      <c r="AC246" s="61">
        <f>HLOOKUP('G. Despesas'!$E$4,DRE!$C$4:$Q$1132,ROW('G. Receitas'!X253),FALSE)</f>
        <v>0</v>
      </c>
      <c r="AD246" s="61" t="str">
        <f t="shared" si="14"/>
        <v/>
      </c>
    </row>
    <row r="247" spans="27:30" x14ac:dyDescent="0.25">
      <c r="AA247" s="61">
        <v>36</v>
      </c>
      <c r="AB247" s="61" t="str">
        <f>DRE!D257</f>
        <v/>
      </c>
      <c r="AC247" s="61">
        <f>HLOOKUP('G. Despesas'!$E$4,DRE!$C$4:$Q$1132,ROW('G. Receitas'!X254),FALSE)</f>
        <v>0</v>
      </c>
      <c r="AD247" s="61" t="str">
        <f t="shared" si="14"/>
        <v/>
      </c>
    </row>
    <row r="248" spans="27:30" x14ac:dyDescent="0.25">
      <c r="AA248" s="61">
        <v>37</v>
      </c>
      <c r="AB248" s="61" t="str">
        <f>DRE!D258</f>
        <v/>
      </c>
      <c r="AC248" s="61">
        <f>HLOOKUP('G. Despesas'!$E$4,DRE!$C$4:$Q$1132,ROW('G. Receitas'!X255),FALSE)</f>
        <v>0</v>
      </c>
      <c r="AD248" s="61" t="str">
        <f t="shared" si="14"/>
        <v/>
      </c>
    </row>
    <row r="249" spans="27:30" x14ac:dyDescent="0.25">
      <c r="AA249" s="61">
        <v>38</v>
      </c>
      <c r="AB249" s="61" t="str">
        <f>DRE!D259</f>
        <v/>
      </c>
      <c r="AC249" s="61">
        <f>HLOOKUP('G. Despesas'!$E$4,DRE!$C$4:$Q$1132,ROW('G. Receitas'!X256),FALSE)</f>
        <v>0</v>
      </c>
      <c r="AD249" s="61" t="str">
        <f t="shared" si="14"/>
        <v/>
      </c>
    </row>
    <row r="250" spans="27:30" x14ac:dyDescent="0.25">
      <c r="AA250" s="61">
        <v>39</v>
      </c>
      <c r="AB250" s="61" t="str">
        <f>DRE!D260</f>
        <v/>
      </c>
      <c r="AC250" s="61">
        <f>HLOOKUP('G. Despesas'!$E$4,DRE!$C$4:$Q$1132,ROW('G. Receitas'!X257),FALSE)</f>
        <v>0</v>
      </c>
      <c r="AD250" s="61" t="str">
        <f t="shared" si="14"/>
        <v/>
      </c>
    </row>
    <row r="251" spans="27:30" x14ac:dyDescent="0.25">
      <c r="AA251" s="61">
        <v>40</v>
      </c>
      <c r="AB251" s="61" t="str">
        <f>DRE!D261</f>
        <v/>
      </c>
      <c r="AC251" s="61">
        <f>HLOOKUP('G. Despesas'!$E$4,DRE!$C$4:$Q$1132,ROW('G. Receitas'!X258),FALSE)</f>
        <v>0</v>
      </c>
      <c r="AD251" s="61" t="str">
        <f t="shared" si="14"/>
        <v/>
      </c>
    </row>
    <row r="252" spans="27:30" x14ac:dyDescent="0.25">
      <c r="AA252" s="61">
        <v>41</v>
      </c>
      <c r="AB252" s="61" t="str">
        <f>DRE!D262</f>
        <v/>
      </c>
      <c r="AC252" s="61">
        <f>HLOOKUP('G. Despesas'!$E$4,DRE!$C$4:$Q$1132,ROW('G. Receitas'!X259),FALSE)</f>
        <v>0</v>
      </c>
      <c r="AD252" s="61" t="str">
        <f t="shared" si="14"/>
        <v/>
      </c>
    </row>
    <row r="253" spans="27:30" x14ac:dyDescent="0.25">
      <c r="AA253" s="61">
        <v>42</v>
      </c>
      <c r="AB253" s="61" t="str">
        <f>DRE!D263</f>
        <v/>
      </c>
      <c r="AC253" s="61">
        <f>HLOOKUP('G. Despesas'!$E$4,DRE!$C$4:$Q$1132,ROW('G. Receitas'!X260),FALSE)</f>
        <v>0</v>
      </c>
      <c r="AD253" s="61" t="str">
        <f t="shared" si="14"/>
        <v/>
      </c>
    </row>
    <row r="254" spans="27:30" x14ac:dyDescent="0.25">
      <c r="AA254" s="61">
        <v>43</v>
      </c>
      <c r="AB254" s="61" t="str">
        <f>DRE!D264</f>
        <v/>
      </c>
      <c r="AC254" s="61">
        <f>HLOOKUP('G. Despesas'!$E$4,DRE!$C$4:$Q$1132,ROW('G. Receitas'!X261),FALSE)</f>
        <v>0</v>
      </c>
      <c r="AD254" s="61" t="str">
        <f t="shared" si="14"/>
        <v/>
      </c>
    </row>
    <row r="255" spans="27:30" x14ac:dyDescent="0.25">
      <c r="AA255" s="61">
        <v>44</v>
      </c>
      <c r="AB255" s="61" t="str">
        <f>DRE!D265</f>
        <v/>
      </c>
      <c r="AC255" s="61">
        <f>HLOOKUP('G. Despesas'!$E$4,DRE!$C$4:$Q$1132,ROW('G. Receitas'!X262),FALSE)</f>
        <v>0</v>
      </c>
      <c r="AD255" s="61" t="str">
        <f t="shared" si="14"/>
        <v/>
      </c>
    </row>
    <row r="256" spans="27:30" x14ac:dyDescent="0.25">
      <c r="AA256" s="61">
        <v>45</v>
      </c>
      <c r="AB256" s="61" t="str">
        <f>DRE!D266</f>
        <v/>
      </c>
      <c r="AC256" s="61">
        <f>HLOOKUP('G. Despesas'!$E$4,DRE!$C$4:$Q$1132,ROW('G. Receitas'!X263),FALSE)</f>
        <v>0</v>
      </c>
      <c r="AD256" s="61" t="str">
        <f t="shared" si="14"/>
        <v/>
      </c>
    </row>
    <row r="257" spans="27:30" x14ac:dyDescent="0.25">
      <c r="AA257" s="61">
        <v>46</v>
      </c>
      <c r="AB257" s="61" t="str">
        <f>DRE!D267</f>
        <v/>
      </c>
      <c r="AC257" s="61">
        <f>HLOOKUP('G. Despesas'!$E$4,DRE!$C$4:$Q$1132,ROW('G. Receitas'!X264),FALSE)</f>
        <v>0</v>
      </c>
      <c r="AD257" s="61" t="str">
        <f t="shared" si="14"/>
        <v/>
      </c>
    </row>
    <row r="258" spans="27:30" x14ac:dyDescent="0.25">
      <c r="AA258" s="61">
        <v>47</v>
      </c>
      <c r="AB258" s="61" t="str">
        <f>DRE!D268</f>
        <v/>
      </c>
      <c r="AC258" s="61">
        <f>HLOOKUP('G. Despesas'!$E$4,DRE!$C$4:$Q$1132,ROW('G. Receitas'!X265),FALSE)</f>
        <v>0</v>
      </c>
      <c r="AD258" s="61" t="str">
        <f t="shared" si="14"/>
        <v/>
      </c>
    </row>
    <row r="259" spans="27:30" x14ac:dyDescent="0.25">
      <c r="AA259" s="61">
        <v>48</v>
      </c>
      <c r="AB259" s="61" t="str">
        <f>DRE!D269</f>
        <v/>
      </c>
      <c r="AC259" s="61">
        <f>HLOOKUP('G. Despesas'!$E$4,DRE!$C$4:$Q$1132,ROW('G. Receitas'!X266),FALSE)</f>
        <v>0</v>
      </c>
      <c r="AD259" s="61" t="str">
        <f t="shared" si="14"/>
        <v/>
      </c>
    </row>
    <row r="260" spans="27:30" x14ac:dyDescent="0.25">
      <c r="AA260" s="61">
        <v>49</v>
      </c>
      <c r="AB260" s="61" t="str">
        <f>DRE!D270</f>
        <v/>
      </c>
      <c r="AC260" s="61">
        <f>HLOOKUP('G. Despesas'!$E$4,DRE!$C$4:$Q$1132,ROW('G. Receitas'!X267),FALSE)</f>
        <v>0</v>
      </c>
      <c r="AD260" s="61" t="str">
        <f t="shared" si="14"/>
        <v/>
      </c>
    </row>
    <row r="261" spans="27:30" x14ac:dyDescent="0.25">
      <c r="AA261" s="61">
        <v>50</v>
      </c>
      <c r="AB261" s="61" t="str">
        <f>DRE!D271</f>
        <v/>
      </c>
      <c r="AC261" s="61">
        <f>HLOOKUP('G. Despesas'!$E$4,DRE!$C$4:$Q$1132,ROW('G. Receitas'!X268),FALSE)</f>
        <v>0</v>
      </c>
      <c r="AD261" s="61" t="str">
        <f t="shared" si="14"/>
        <v/>
      </c>
    </row>
    <row r="262" spans="27:30" x14ac:dyDescent="0.25">
      <c r="AA262" s="61">
        <v>51</v>
      </c>
      <c r="AB262" s="61" t="str">
        <f>DRE!D272</f>
        <v/>
      </c>
      <c r="AC262" s="61">
        <f>HLOOKUP('G. Despesas'!$E$4,DRE!$C$4:$Q$1132,ROW('G. Receitas'!X269),FALSE)</f>
        <v>0</v>
      </c>
      <c r="AD262" s="61" t="str">
        <f t="shared" si="14"/>
        <v/>
      </c>
    </row>
    <row r="263" spans="27:30" x14ac:dyDescent="0.25">
      <c r="AA263" s="61">
        <v>52</v>
      </c>
      <c r="AB263" s="61" t="str">
        <f>DRE!D273</f>
        <v/>
      </c>
      <c r="AC263" s="61">
        <f>HLOOKUP('G. Despesas'!$E$4,DRE!$C$4:$Q$1132,ROW('G. Receitas'!X270),FALSE)</f>
        <v>0</v>
      </c>
      <c r="AD263" s="61" t="str">
        <f t="shared" si="14"/>
        <v/>
      </c>
    </row>
    <row r="264" spans="27:30" x14ac:dyDescent="0.25">
      <c r="AA264" s="61">
        <v>53</v>
      </c>
      <c r="AB264" s="61" t="str">
        <f>DRE!D274</f>
        <v/>
      </c>
      <c r="AC264" s="61">
        <f>HLOOKUP('G. Despesas'!$E$4,DRE!$C$4:$Q$1132,ROW('G. Receitas'!X271),FALSE)</f>
        <v>0</v>
      </c>
      <c r="AD264" s="61" t="str">
        <f t="shared" si="14"/>
        <v/>
      </c>
    </row>
    <row r="265" spans="27:30" x14ac:dyDescent="0.25">
      <c r="AA265" s="61">
        <v>54</v>
      </c>
      <c r="AB265" s="61" t="str">
        <f>DRE!D275</f>
        <v/>
      </c>
      <c r="AC265" s="61">
        <f>HLOOKUP('G. Despesas'!$E$4,DRE!$C$4:$Q$1132,ROW('G. Receitas'!X272),FALSE)</f>
        <v>0</v>
      </c>
      <c r="AD265" s="61" t="str">
        <f t="shared" si="14"/>
        <v/>
      </c>
    </row>
    <row r="266" spans="27:30" x14ac:dyDescent="0.25">
      <c r="AA266" s="61">
        <v>55</v>
      </c>
      <c r="AB266" s="61" t="str">
        <f>DRE!D276</f>
        <v/>
      </c>
      <c r="AC266" s="61">
        <f>HLOOKUP('G. Despesas'!$E$4,DRE!$C$4:$Q$1132,ROW('G. Receitas'!X273),FALSE)</f>
        <v>0</v>
      </c>
      <c r="AD266" s="61" t="str">
        <f t="shared" si="14"/>
        <v/>
      </c>
    </row>
    <row r="267" spans="27:30" x14ac:dyDescent="0.25">
      <c r="AA267" s="61">
        <v>56</v>
      </c>
      <c r="AB267" s="61" t="str">
        <f>DRE!D277</f>
        <v/>
      </c>
      <c r="AC267" s="61">
        <f>HLOOKUP('G. Despesas'!$E$4,DRE!$C$4:$Q$1132,ROW('G. Receitas'!X274),FALSE)</f>
        <v>0</v>
      </c>
      <c r="AD267" s="61" t="str">
        <f t="shared" si="14"/>
        <v/>
      </c>
    </row>
    <row r="268" spans="27:30" x14ac:dyDescent="0.25">
      <c r="AA268" s="61">
        <v>57</v>
      </c>
      <c r="AB268" s="61" t="str">
        <f>DRE!D278</f>
        <v/>
      </c>
      <c r="AC268" s="61">
        <f>HLOOKUP('G. Despesas'!$E$4,DRE!$C$4:$Q$1132,ROW('G. Receitas'!X275),FALSE)</f>
        <v>0</v>
      </c>
      <c r="AD268" s="61" t="str">
        <f t="shared" si="14"/>
        <v/>
      </c>
    </row>
    <row r="269" spans="27:30" x14ac:dyDescent="0.25">
      <c r="AA269" s="61">
        <v>58</v>
      </c>
      <c r="AB269" s="61" t="str">
        <f>DRE!D279</f>
        <v/>
      </c>
      <c r="AC269" s="61">
        <f>HLOOKUP('G. Despesas'!$E$4,DRE!$C$4:$Q$1132,ROW('G. Receitas'!X276),FALSE)</f>
        <v>0</v>
      </c>
      <c r="AD269" s="61" t="str">
        <f t="shared" si="14"/>
        <v/>
      </c>
    </row>
    <row r="270" spans="27:30" x14ac:dyDescent="0.25">
      <c r="AA270" s="61">
        <v>59</v>
      </c>
      <c r="AB270" s="61" t="str">
        <f>DRE!D280</f>
        <v/>
      </c>
      <c r="AC270" s="61">
        <f>HLOOKUP('G. Despesas'!$E$4,DRE!$C$4:$Q$1132,ROW('G. Receitas'!X277),FALSE)</f>
        <v>0</v>
      </c>
      <c r="AD270" s="61" t="str">
        <f t="shared" si="14"/>
        <v/>
      </c>
    </row>
    <row r="271" spans="27:30" x14ac:dyDescent="0.25">
      <c r="AA271" s="61">
        <v>60</v>
      </c>
      <c r="AB271" s="61" t="str">
        <f>DRE!D281</f>
        <v/>
      </c>
      <c r="AC271" s="61">
        <f>HLOOKUP('G. Despesas'!$E$4,DRE!$C$4:$Q$1132,ROW('G. Receitas'!X278),FALSE)</f>
        <v>0</v>
      </c>
      <c r="AD271" s="61" t="str">
        <f t="shared" si="14"/>
        <v/>
      </c>
    </row>
    <row r="272" spans="27:30" x14ac:dyDescent="0.25">
      <c r="AA272" s="61">
        <v>61</v>
      </c>
      <c r="AB272" s="61" t="str">
        <f>DRE!D282</f>
        <v/>
      </c>
      <c r="AC272" s="61">
        <f>HLOOKUP('G. Despesas'!$E$4,DRE!$C$4:$Q$1132,ROW('G. Receitas'!X279),FALSE)</f>
        <v>0</v>
      </c>
      <c r="AD272" s="61" t="str">
        <f t="shared" si="14"/>
        <v/>
      </c>
    </row>
    <row r="273" spans="27:30" x14ac:dyDescent="0.25">
      <c r="AA273" s="61">
        <v>62</v>
      </c>
      <c r="AB273" s="61" t="str">
        <f>DRE!D283</f>
        <v/>
      </c>
      <c r="AC273" s="61">
        <f>HLOOKUP('G. Despesas'!$E$4,DRE!$C$4:$Q$1132,ROW('G. Receitas'!X280),FALSE)</f>
        <v>0</v>
      </c>
      <c r="AD273" s="61" t="str">
        <f t="shared" si="14"/>
        <v/>
      </c>
    </row>
    <row r="274" spans="27:30" x14ac:dyDescent="0.25">
      <c r="AA274" s="61">
        <v>63</v>
      </c>
      <c r="AB274" s="61" t="str">
        <f>DRE!D284</f>
        <v/>
      </c>
      <c r="AC274" s="61">
        <f>HLOOKUP('G. Despesas'!$E$4,DRE!$C$4:$Q$1132,ROW('G. Receitas'!X281),FALSE)</f>
        <v>0</v>
      </c>
      <c r="AD274" s="61" t="str">
        <f t="shared" si="14"/>
        <v/>
      </c>
    </row>
    <row r="275" spans="27:30" x14ac:dyDescent="0.25">
      <c r="AA275" s="61">
        <v>64</v>
      </c>
      <c r="AB275" s="61" t="str">
        <f>DRE!D285</f>
        <v/>
      </c>
      <c r="AC275" s="61">
        <f>HLOOKUP('G. Despesas'!$E$4,DRE!$C$4:$Q$1132,ROW('G. Receitas'!X282),FALSE)</f>
        <v>0</v>
      </c>
      <c r="AD275" s="61" t="str">
        <f t="shared" si="14"/>
        <v/>
      </c>
    </row>
    <row r="276" spans="27:30" x14ac:dyDescent="0.25">
      <c r="AA276" s="61">
        <v>65</v>
      </c>
      <c r="AB276" s="61" t="str">
        <f>DRE!D286</f>
        <v/>
      </c>
      <c r="AC276" s="61">
        <f>HLOOKUP('G. Despesas'!$E$4,DRE!$C$4:$Q$1132,ROW('G. Receitas'!X283),FALSE)</f>
        <v>0</v>
      </c>
      <c r="AD276" s="61" t="str">
        <f t="shared" si="14"/>
        <v/>
      </c>
    </row>
    <row r="277" spans="27:30" x14ac:dyDescent="0.25">
      <c r="AA277" s="61">
        <v>66</v>
      </c>
      <c r="AB277" s="61" t="str">
        <f>DRE!D287</f>
        <v/>
      </c>
      <c r="AC277" s="61">
        <f>HLOOKUP('G. Despesas'!$E$4,DRE!$C$4:$Q$1132,ROW('G. Receitas'!X284),FALSE)</f>
        <v>0</v>
      </c>
      <c r="AD277" s="61" t="str">
        <f t="shared" ref="AD277:AD311" si="15">IF(AC277=0,"",AC277+AA277/1000)</f>
        <v/>
      </c>
    </row>
    <row r="278" spans="27:30" x14ac:dyDescent="0.25">
      <c r="AA278" s="61">
        <v>67</v>
      </c>
      <c r="AB278" s="61" t="str">
        <f>DRE!D288</f>
        <v/>
      </c>
      <c r="AC278" s="61">
        <f>HLOOKUP('G. Despesas'!$E$4,DRE!$C$4:$Q$1132,ROW('G. Receitas'!X285),FALSE)</f>
        <v>0</v>
      </c>
      <c r="AD278" s="61" t="str">
        <f t="shared" si="15"/>
        <v/>
      </c>
    </row>
    <row r="279" spans="27:30" x14ac:dyDescent="0.25">
      <c r="AA279" s="61">
        <v>68</v>
      </c>
      <c r="AB279" s="61" t="str">
        <f>DRE!D289</f>
        <v/>
      </c>
      <c r="AC279" s="61">
        <f>HLOOKUP('G. Despesas'!$E$4,DRE!$C$4:$Q$1132,ROW('G. Receitas'!X286),FALSE)</f>
        <v>0</v>
      </c>
      <c r="AD279" s="61" t="str">
        <f t="shared" si="15"/>
        <v/>
      </c>
    </row>
    <row r="280" spans="27:30" x14ac:dyDescent="0.25">
      <c r="AA280" s="61">
        <v>69</v>
      </c>
      <c r="AB280" s="61" t="str">
        <f>DRE!D290</f>
        <v/>
      </c>
      <c r="AC280" s="61">
        <f>HLOOKUP('G. Despesas'!$E$4,DRE!$C$4:$Q$1132,ROW('G. Receitas'!X287),FALSE)</f>
        <v>0</v>
      </c>
      <c r="AD280" s="61" t="str">
        <f t="shared" si="15"/>
        <v/>
      </c>
    </row>
    <row r="281" spans="27:30" x14ac:dyDescent="0.25">
      <c r="AA281" s="61">
        <v>70</v>
      </c>
      <c r="AB281" s="61" t="str">
        <f>DRE!D291</f>
        <v/>
      </c>
      <c r="AC281" s="61">
        <f>HLOOKUP('G. Despesas'!$E$4,DRE!$C$4:$Q$1132,ROW('G. Receitas'!X288),FALSE)</f>
        <v>0</v>
      </c>
      <c r="AD281" s="61" t="str">
        <f t="shared" si="15"/>
        <v/>
      </c>
    </row>
    <row r="282" spans="27:30" x14ac:dyDescent="0.25">
      <c r="AA282" s="61">
        <v>71</v>
      </c>
      <c r="AB282" s="61" t="str">
        <f>DRE!D292</f>
        <v/>
      </c>
      <c r="AC282" s="61">
        <f>HLOOKUP('G. Despesas'!$E$4,DRE!$C$4:$Q$1132,ROW('G. Receitas'!X289),FALSE)</f>
        <v>0</v>
      </c>
      <c r="AD282" s="61" t="str">
        <f t="shared" si="15"/>
        <v/>
      </c>
    </row>
    <row r="283" spans="27:30" x14ac:dyDescent="0.25">
      <c r="AA283" s="61">
        <v>72</v>
      </c>
      <c r="AB283" s="61" t="str">
        <f>DRE!D293</f>
        <v/>
      </c>
      <c r="AC283" s="61">
        <f>HLOOKUP('G. Despesas'!$E$4,DRE!$C$4:$Q$1132,ROW('G. Receitas'!X290),FALSE)</f>
        <v>0</v>
      </c>
      <c r="AD283" s="61" t="str">
        <f t="shared" si="15"/>
        <v/>
      </c>
    </row>
    <row r="284" spans="27:30" x14ac:dyDescent="0.25">
      <c r="AA284" s="61">
        <v>73</v>
      </c>
      <c r="AB284" s="61" t="str">
        <f>DRE!D294</f>
        <v/>
      </c>
      <c r="AC284" s="61">
        <f>HLOOKUP('G. Despesas'!$E$4,DRE!$C$4:$Q$1132,ROW('G. Receitas'!X291),FALSE)</f>
        <v>0</v>
      </c>
      <c r="AD284" s="61" t="str">
        <f t="shared" si="15"/>
        <v/>
      </c>
    </row>
    <row r="285" spans="27:30" x14ac:dyDescent="0.25">
      <c r="AA285" s="61">
        <v>74</v>
      </c>
      <c r="AB285" s="61" t="str">
        <f>DRE!D295</f>
        <v/>
      </c>
      <c r="AC285" s="61">
        <f>HLOOKUP('G. Despesas'!$E$4,DRE!$C$4:$Q$1132,ROW('G. Receitas'!X292),FALSE)</f>
        <v>0</v>
      </c>
      <c r="AD285" s="61" t="str">
        <f t="shared" si="15"/>
        <v/>
      </c>
    </row>
    <row r="286" spans="27:30" x14ac:dyDescent="0.25">
      <c r="AA286" s="61">
        <v>75</v>
      </c>
      <c r="AB286" s="61" t="str">
        <f>DRE!D296</f>
        <v/>
      </c>
      <c r="AC286" s="61">
        <f>HLOOKUP('G. Despesas'!$E$4,DRE!$C$4:$Q$1132,ROW('G. Receitas'!X293),FALSE)</f>
        <v>0</v>
      </c>
      <c r="AD286" s="61" t="str">
        <f t="shared" si="15"/>
        <v/>
      </c>
    </row>
    <row r="287" spans="27:30" x14ac:dyDescent="0.25">
      <c r="AA287" s="61">
        <v>76</v>
      </c>
      <c r="AB287" s="61" t="str">
        <f>DRE!D297</f>
        <v/>
      </c>
      <c r="AC287" s="61">
        <f>HLOOKUP('G. Despesas'!$E$4,DRE!$C$4:$Q$1132,ROW('G. Receitas'!X294),FALSE)</f>
        <v>0</v>
      </c>
      <c r="AD287" s="61" t="str">
        <f t="shared" si="15"/>
        <v/>
      </c>
    </row>
    <row r="288" spans="27:30" x14ac:dyDescent="0.25">
      <c r="AA288" s="61">
        <v>77</v>
      </c>
      <c r="AB288" s="61" t="str">
        <f>DRE!D298</f>
        <v/>
      </c>
      <c r="AC288" s="61">
        <f>HLOOKUP('G. Despesas'!$E$4,DRE!$C$4:$Q$1132,ROW('G. Receitas'!X295),FALSE)</f>
        <v>0</v>
      </c>
      <c r="AD288" s="61" t="str">
        <f t="shared" si="15"/>
        <v/>
      </c>
    </row>
    <row r="289" spans="27:30" x14ac:dyDescent="0.25">
      <c r="AA289" s="61">
        <v>78</v>
      </c>
      <c r="AB289" s="61" t="str">
        <f>DRE!D299</f>
        <v/>
      </c>
      <c r="AC289" s="61">
        <f>HLOOKUP('G. Despesas'!$E$4,DRE!$C$4:$Q$1132,ROW('G. Receitas'!X296),FALSE)</f>
        <v>0</v>
      </c>
      <c r="AD289" s="61" t="str">
        <f t="shared" si="15"/>
        <v/>
      </c>
    </row>
    <row r="290" spans="27:30" x14ac:dyDescent="0.25">
      <c r="AA290" s="61">
        <v>79</v>
      </c>
      <c r="AB290" s="61" t="str">
        <f>DRE!D300</f>
        <v/>
      </c>
      <c r="AC290" s="61">
        <f>HLOOKUP('G. Despesas'!$E$4,DRE!$C$4:$Q$1132,ROW('G. Receitas'!X297),FALSE)</f>
        <v>0</v>
      </c>
      <c r="AD290" s="61" t="str">
        <f t="shared" si="15"/>
        <v/>
      </c>
    </row>
    <row r="291" spans="27:30" x14ac:dyDescent="0.25">
      <c r="AA291" s="61">
        <v>80</v>
      </c>
      <c r="AB291" s="61" t="str">
        <f>DRE!D301</f>
        <v/>
      </c>
      <c r="AC291" s="61">
        <f>HLOOKUP('G. Despesas'!$E$4,DRE!$C$4:$Q$1132,ROW('G. Receitas'!X298),FALSE)</f>
        <v>0</v>
      </c>
      <c r="AD291" s="61" t="str">
        <f t="shared" si="15"/>
        <v/>
      </c>
    </row>
    <row r="292" spans="27:30" x14ac:dyDescent="0.25">
      <c r="AA292" s="61">
        <v>81</v>
      </c>
      <c r="AB292" s="61" t="str">
        <f>DRE!D302</f>
        <v/>
      </c>
      <c r="AC292" s="61">
        <f>HLOOKUP('G. Despesas'!$E$4,DRE!$C$4:$Q$1132,ROW('G. Receitas'!X299),FALSE)</f>
        <v>0</v>
      </c>
      <c r="AD292" s="61" t="str">
        <f t="shared" si="15"/>
        <v/>
      </c>
    </row>
    <row r="293" spans="27:30" x14ac:dyDescent="0.25">
      <c r="AA293" s="61">
        <v>82</v>
      </c>
      <c r="AB293" s="61" t="str">
        <f>DRE!D303</f>
        <v/>
      </c>
      <c r="AC293" s="61">
        <f>HLOOKUP('G. Despesas'!$E$4,DRE!$C$4:$Q$1132,ROW('G. Receitas'!X300),FALSE)</f>
        <v>0</v>
      </c>
      <c r="AD293" s="61" t="str">
        <f t="shared" si="15"/>
        <v/>
      </c>
    </row>
    <row r="294" spans="27:30" x14ac:dyDescent="0.25">
      <c r="AA294" s="61">
        <v>83</v>
      </c>
      <c r="AB294" s="61" t="str">
        <f>DRE!D304</f>
        <v/>
      </c>
      <c r="AC294" s="61">
        <f>HLOOKUP('G. Despesas'!$E$4,DRE!$C$4:$Q$1132,ROW('G. Receitas'!X301),FALSE)</f>
        <v>0</v>
      </c>
      <c r="AD294" s="61" t="str">
        <f t="shared" si="15"/>
        <v/>
      </c>
    </row>
    <row r="295" spans="27:30" x14ac:dyDescent="0.25">
      <c r="AA295" s="61">
        <v>84</v>
      </c>
      <c r="AB295" s="61" t="str">
        <f>DRE!D305</f>
        <v/>
      </c>
      <c r="AC295" s="61">
        <f>HLOOKUP('G. Despesas'!$E$4,DRE!$C$4:$Q$1132,ROW('G. Receitas'!X302),FALSE)</f>
        <v>0</v>
      </c>
      <c r="AD295" s="61" t="str">
        <f t="shared" si="15"/>
        <v/>
      </c>
    </row>
    <row r="296" spans="27:30" x14ac:dyDescent="0.25">
      <c r="AA296" s="61">
        <v>85</v>
      </c>
      <c r="AB296" s="61" t="str">
        <f>DRE!D306</f>
        <v/>
      </c>
      <c r="AC296" s="61">
        <f>HLOOKUP('G. Despesas'!$E$4,DRE!$C$4:$Q$1132,ROW('G. Receitas'!X303),FALSE)</f>
        <v>0</v>
      </c>
      <c r="AD296" s="61" t="str">
        <f t="shared" si="15"/>
        <v/>
      </c>
    </row>
    <row r="297" spans="27:30" x14ac:dyDescent="0.25">
      <c r="AA297" s="61">
        <v>86</v>
      </c>
      <c r="AB297" s="61" t="str">
        <f>DRE!D307</f>
        <v/>
      </c>
      <c r="AC297" s="61">
        <f>HLOOKUP('G. Despesas'!$E$4,DRE!$C$4:$Q$1132,ROW('G. Receitas'!X304),FALSE)</f>
        <v>0</v>
      </c>
      <c r="AD297" s="61" t="str">
        <f t="shared" si="15"/>
        <v/>
      </c>
    </row>
    <row r="298" spans="27:30" x14ac:dyDescent="0.25">
      <c r="AA298" s="61">
        <v>87</v>
      </c>
      <c r="AB298" s="61" t="str">
        <f>DRE!D308</f>
        <v/>
      </c>
      <c r="AC298" s="61">
        <f>HLOOKUP('G. Despesas'!$E$4,DRE!$C$4:$Q$1132,ROW('G. Receitas'!X305),FALSE)</f>
        <v>0</v>
      </c>
      <c r="AD298" s="61" t="str">
        <f t="shared" si="15"/>
        <v/>
      </c>
    </row>
    <row r="299" spans="27:30" x14ac:dyDescent="0.25">
      <c r="AA299" s="61">
        <v>88</v>
      </c>
      <c r="AB299" s="61" t="str">
        <f>DRE!D309</f>
        <v/>
      </c>
      <c r="AC299" s="61">
        <f>HLOOKUP('G. Despesas'!$E$4,DRE!$C$4:$Q$1132,ROW('G. Receitas'!X306),FALSE)</f>
        <v>0</v>
      </c>
      <c r="AD299" s="61" t="str">
        <f t="shared" si="15"/>
        <v/>
      </c>
    </row>
    <row r="300" spans="27:30" x14ac:dyDescent="0.25">
      <c r="AA300" s="61">
        <v>89</v>
      </c>
      <c r="AB300" s="61" t="str">
        <f>DRE!D310</f>
        <v/>
      </c>
      <c r="AC300" s="61">
        <f>HLOOKUP('G. Despesas'!$E$4,DRE!$C$4:$Q$1132,ROW('G. Receitas'!X307),FALSE)</f>
        <v>0</v>
      </c>
      <c r="AD300" s="61" t="str">
        <f t="shared" si="15"/>
        <v/>
      </c>
    </row>
    <row r="301" spans="27:30" x14ac:dyDescent="0.25">
      <c r="AA301" s="61">
        <v>90</v>
      </c>
      <c r="AB301" s="61" t="str">
        <f>DRE!D311</f>
        <v/>
      </c>
      <c r="AC301" s="61">
        <f>HLOOKUP('G. Despesas'!$E$4,DRE!$C$4:$Q$1132,ROW('G. Receitas'!X308),FALSE)</f>
        <v>0</v>
      </c>
      <c r="AD301" s="61" t="str">
        <f t="shared" si="15"/>
        <v/>
      </c>
    </row>
    <row r="302" spans="27:30" x14ac:dyDescent="0.25">
      <c r="AA302" s="61">
        <v>91</v>
      </c>
      <c r="AB302" s="61" t="str">
        <f>DRE!D312</f>
        <v/>
      </c>
      <c r="AC302" s="61">
        <f>HLOOKUP('G. Despesas'!$E$4,DRE!$C$4:$Q$1132,ROW('G. Receitas'!X309),FALSE)</f>
        <v>0</v>
      </c>
      <c r="AD302" s="61" t="str">
        <f t="shared" si="15"/>
        <v/>
      </c>
    </row>
    <row r="303" spans="27:30" x14ac:dyDescent="0.25">
      <c r="AA303" s="61">
        <v>92</v>
      </c>
      <c r="AB303" s="61" t="str">
        <f>DRE!D313</f>
        <v/>
      </c>
      <c r="AC303" s="61">
        <f>HLOOKUP('G. Despesas'!$E$4,DRE!$C$4:$Q$1132,ROW('G. Receitas'!X310),FALSE)</f>
        <v>0</v>
      </c>
      <c r="AD303" s="61" t="str">
        <f t="shared" si="15"/>
        <v/>
      </c>
    </row>
    <row r="304" spans="27:30" x14ac:dyDescent="0.25">
      <c r="AA304" s="61">
        <v>93</v>
      </c>
      <c r="AB304" s="61" t="str">
        <f>DRE!D314</f>
        <v/>
      </c>
      <c r="AC304" s="61">
        <f>HLOOKUP('G. Despesas'!$E$4,DRE!$C$4:$Q$1132,ROW('G. Receitas'!X311),FALSE)</f>
        <v>0</v>
      </c>
      <c r="AD304" s="61" t="str">
        <f t="shared" si="15"/>
        <v/>
      </c>
    </row>
    <row r="305" spans="27:33" x14ac:dyDescent="0.25">
      <c r="AA305" s="61">
        <v>94</v>
      </c>
      <c r="AB305" s="61" t="str">
        <f>DRE!D315</f>
        <v/>
      </c>
      <c r="AC305" s="61">
        <f>HLOOKUP('G. Despesas'!$E$4,DRE!$C$4:$Q$1132,ROW('G. Receitas'!X312),FALSE)</f>
        <v>0</v>
      </c>
      <c r="AD305" s="61" t="str">
        <f t="shared" si="15"/>
        <v/>
      </c>
    </row>
    <row r="306" spans="27:33" x14ac:dyDescent="0.25">
      <c r="AA306" s="61">
        <v>95</v>
      </c>
      <c r="AB306" s="61" t="str">
        <f>DRE!D316</f>
        <v/>
      </c>
      <c r="AC306" s="61">
        <f>HLOOKUP('G. Despesas'!$E$4,DRE!$C$4:$Q$1132,ROW('G. Receitas'!X313),FALSE)</f>
        <v>0</v>
      </c>
      <c r="AD306" s="61" t="str">
        <f t="shared" si="15"/>
        <v/>
      </c>
    </row>
    <row r="307" spans="27:33" x14ac:dyDescent="0.25">
      <c r="AA307" s="61">
        <v>96</v>
      </c>
      <c r="AB307" s="61" t="str">
        <f>DRE!D317</f>
        <v/>
      </c>
      <c r="AC307" s="61">
        <f>HLOOKUP('G. Despesas'!$E$4,DRE!$C$4:$Q$1132,ROW('G. Receitas'!X314),FALSE)</f>
        <v>0</v>
      </c>
      <c r="AD307" s="61" t="str">
        <f t="shared" si="15"/>
        <v/>
      </c>
    </row>
    <row r="308" spans="27:33" x14ac:dyDescent="0.25">
      <c r="AA308" s="61">
        <v>97</v>
      </c>
      <c r="AB308" s="61" t="str">
        <f>DRE!D318</f>
        <v/>
      </c>
      <c r="AC308" s="61">
        <f>HLOOKUP('G. Despesas'!$E$4,DRE!$C$4:$Q$1132,ROW('G. Receitas'!X315),FALSE)</f>
        <v>0</v>
      </c>
      <c r="AD308" s="61" t="str">
        <f t="shared" si="15"/>
        <v/>
      </c>
    </row>
    <row r="309" spans="27:33" x14ac:dyDescent="0.25">
      <c r="AA309" s="61">
        <v>98</v>
      </c>
      <c r="AB309" s="61" t="str">
        <f>DRE!D319</f>
        <v/>
      </c>
      <c r="AC309" s="61">
        <f>HLOOKUP('G. Despesas'!$E$4,DRE!$C$4:$Q$1132,ROW('G. Receitas'!X316),FALSE)</f>
        <v>0</v>
      </c>
      <c r="AD309" s="61" t="str">
        <f t="shared" si="15"/>
        <v/>
      </c>
    </row>
    <row r="310" spans="27:33" x14ac:dyDescent="0.25">
      <c r="AA310" s="61">
        <v>99</v>
      </c>
      <c r="AB310" s="61" t="str">
        <f>DRE!D320</f>
        <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312</v>
      </c>
      <c r="AF311" s="61" t="s">
        <v>313</v>
      </c>
      <c r="AG311" s="61" t="s">
        <v>313</v>
      </c>
    </row>
    <row r="312" spans="27:33" x14ac:dyDescent="0.25">
      <c r="AA312" s="61">
        <v>1</v>
      </c>
      <c r="AB312" s="61" t="str">
        <f>DRE!D322</f>
        <v>AJUDA DE CUSTO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FGTS</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
      </c>
      <c r="AC327" s="61">
        <f>HLOOKUP('G. Despesas'!$E$4,DRE!$C$4:$Q$1132,ROW('G. Receitas'!X334),FALSE)</f>
        <v>0</v>
      </c>
      <c r="AD327" s="61" t="str">
        <f t="shared" si="18"/>
        <v/>
      </c>
    </row>
    <row r="328" spans="27:33" x14ac:dyDescent="0.25">
      <c r="AA328" s="61">
        <v>17</v>
      </c>
      <c r="AB328" s="61" t="str">
        <f>DRE!D338</f>
        <v/>
      </c>
      <c r="AC328" s="61">
        <f>HLOOKUP('G. Despesas'!$E$4,DRE!$C$4:$Q$1132,ROW('G. Receitas'!X335),FALSE)</f>
        <v>0</v>
      </c>
      <c r="AD328" s="61" t="str">
        <f t="shared" si="18"/>
        <v/>
      </c>
    </row>
    <row r="329" spans="27:33" x14ac:dyDescent="0.25">
      <c r="AA329" s="61">
        <v>18</v>
      </c>
      <c r="AB329" s="61" t="str">
        <f>DRE!D339</f>
        <v/>
      </c>
      <c r="AC329" s="61">
        <f>HLOOKUP('G. Despesas'!$E$4,DRE!$C$4:$Q$1132,ROW('G. Receitas'!X336),FALSE)</f>
        <v>0</v>
      </c>
      <c r="AD329" s="61" t="str">
        <f t="shared" si="18"/>
        <v/>
      </c>
    </row>
    <row r="330" spans="27:33" x14ac:dyDescent="0.25">
      <c r="AA330" s="61">
        <v>19</v>
      </c>
      <c r="AB330" s="61" t="str">
        <f>DRE!D340</f>
        <v/>
      </c>
      <c r="AC330" s="61">
        <f>HLOOKUP('G. Despesas'!$E$4,DRE!$C$4:$Q$1132,ROW('G. Receitas'!X337),FALSE)</f>
        <v>0</v>
      </c>
      <c r="AD330" s="61" t="str">
        <f t="shared" si="18"/>
        <v/>
      </c>
    </row>
    <row r="331" spans="27:33" x14ac:dyDescent="0.25">
      <c r="AA331" s="61">
        <v>20</v>
      </c>
      <c r="AB331" s="61" t="str">
        <f>DRE!D341</f>
        <v/>
      </c>
      <c r="AC331" s="61">
        <f>HLOOKUP('G. Despesas'!$E$4,DRE!$C$4:$Q$1132,ROW('G. Receitas'!X338),FALSE)</f>
        <v>0</v>
      </c>
      <c r="AD331" s="61" t="str">
        <f t="shared" si="18"/>
        <v/>
      </c>
    </row>
    <row r="332" spans="27:33" x14ac:dyDescent="0.25">
      <c r="AA332" s="61">
        <v>21</v>
      </c>
      <c r="AB332" s="61" t="str">
        <f>DRE!D342</f>
        <v/>
      </c>
      <c r="AC332" s="61">
        <f>HLOOKUP('G. Despesas'!$E$4,DRE!$C$4:$Q$1132,ROW('G. Receitas'!X339),FALSE)</f>
        <v>0</v>
      </c>
      <c r="AD332" s="61" t="str">
        <f t="shared" si="18"/>
        <v/>
      </c>
    </row>
    <row r="333" spans="27:33" x14ac:dyDescent="0.25">
      <c r="AA333" s="61">
        <v>22</v>
      </c>
      <c r="AB333" s="61" t="str">
        <f>DRE!D343</f>
        <v/>
      </c>
      <c r="AC333" s="61">
        <f>HLOOKUP('G. Despesas'!$E$4,DRE!$C$4:$Q$1132,ROW('G. Receitas'!X340),FALSE)</f>
        <v>0</v>
      </c>
      <c r="AD333" s="61" t="str">
        <f t="shared" si="18"/>
        <v/>
      </c>
    </row>
    <row r="334" spans="27:33" x14ac:dyDescent="0.25">
      <c r="AA334" s="61">
        <v>23</v>
      </c>
      <c r="AB334" s="61" t="str">
        <f>DRE!D344</f>
        <v/>
      </c>
      <c r="AC334" s="61">
        <f>HLOOKUP('G. Despesas'!$E$4,DRE!$C$4:$Q$1132,ROW('G. Receitas'!X341),FALSE)</f>
        <v>0</v>
      </c>
      <c r="AD334" s="61" t="str">
        <f t="shared" si="18"/>
        <v/>
      </c>
    </row>
    <row r="335" spans="27:33" x14ac:dyDescent="0.25">
      <c r="AA335" s="61">
        <v>24</v>
      </c>
      <c r="AB335" s="61" t="str">
        <f>DRE!D345</f>
        <v/>
      </c>
      <c r="AC335" s="61">
        <f>HLOOKUP('G. Despesas'!$E$4,DRE!$C$4:$Q$1132,ROW('G. Receitas'!X342),FALSE)</f>
        <v>0</v>
      </c>
      <c r="AD335" s="61" t="str">
        <f t="shared" si="18"/>
        <v/>
      </c>
    </row>
    <row r="336" spans="27:33" x14ac:dyDescent="0.25">
      <c r="AA336" s="61">
        <v>25</v>
      </c>
      <c r="AB336" s="61" t="str">
        <f>DRE!D346</f>
        <v/>
      </c>
      <c r="AC336" s="61">
        <f>HLOOKUP('G. Despesas'!$E$4,DRE!$C$4:$Q$1132,ROW('G. Receitas'!X343),FALSE)</f>
        <v>0</v>
      </c>
      <c r="AD336" s="61" t="str">
        <f t="shared" si="18"/>
        <v/>
      </c>
    </row>
    <row r="337" spans="27:30" x14ac:dyDescent="0.25">
      <c r="AA337" s="61">
        <v>26</v>
      </c>
      <c r="AB337" s="61" t="str">
        <f>DRE!D347</f>
        <v/>
      </c>
      <c r="AC337" s="61">
        <f>HLOOKUP('G. Despesas'!$E$4,DRE!$C$4:$Q$1132,ROW('G. Receitas'!X344),FALSE)</f>
        <v>0</v>
      </c>
      <c r="AD337" s="61" t="str">
        <f t="shared" si="18"/>
        <v/>
      </c>
    </row>
    <row r="338" spans="27:30" x14ac:dyDescent="0.25">
      <c r="AA338" s="61">
        <v>27</v>
      </c>
      <c r="AB338" s="61" t="str">
        <f>DRE!D348</f>
        <v/>
      </c>
      <c r="AC338" s="61">
        <f>HLOOKUP('G. Despesas'!$E$4,DRE!$C$4:$Q$1132,ROW('G. Receitas'!X345),FALSE)</f>
        <v>0</v>
      </c>
      <c r="AD338" s="61" t="str">
        <f t="shared" si="18"/>
        <v/>
      </c>
    </row>
    <row r="339" spans="27:30" x14ac:dyDescent="0.25">
      <c r="AA339" s="61">
        <v>28</v>
      </c>
      <c r="AB339" s="61" t="str">
        <f>DRE!D349</f>
        <v/>
      </c>
      <c r="AC339" s="61">
        <f>HLOOKUP('G. Despesas'!$E$4,DRE!$C$4:$Q$1132,ROW('G. Receitas'!X346),FALSE)</f>
        <v>0</v>
      </c>
      <c r="AD339" s="61" t="str">
        <f t="shared" si="18"/>
        <v/>
      </c>
    </row>
    <row r="340" spans="27:30" x14ac:dyDescent="0.25">
      <c r="AA340" s="61">
        <v>29</v>
      </c>
      <c r="AB340" s="61" t="str">
        <f>DRE!D350</f>
        <v/>
      </c>
      <c r="AC340" s="61">
        <f>HLOOKUP('G. Despesas'!$E$4,DRE!$C$4:$Q$1132,ROW('G. Receitas'!X347),FALSE)</f>
        <v>0</v>
      </c>
      <c r="AD340" s="61" t="str">
        <f t="shared" si="18"/>
        <v/>
      </c>
    </row>
    <row r="341" spans="27:30" x14ac:dyDescent="0.25">
      <c r="AA341" s="61">
        <v>30</v>
      </c>
      <c r="AB341" s="61" t="str">
        <f>DRE!D351</f>
        <v/>
      </c>
      <c r="AC341" s="61">
        <f>HLOOKUP('G. Despesas'!$E$4,DRE!$C$4:$Q$1132,ROW('G. Receitas'!X348),FALSE)</f>
        <v>0</v>
      </c>
      <c r="AD341" s="61" t="str">
        <f t="shared" si="18"/>
        <v/>
      </c>
    </row>
    <row r="342" spans="27:30" x14ac:dyDescent="0.25">
      <c r="AA342" s="61">
        <v>31</v>
      </c>
      <c r="AB342" s="61" t="str">
        <f>DRE!D352</f>
        <v/>
      </c>
      <c r="AC342" s="61">
        <f>HLOOKUP('G. Despesas'!$E$4,DRE!$C$4:$Q$1132,ROW('G. Receitas'!X349),FALSE)</f>
        <v>0</v>
      </c>
      <c r="AD342" s="61" t="str">
        <f t="shared" si="18"/>
        <v/>
      </c>
    </row>
    <row r="343" spans="27:30" x14ac:dyDescent="0.25">
      <c r="AA343" s="61">
        <v>32</v>
      </c>
      <c r="AB343" s="61" t="str">
        <f>DRE!D353</f>
        <v/>
      </c>
      <c r="AC343" s="61">
        <f>HLOOKUP('G. Despesas'!$E$4,DRE!$C$4:$Q$1132,ROW('G. Receitas'!X350),FALSE)</f>
        <v>0</v>
      </c>
      <c r="AD343" s="61" t="str">
        <f t="shared" si="18"/>
        <v/>
      </c>
    </row>
    <row r="344" spans="27:30" x14ac:dyDescent="0.25">
      <c r="AA344" s="61">
        <v>33</v>
      </c>
      <c r="AB344" s="61" t="str">
        <f>DRE!D354</f>
        <v/>
      </c>
      <c r="AC344" s="61">
        <f>HLOOKUP('G. Despesas'!$E$4,DRE!$C$4:$Q$1132,ROW('G. Receitas'!X351),FALSE)</f>
        <v>0</v>
      </c>
      <c r="AD344" s="61" t="str">
        <f t="shared" si="18"/>
        <v/>
      </c>
    </row>
    <row r="345" spans="27:30" x14ac:dyDescent="0.25">
      <c r="AA345" s="61">
        <v>34</v>
      </c>
      <c r="AB345" s="61" t="str">
        <f>DRE!D355</f>
        <v/>
      </c>
      <c r="AC345" s="61">
        <f>HLOOKUP('G. Despesas'!$E$4,DRE!$C$4:$Q$1132,ROW('G. Receitas'!X352),FALSE)</f>
        <v>0</v>
      </c>
      <c r="AD345" s="61" t="str">
        <f t="shared" si="18"/>
        <v/>
      </c>
    </row>
    <row r="346" spans="27:30" x14ac:dyDescent="0.25">
      <c r="AA346" s="61">
        <v>35</v>
      </c>
      <c r="AB346" s="61" t="str">
        <f>DRE!D356</f>
        <v/>
      </c>
      <c r="AC346" s="61">
        <f>HLOOKUP('G. Despesas'!$E$4,DRE!$C$4:$Q$1132,ROW('G. Receitas'!X353),FALSE)</f>
        <v>0</v>
      </c>
      <c r="AD346" s="61" t="str">
        <f t="shared" si="18"/>
        <v/>
      </c>
    </row>
    <row r="347" spans="27:30" x14ac:dyDescent="0.25">
      <c r="AA347" s="61">
        <v>36</v>
      </c>
      <c r="AB347" s="61" t="str">
        <f>DRE!D357</f>
        <v/>
      </c>
      <c r="AC347" s="61">
        <f>HLOOKUP('G. Despesas'!$E$4,DRE!$C$4:$Q$1132,ROW('G. Receitas'!X354),FALSE)</f>
        <v>0</v>
      </c>
      <c r="AD347" s="61" t="str">
        <f t="shared" si="18"/>
        <v/>
      </c>
    </row>
    <row r="348" spans="27:30" x14ac:dyDescent="0.25">
      <c r="AA348" s="61">
        <v>37</v>
      </c>
      <c r="AB348" s="61" t="str">
        <f>DRE!D358</f>
        <v/>
      </c>
      <c r="AC348" s="61">
        <f>HLOOKUP('G. Despesas'!$E$4,DRE!$C$4:$Q$1132,ROW('G. Receitas'!X355),FALSE)</f>
        <v>0</v>
      </c>
      <c r="AD348" s="61" t="str">
        <f t="shared" si="18"/>
        <v/>
      </c>
    </row>
    <row r="349" spans="27:30" x14ac:dyDescent="0.25">
      <c r="AA349" s="61">
        <v>38</v>
      </c>
      <c r="AB349" s="61" t="str">
        <f>DRE!D359</f>
        <v/>
      </c>
      <c r="AC349" s="61">
        <f>HLOOKUP('G. Despesas'!$E$4,DRE!$C$4:$Q$1132,ROW('G. Receitas'!X356),FALSE)</f>
        <v>0</v>
      </c>
      <c r="AD349" s="61" t="str">
        <f t="shared" si="18"/>
        <v/>
      </c>
    </row>
    <row r="350" spans="27:30" x14ac:dyDescent="0.25">
      <c r="AA350" s="61">
        <v>39</v>
      </c>
      <c r="AB350" s="61" t="str">
        <f>DRE!D360</f>
        <v/>
      </c>
      <c r="AC350" s="61">
        <f>HLOOKUP('G. Despesas'!$E$4,DRE!$C$4:$Q$1132,ROW('G. Receitas'!X357),FALSE)</f>
        <v>0</v>
      </c>
      <c r="AD350" s="61" t="str">
        <f t="shared" si="18"/>
        <v/>
      </c>
    </row>
    <row r="351" spans="27:30" x14ac:dyDescent="0.25">
      <c r="AA351" s="61">
        <v>40</v>
      </c>
      <c r="AB351" s="61" t="str">
        <f>DRE!D361</f>
        <v/>
      </c>
      <c r="AC351" s="61">
        <f>HLOOKUP('G. Despesas'!$E$4,DRE!$C$4:$Q$1132,ROW('G. Receitas'!X358),FALSE)</f>
        <v>0</v>
      </c>
      <c r="AD351" s="61" t="str">
        <f t="shared" si="18"/>
        <v/>
      </c>
    </row>
    <row r="352" spans="27:30" x14ac:dyDescent="0.25">
      <c r="AA352" s="61">
        <v>41</v>
      </c>
      <c r="AB352" s="61" t="str">
        <f>DRE!D362</f>
        <v/>
      </c>
      <c r="AC352" s="61">
        <f>HLOOKUP('G. Despesas'!$E$4,DRE!$C$4:$Q$1132,ROW('G. Receitas'!X359),FALSE)</f>
        <v>0</v>
      </c>
      <c r="AD352" s="61" t="str">
        <f t="shared" si="18"/>
        <v/>
      </c>
    </row>
    <row r="353" spans="27:30" x14ac:dyDescent="0.25">
      <c r="AA353" s="61">
        <v>42</v>
      </c>
      <c r="AB353" s="61" t="str">
        <f>DRE!D363</f>
        <v/>
      </c>
      <c r="AC353" s="61">
        <f>HLOOKUP('G. Despesas'!$E$4,DRE!$C$4:$Q$1132,ROW('G. Receitas'!X360),FALSE)</f>
        <v>0</v>
      </c>
      <c r="AD353" s="61" t="str">
        <f t="shared" si="18"/>
        <v/>
      </c>
    </row>
    <row r="354" spans="27:30" x14ac:dyDescent="0.25">
      <c r="AA354" s="61">
        <v>43</v>
      </c>
      <c r="AB354" s="61" t="str">
        <f>DRE!D364</f>
        <v/>
      </c>
      <c r="AC354" s="61">
        <f>HLOOKUP('G. Despesas'!$E$4,DRE!$C$4:$Q$1132,ROW('G. Receitas'!X361),FALSE)</f>
        <v>0</v>
      </c>
      <c r="AD354" s="61" t="str">
        <f t="shared" si="18"/>
        <v/>
      </c>
    </row>
    <row r="355" spans="27:30" x14ac:dyDescent="0.25">
      <c r="AA355" s="61">
        <v>44</v>
      </c>
      <c r="AB355" s="61" t="str">
        <f>DRE!D365</f>
        <v/>
      </c>
      <c r="AC355" s="61">
        <f>HLOOKUP('G. Despesas'!$E$4,DRE!$C$4:$Q$1132,ROW('G. Receitas'!X362),FALSE)</f>
        <v>0</v>
      </c>
      <c r="AD355" s="61" t="str">
        <f t="shared" si="18"/>
        <v/>
      </c>
    </row>
    <row r="356" spans="27:30" x14ac:dyDescent="0.25">
      <c r="AA356" s="61">
        <v>45</v>
      </c>
      <c r="AB356" s="61" t="str">
        <f>DRE!D366</f>
        <v/>
      </c>
      <c r="AC356" s="61">
        <f>HLOOKUP('G. Despesas'!$E$4,DRE!$C$4:$Q$1132,ROW('G. Receitas'!X363),FALSE)</f>
        <v>0</v>
      </c>
      <c r="AD356" s="61" t="str">
        <f t="shared" si="18"/>
        <v/>
      </c>
    </row>
    <row r="357" spans="27:30" x14ac:dyDescent="0.25">
      <c r="AA357" s="61">
        <v>46</v>
      </c>
      <c r="AB357" s="61" t="str">
        <f>DRE!D367</f>
        <v/>
      </c>
      <c r="AC357" s="61">
        <f>HLOOKUP('G. Despesas'!$E$4,DRE!$C$4:$Q$1132,ROW('G. Receitas'!X364),FALSE)</f>
        <v>0</v>
      </c>
      <c r="AD357" s="61" t="str">
        <f t="shared" si="18"/>
        <v/>
      </c>
    </row>
    <row r="358" spans="27:30" x14ac:dyDescent="0.25">
      <c r="AA358" s="61">
        <v>47</v>
      </c>
      <c r="AB358" s="61" t="str">
        <f>DRE!D368</f>
        <v/>
      </c>
      <c r="AC358" s="61">
        <f>HLOOKUP('G. Despesas'!$E$4,DRE!$C$4:$Q$1132,ROW('G. Receitas'!X365),FALSE)</f>
        <v>0</v>
      </c>
      <c r="AD358" s="61" t="str">
        <f t="shared" si="18"/>
        <v/>
      </c>
    </row>
    <row r="359" spans="27:30" x14ac:dyDescent="0.25">
      <c r="AA359" s="61">
        <v>48</v>
      </c>
      <c r="AB359" s="61" t="str">
        <f>DRE!D369</f>
        <v/>
      </c>
      <c r="AC359" s="61">
        <f>HLOOKUP('G. Despesas'!$E$4,DRE!$C$4:$Q$1132,ROW('G. Receitas'!X366),FALSE)</f>
        <v>0</v>
      </c>
      <c r="AD359" s="61" t="str">
        <f t="shared" si="18"/>
        <v/>
      </c>
    </row>
    <row r="360" spans="27:30" x14ac:dyDescent="0.25">
      <c r="AA360" s="61">
        <v>49</v>
      </c>
      <c r="AB360" s="61" t="str">
        <f>DRE!D370</f>
        <v/>
      </c>
      <c r="AC360" s="61">
        <f>HLOOKUP('G. Despesas'!$E$4,DRE!$C$4:$Q$1132,ROW('G. Receitas'!X367),FALSE)</f>
        <v>0</v>
      </c>
      <c r="AD360" s="61" t="str">
        <f t="shared" si="18"/>
        <v/>
      </c>
    </row>
    <row r="361" spans="27:30" x14ac:dyDescent="0.25">
      <c r="AA361" s="61">
        <v>50</v>
      </c>
      <c r="AB361" s="61" t="str">
        <f>DRE!D371</f>
        <v/>
      </c>
      <c r="AC361" s="61">
        <f>HLOOKUP('G. Despesas'!$E$4,DRE!$C$4:$Q$1132,ROW('G. Receitas'!X368),FALSE)</f>
        <v>0</v>
      </c>
      <c r="AD361" s="61" t="str">
        <f t="shared" si="18"/>
        <v/>
      </c>
    </row>
    <row r="362" spans="27:30" x14ac:dyDescent="0.25">
      <c r="AA362" s="61">
        <v>51</v>
      </c>
      <c r="AB362" s="61" t="str">
        <f>DRE!D372</f>
        <v/>
      </c>
      <c r="AC362" s="61">
        <f>HLOOKUP('G. Despesas'!$E$4,DRE!$C$4:$Q$1132,ROW('G. Receitas'!X369),FALSE)</f>
        <v>0</v>
      </c>
      <c r="AD362" s="61" t="str">
        <f t="shared" si="18"/>
        <v/>
      </c>
    </row>
    <row r="363" spans="27:30" x14ac:dyDescent="0.25">
      <c r="AA363" s="61">
        <v>52</v>
      </c>
      <c r="AB363" s="61" t="str">
        <f>DRE!D373</f>
        <v/>
      </c>
      <c r="AC363" s="61">
        <f>HLOOKUP('G. Despesas'!$E$4,DRE!$C$4:$Q$1132,ROW('G. Receitas'!X370),FALSE)</f>
        <v>0</v>
      </c>
      <c r="AD363" s="61" t="str">
        <f t="shared" si="18"/>
        <v/>
      </c>
    </row>
    <row r="364" spans="27:30" x14ac:dyDescent="0.25">
      <c r="AA364" s="61">
        <v>53</v>
      </c>
      <c r="AB364" s="61" t="str">
        <f>DRE!D374</f>
        <v/>
      </c>
      <c r="AC364" s="61">
        <f>HLOOKUP('G. Despesas'!$E$4,DRE!$C$4:$Q$1132,ROW('G. Receitas'!X371),FALSE)</f>
        <v>0</v>
      </c>
      <c r="AD364" s="61" t="str">
        <f t="shared" si="18"/>
        <v/>
      </c>
    </row>
    <row r="365" spans="27:30" x14ac:dyDescent="0.25">
      <c r="AA365" s="61">
        <v>54</v>
      </c>
      <c r="AB365" s="61" t="str">
        <f>DRE!D375</f>
        <v/>
      </c>
      <c r="AC365" s="61">
        <f>HLOOKUP('G. Despesas'!$E$4,DRE!$C$4:$Q$1132,ROW('G. Receitas'!X372),FALSE)</f>
        <v>0</v>
      </c>
      <c r="AD365" s="61" t="str">
        <f t="shared" si="18"/>
        <v/>
      </c>
    </row>
    <row r="366" spans="27:30" x14ac:dyDescent="0.25">
      <c r="AA366" s="61">
        <v>55</v>
      </c>
      <c r="AB366" s="61" t="str">
        <f>DRE!D376</f>
        <v/>
      </c>
      <c r="AC366" s="61">
        <f>HLOOKUP('G. Despesas'!$E$4,DRE!$C$4:$Q$1132,ROW('G. Receitas'!X373),FALSE)</f>
        <v>0</v>
      </c>
      <c r="AD366" s="61" t="str">
        <f t="shared" si="18"/>
        <v/>
      </c>
    </row>
    <row r="367" spans="27:30" x14ac:dyDescent="0.25">
      <c r="AA367" s="61">
        <v>56</v>
      </c>
      <c r="AB367" s="61" t="str">
        <f>DRE!D377</f>
        <v/>
      </c>
      <c r="AC367" s="61">
        <f>HLOOKUP('G. Despesas'!$E$4,DRE!$C$4:$Q$1132,ROW('G. Receitas'!X374),FALSE)</f>
        <v>0</v>
      </c>
      <c r="AD367" s="61" t="str">
        <f t="shared" si="18"/>
        <v/>
      </c>
    </row>
    <row r="368" spans="27:30" x14ac:dyDescent="0.25">
      <c r="AA368" s="61">
        <v>57</v>
      </c>
      <c r="AB368" s="61" t="str">
        <f>DRE!D378</f>
        <v/>
      </c>
      <c r="AC368" s="61">
        <f>HLOOKUP('G. Despesas'!$E$4,DRE!$C$4:$Q$1132,ROW('G. Receitas'!X375),FALSE)</f>
        <v>0</v>
      </c>
      <c r="AD368" s="61" t="str">
        <f t="shared" si="18"/>
        <v/>
      </c>
    </row>
    <row r="369" spans="27:30" x14ac:dyDescent="0.25">
      <c r="AA369" s="61">
        <v>58</v>
      </c>
      <c r="AB369" s="61" t="str">
        <f>DRE!D379</f>
        <v/>
      </c>
      <c r="AC369" s="61">
        <f>HLOOKUP('G. Despesas'!$E$4,DRE!$C$4:$Q$1132,ROW('G. Receitas'!X376),FALSE)</f>
        <v>0</v>
      </c>
      <c r="AD369" s="61" t="str">
        <f t="shared" si="18"/>
        <v/>
      </c>
    </row>
    <row r="370" spans="27:30" x14ac:dyDescent="0.25">
      <c r="AA370" s="61">
        <v>59</v>
      </c>
      <c r="AB370" s="61" t="str">
        <f>DRE!D380</f>
        <v/>
      </c>
      <c r="AC370" s="61">
        <f>HLOOKUP('G. Despesas'!$E$4,DRE!$C$4:$Q$1132,ROW('G. Receitas'!X377),FALSE)</f>
        <v>0</v>
      </c>
      <c r="AD370" s="61" t="str">
        <f t="shared" si="18"/>
        <v/>
      </c>
    </row>
    <row r="371" spans="27:30" x14ac:dyDescent="0.25">
      <c r="AA371" s="61">
        <v>60</v>
      </c>
      <c r="AB371" s="61" t="str">
        <f>DRE!D381</f>
        <v/>
      </c>
      <c r="AC371" s="61">
        <f>HLOOKUP('G. Despesas'!$E$4,DRE!$C$4:$Q$1132,ROW('G. Receitas'!X378),FALSE)</f>
        <v>0</v>
      </c>
      <c r="AD371" s="61" t="str">
        <f t="shared" si="18"/>
        <v/>
      </c>
    </row>
    <row r="372" spans="27:30" x14ac:dyDescent="0.25">
      <c r="AA372" s="61">
        <v>61</v>
      </c>
      <c r="AB372" s="61" t="str">
        <f>DRE!D382</f>
        <v/>
      </c>
      <c r="AC372" s="61">
        <f>HLOOKUP('G. Despesas'!$E$4,DRE!$C$4:$Q$1132,ROW('G. Receitas'!X379),FALSE)</f>
        <v>0</v>
      </c>
      <c r="AD372" s="61" t="str">
        <f t="shared" si="18"/>
        <v/>
      </c>
    </row>
    <row r="373" spans="27:30" x14ac:dyDescent="0.25">
      <c r="AA373" s="61">
        <v>62</v>
      </c>
      <c r="AB373" s="61" t="str">
        <f>DRE!D383</f>
        <v/>
      </c>
      <c r="AC373" s="61">
        <f>HLOOKUP('G. Despesas'!$E$4,DRE!$C$4:$Q$1132,ROW('G. Receitas'!X380),FALSE)</f>
        <v>0</v>
      </c>
      <c r="AD373" s="61" t="str">
        <f t="shared" si="18"/>
        <v/>
      </c>
    </row>
    <row r="374" spans="27:30" x14ac:dyDescent="0.25">
      <c r="AA374" s="61">
        <v>63</v>
      </c>
      <c r="AB374" s="61" t="str">
        <f>DRE!D384</f>
        <v/>
      </c>
      <c r="AC374" s="61">
        <f>HLOOKUP('G. Despesas'!$E$4,DRE!$C$4:$Q$1132,ROW('G. Receitas'!X381),FALSE)</f>
        <v>0</v>
      </c>
      <c r="AD374" s="61" t="str">
        <f t="shared" si="18"/>
        <v/>
      </c>
    </row>
    <row r="375" spans="27:30" x14ac:dyDescent="0.25">
      <c r="AA375" s="61">
        <v>64</v>
      </c>
      <c r="AB375" s="61" t="str">
        <f>DRE!D385</f>
        <v/>
      </c>
      <c r="AC375" s="61">
        <f>HLOOKUP('G. Despesas'!$E$4,DRE!$C$4:$Q$1132,ROW('G. Receitas'!X382),FALSE)</f>
        <v>0</v>
      </c>
      <c r="AD375" s="61" t="str">
        <f t="shared" si="18"/>
        <v/>
      </c>
    </row>
    <row r="376" spans="27:30" x14ac:dyDescent="0.25">
      <c r="AA376" s="61">
        <v>65</v>
      </c>
      <c r="AB376" s="61" t="str">
        <f>DRE!D386</f>
        <v/>
      </c>
      <c r="AC376" s="61">
        <f>HLOOKUP('G. Despesas'!$E$4,DRE!$C$4:$Q$1132,ROW('G. Receitas'!X383),FALSE)</f>
        <v>0</v>
      </c>
      <c r="AD376" s="61" t="str">
        <f t="shared" si="18"/>
        <v/>
      </c>
    </row>
    <row r="377" spans="27:30" x14ac:dyDescent="0.25">
      <c r="AA377" s="61">
        <v>66</v>
      </c>
      <c r="AB377" s="61" t="str">
        <f>DRE!D387</f>
        <v/>
      </c>
      <c r="AC377" s="61">
        <f>HLOOKUP('G. Despesas'!$E$4,DRE!$C$4:$Q$1132,ROW('G. Receitas'!X384),FALSE)</f>
        <v>0</v>
      </c>
      <c r="AD377" s="61" t="str">
        <f t="shared" ref="AD377:AD415" si="20">IF(AC377=0,"",AC377+AA377/1000)</f>
        <v/>
      </c>
    </row>
    <row r="378" spans="27:30" x14ac:dyDescent="0.25">
      <c r="AA378" s="61">
        <v>67</v>
      </c>
      <c r="AB378" s="61" t="str">
        <f>DRE!D388</f>
        <v/>
      </c>
      <c r="AC378" s="61">
        <f>HLOOKUP('G. Despesas'!$E$4,DRE!$C$4:$Q$1132,ROW('G. Receitas'!X385),FALSE)</f>
        <v>0</v>
      </c>
      <c r="AD378" s="61" t="str">
        <f t="shared" si="20"/>
        <v/>
      </c>
    </row>
    <row r="379" spans="27:30" x14ac:dyDescent="0.25">
      <c r="AA379" s="61">
        <v>68</v>
      </c>
      <c r="AB379" s="61" t="str">
        <f>DRE!D389</f>
        <v/>
      </c>
      <c r="AC379" s="61">
        <f>HLOOKUP('G. Despesas'!$E$4,DRE!$C$4:$Q$1132,ROW('G. Receitas'!X386),FALSE)</f>
        <v>0</v>
      </c>
      <c r="AD379" s="61" t="str">
        <f t="shared" si="20"/>
        <v/>
      </c>
    </row>
    <row r="380" spans="27:30" x14ac:dyDescent="0.25">
      <c r="AA380" s="61">
        <v>69</v>
      </c>
      <c r="AB380" s="61" t="str">
        <f>DRE!D390</f>
        <v/>
      </c>
      <c r="AC380" s="61">
        <f>HLOOKUP('G. Despesas'!$E$4,DRE!$C$4:$Q$1132,ROW('G. Receitas'!X387),FALSE)</f>
        <v>0</v>
      </c>
      <c r="AD380" s="61" t="str">
        <f t="shared" si="20"/>
        <v/>
      </c>
    </row>
    <row r="381" spans="27:30" x14ac:dyDescent="0.25">
      <c r="AA381" s="61">
        <v>70</v>
      </c>
      <c r="AB381" s="61" t="str">
        <f>DRE!D391</f>
        <v/>
      </c>
      <c r="AC381" s="61">
        <f>HLOOKUP('G. Despesas'!$E$4,DRE!$C$4:$Q$1132,ROW('G. Receitas'!X388),FALSE)</f>
        <v>0</v>
      </c>
      <c r="AD381" s="61" t="str">
        <f t="shared" si="20"/>
        <v/>
      </c>
    </row>
    <row r="382" spans="27:30" x14ac:dyDescent="0.25">
      <c r="AA382" s="61">
        <v>71</v>
      </c>
      <c r="AB382" s="61" t="str">
        <f>DRE!D392</f>
        <v/>
      </c>
      <c r="AC382" s="61">
        <f>HLOOKUP('G. Despesas'!$E$4,DRE!$C$4:$Q$1132,ROW('G. Receitas'!X389),FALSE)</f>
        <v>0</v>
      </c>
      <c r="AD382" s="61" t="str">
        <f t="shared" si="20"/>
        <v/>
      </c>
    </row>
    <row r="383" spans="27:30" x14ac:dyDescent="0.25">
      <c r="AA383" s="61">
        <v>72</v>
      </c>
      <c r="AB383" s="61" t="str">
        <f>DRE!D393</f>
        <v/>
      </c>
      <c r="AC383" s="61">
        <f>HLOOKUP('G. Despesas'!$E$4,DRE!$C$4:$Q$1132,ROW('G. Receitas'!X390),FALSE)</f>
        <v>0</v>
      </c>
      <c r="AD383" s="61" t="str">
        <f t="shared" si="20"/>
        <v/>
      </c>
    </row>
    <row r="384" spans="27:30" x14ac:dyDescent="0.25">
      <c r="AA384" s="61">
        <v>73</v>
      </c>
      <c r="AB384" s="61" t="str">
        <f>DRE!D394</f>
        <v/>
      </c>
      <c r="AC384" s="61">
        <f>HLOOKUP('G. Despesas'!$E$4,DRE!$C$4:$Q$1132,ROW('G. Receitas'!X391),FALSE)</f>
        <v>0</v>
      </c>
      <c r="AD384" s="61" t="str">
        <f t="shared" si="20"/>
        <v/>
      </c>
    </row>
    <row r="385" spans="27:30" x14ac:dyDescent="0.25">
      <c r="AA385" s="61">
        <v>74</v>
      </c>
      <c r="AB385" s="61" t="str">
        <f>DRE!D395</f>
        <v/>
      </c>
      <c r="AC385" s="61">
        <f>HLOOKUP('G. Despesas'!$E$4,DRE!$C$4:$Q$1132,ROW('G. Receitas'!X392),FALSE)</f>
        <v>0</v>
      </c>
      <c r="AD385" s="61" t="str">
        <f t="shared" si="20"/>
        <v/>
      </c>
    </row>
    <row r="386" spans="27:30" x14ac:dyDescent="0.25">
      <c r="AA386" s="61">
        <v>75</v>
      </c>
      <c r="AB386" s="61" t="str">
        <f>DRE!D396</f>
        <v/>
      </c>
      <c r="AC386" s="61">
        <f>HLOOKUP('G. Despesas'!$E$4,DRE!$C$4:$Q$1132,ROW('G. Receitas'!X393),FALSE)</f>
        <v>0</v>
      </c>
      <c r="AD386" s="61" t="str">
        <f t="shared" si="20"/>
        <v/>
      </c>
    </row>
    <row r="387" spans="27:30" x14ac:dyDescent="0.25">
      <c r="AA387" s="61">
        <v>76</v>
      </c>
      <c r="AB387" s="61" t="str">
        <f>DRE!D397</f>
        <v/>
      </c>
      <c r="AC387" s="61">
        <f>HLOOKUP('G. Despesas'!$E$4,DRE!$C$4:$Q$1132,ROW('G. Receitas'!X394),FALSE)</f>
        <v>0</v>
      </c>
      <c r="AD387" s="61" t="str">
        <f t="shared" si="20"/>
        <v/>
      </c>
    </row>
    <row r="388" spans="27:30" x14ac:dyDescent="0.25">
      <c r="AA388" s="61">
        <v>77</v>
      </c>
      <c r="AB388" s="61" t="str">
        <f>DRE!D398</f>
        <v/>
      </c>
      <c r="AC388" s="61">
        <f>HLOOKUP('G. Despesas'!$E$4,DRE!$C$4:$Q$1132,ROW('G. Receitas'!X395),FALSE)</f>
        <v>0</v>
      </c>
      <c r="AD388" s="61" t="str">
        <f t="shared" si="20"/>
        <v/>
      </c>
    </row>
    <row r="389" spans="27:30" x14ac:dyDescent="0.25">
      <c r="AA389" s="61">
        <v>78</v>
      </c>
      <c r="AB389" s="61" t="str">
        <f>DRE!D399</f>
        <v/>
      </c>
      <c r="AC389" s="61">
        <f>HLOOKUP('G. Despesas'!$E$4,DRE!$C$4:$Q$1132,ROW('G. Receitas'!X396),FALSE)</f>
        <v>0</v>
      </c>
      <c r="AD389" s="61" t="str">
        <f t="shared" si="20"/>
        <v/>
      </c>
    </row>
    <row r="390" spans="27:30" x14ac:dyDescent="0.25">
      <c r="AA390" s="61">
        <v>79</v>
      </c>
      <c r="AB390" s="61" t="str">
        <f>DRE!D400</f>
        <v/>
      </c>
      <c r="AC390" s="61">
        <f>HLOOKUP('G. Despesas'!$E$4,DRE!$C$4:$Q$1132,ROW('G. Receitas'!X397),FALSE)</f>
        <v>0</v>
      </c>
      <c r="AD390" s="61" t="str">
        <f t="shared" si="20"/>
        <v/>
      </c>
    </row>
    <row r="391" spans="27:30" x14ac:dyDescent="0.25">
      <c r="AA391" s="61">
        <v>80</v>
      </c>
      <c r="AB391" s="61" t="str">
        <f>DRE!D401</f>
        <v/>
      </c>
      <c r="AC391" s="61">
        <f>HLOOKUP('G. Despesas'!$E$4,DRE!$C$4:$Q$1132,ROW('G. Receitas'!X398),FALSE)</f>
        <v>0</v>
      </c>
      <c r="AD391" s="61" t="str">
        <f t="shared" si="20"/>
        <v/>
      </c>
    </row>
    <row r="392" spans="27:30" x14ac:dyDescent="0.25">
      <c r="AA392" s="61">
        <v>81</v>
      </c>
      <c r="AB392" s="61" t="str">
        <f>DRE!D402</f>
        <v/>
      </c>
      <c r="AC392" s="61">
        <f>HLOOKUP('G. Despesas'!$E$4,DRE!$C$4:$Q$1132,ROW('G. Receitas'!X399),FALSE)</f>
        <v>0</v>
      </c>
      <c r="AD392" s="61" t="str">
        <f t="shared" si="20"/>
        <v/>
      </c>
    </row>
    <row r="393" spans="27:30" x14ac:dyDescent="0.25">
      <c r="AA393" s="61">
        <v>82</v>
      </c>
      <c r="AB393" s="61" t="str">
        <f>DRE!D403</f>
        <v/>
      </c>
      <c r="AC393" s="61">
        <f>HLOOKUP('G. Despesas'!$E$4,DRE!$C$4:$Q$1132,ROW('G. Receitas'!X400),FALSE)</f>
        <v>0</v>
      </c>
      <c r="AD393" s="61" t="str">
        <f t="shared" si="20"/>
        <v/>
      </c>
    </row>
    <row r="394" spans="27:30" x14ac:dyDescent="0.25">
      <c r="AA394" s="61">
        <v>83</v>
      </c>
      <c r="AB394" s="61" t="str">
        <f>DRE!D404</f>
        <v/>
      </c>
      <c r="AC394" s="61">
        <f>HLOOKUP('G. Despesas'!$E$4,DRE!$C$4:$Q$1132,ROW('G. Receitas'!X401),FALSE)</f>
        <v>0</v>
      </c>
      <c r="AD394" s="61" t="str">
        <f t="shared" si="20"/>
        <v/>
      </c>
    </row>
    <row r="395" spans="27:30" x14ac:dyDescent="0.25">
      <c r="AA395" s="61">
        <v>84</v>
      </c>
      <c r="AB395" s="61" t="str">
        <f>DRE!D405</f>
        <v/>
      </c>
      <c r="AC395" s="61">
        <f>HLOOKUP('G. Despesas'!$E$4,DRE!$C$4:$Q$1132,ROW('G. Receitas'!X402),FALSE)</f>
        <v>0</v>
      </c>
      <c r="AD395" s="61" t="str">
        <f t="shared" si="20"/>
        <v/>
      </c>
    </row>
    <row r="396" spans="27:30" x14ac:dyDescent="0.25">
      <c r="AA396" s="61">
        <v>85</v>
      </c>
      <c r="AB396" s="61" t="str">
        <f>DRE!D406</f>
        <v/>
      </c>
      <c r="AC396" s="61">
        <f>HLOOKUP('G. Despesas'!$E$4,DRE!$C$4:$Q$1132,ROW('G. Receitas'!X403),FALSE)</f>
        <v>0</v>
      </c>
      <c r="AD396" s="61" t="str">
        <f t="shared" si="20"/>
        <v/>
      </c>
    </row>
    <row r="397" spans="27:30" x14ac:dyDescent="0.25">
      <c r="AA397" s="61">
        <v>86</v>
      </c>
      <c r="AB397" s="61" t="str">
        <f>DRE!D407</f>
        <v/>
      </c>
      <c r="AC397" s="61">
        <f>HLOOKUP('G. Despesas'!$E$4,DRE!$C$4:$Q$1132,ROW('G. Receitas'!X404),FALSE)</f>
        <v>0</v>
      </c>
      <c r="AD397" s="61" t="str">
        <f t="shared" si="20"/>
        <v/>
      </c>
    </row>
    <row r="398" spans="27:30" x14ac:dyDescent="0.25">
      <c r="AA398" s="61">
        <v>87</v>
      </c>
      <c r="AB398" s="61" t="str">
        <f>DRE!D408</f>
        <v/>
      </c>
      <c r="AC398" s="61">
        <f>HLOOKUP('G. Despesas'!$E$4,DRE!$C$4:$Q$1132,ROW('G. Receitas'!X405),FALSE)</f>
        <v>0</v>
      </c>
      <c r="AD398" s="61" t="str">
        <f t="shared" si="20"/>
        <v/>
      </c>
    </row>
    <row r="399" spans="27:30" x14ac:dyDescent="0.25">
      <c r="AA399" s="61">
        <v>88</v>
      </c>
      <c r="AB399" s="61" t="str">
        <f>DRE!D409</f>
        <v/>
      </c>
      <c r="AC399" s="61">
        <f>HLOOKUP('G. Despesas'!$E$4,DRE!$C$4:$Q$1132,ROW('G. Receitas'!X406),FALSE)</f>
        <v>0</v>
      </c>
      <c r="AD399" s="61" t="str">
        <f t="shared" si="20"/>
        <v/>
      </c>
    </row>
    <row r="400" spans="27:30" x14ac:dyDescent="0.25">
      <c r="AA400" s="61">
        <v>89</v>
      </c>
      <c r="AB400" s="61" t="str">
        <f>DRE!D410</f>
        <v/>
      </c>
      <c r="AC400" s="61">
        <f>HLOOKUP('G. Despesas'!$E$4,DRE!$C$4:$Q$1132,ROW('G. Receitas'!X407),FALSE)</f>
        <v>0</v>
      </c>
      <c r="AD400" s="61" t="str">
        <f t="shared" si="20"/>
        <v/>
      </c>
    </row>
    <row r="401" spans="27:33" x14ac:dyDescent="0.25">
      <c r="AA401" s="61">
        <v>90</v>
      </c>
      <c r="AB401" s="61" t="str">
        <f>DRE!D411</f>
        <v/>
      </c>
      <c r="AC401" s="61">
        <f>HLOOKUP('G. Despesas'!$E$4,DRE!$C$4:$Q$1132,ROW('G. Receitas'!X408),FALSE)</f>
        <v>0</v>
      </c>
      <c r="AD401" s="61" t="str">
        <f t="shared" si="20"/>
        <v/>
      </c>
    </row>
    <row r="402" spans="27:33" x14ac:dyDescent="0.25">
      <c r="AA402" s="61">
        <v>91</v>
      </c>
      <c r="AB402" s="61" t="str">
        <f>DRE!D412</f>
        <v/>
      </c>
      <c r="AC402" s="61">
        <f>HLOOKUP('G. Despesas'!$E$4,DRE!$C$4:$Q$1132,ROW('G. Receitas'!X409),FALSE)</f>
        <v>0</v>
      </c>
      <c r="AD402" s="61" t="str">
        <f t="shared" si="20"/>
        <v/>
      </c>
    </row>
    <row r="403" spans="27:33" x14ac:dyDescent="0.25">
      <c r="AA403" s="61">
        <v>92</v>
      </c>
      <c r="AB403" s="61" t="str">
        <f>DRE!D413</f>
        <v/>
      </c>
      <c r="AC403" s="61">
        <f>HLOOKUP('G. Despesas'!$E$4,DRE!$C$4:$Q$1132,ROW('G. Receitas'!X410),FALSE)</f>
        <v>0</v>
      </c>
      <c r="AD403" s="61" t="str">
        <f t="shared" si="20"/>
        <v/>
      </c>
    </row>
    <row r="404" spans="27:33" x14ac:dyDescent="0.25">
      <c r="AA404" s="61">
        <v>93</v>
      </c>
      <c r="AB404" s="61" t="str">
        <f>DRE!D414</f>
        <v/>
      </c>
      <c r="AC404" s="61">
        <f>HLOOKUP('G. Despesas'!$E$4,DRE!$C$4:$Q$1132,ROW('G. Receitas'!X411),FALSE)</f>
        <v>0</v>
      </c>
      <c r="AD404" s="61" t="str">
        <f t="shared" si="20"/>
        <v/>
      </c>
    </row>
    <row r="405" spans="27:33" x14ac:dyDescent="0.25">
      <c r="AA405" s="61">
        <v>94</v>
      </c>
      <c r="AB405" s="61" t="str">
        <f>DRE!D415</f>
        <v/>
      </c>
      <c r="AC405" s="61">
        <f>HLOOKUP('G. Despesas'!$E$4,DRE!$C$4:$Q$1132,ROW('G. Receitas'!X412),FALSE)</f>
        <v>0</v>
      </c>
      <c r="AD405" s="61" t="str">
        <f t="shared" si="20"/>
        <v/>
      </c>
    </row>
    <row r="406" spans="27:33" x14ac:dyDescent="0.25">
      <c r="AA406" s="61">
        <v>95</v>
      </c>
      <c r="AB406" s="61" t="str">
        <f>DRE!D416</f>
        <v/>
      </c>
      <c r="AC406" s="61">
        <f>HLOOKUP('G. Despesas'!$E$4,DRE!$C$4:$Q$1132,ROW('G. Receitas'!X413),FALSE)</f>
        <v>0</v>
      </c>
      <c r="AD406" s="61" t="str">
        <f t="shared" si="20"/>
        <v/>
      </c>
    </row>
    <row r="407" spans="27:33" x14ac:dyDescent="0.25">
      <c r="AA407" s="61">
        <v>96</v>
      </c>
      <c r="AB407" s="61" t="str">
        <f>DRE!D417</f>
        <v/>
      </c>
      <c r="AC407" s="61">
        <f>HLOOKUP('G. Despesas'!$E$4,DRE!$C$4:$Q$1132,ROW('G. Receitas'!X414),FALSE)</f>
        <v>0</v>
      </c>
      <c r="AD407" s="61" t="str">
        <f t="shared" si="20"/>
        <v/>
      </c>
    </row>
    <row r="408" spans="27:33" x14ac:dyDescent="0.25">
      <c r="AA408" s="61">
        <v>97</v>
      </c>
      <c r="AB408" s="61" t="str">
        <f>DRE!D418</f>
        <v/>
      </c>
      <c r="AC408" s="61">
        <f>HLOOKUP('G. Despesas'!$E$4,DRE!$C$4:$Q$1132,ROW('G. Receitas'!X415),FALSE)</f>
        <v>0</v>
      </c>
      <c r="AD408" s="61" t="str">
        <f t="shared" si="20"/>
        <v/>
      </c>
    </row>
    <row r="409" spans="27:33" x14ac:dyDescent="0.25">
      <c r="AA409" s="61">
        <v>98</v>
      </c>
      <c r="AB409" s="61" t="str">
        <f>DRE!D419</f>
        <v/>
      </c>
      <c r="AC409" s="61">
        <f>HLOOKUP('G. Despesas'!$E$4,DRE!$C$4:$Q$1132,ROW('G. Receitas'!X416),FALSE)</f>
        <v>0</v>
      </c>
      <c r="AD409" s="61" t="str">
        <f t="shared" si="20"/>
        <v/>
      </c>
    </row>
    <row r="410" spans="27:33" x14ac:dyDescent="0.25">
      <c r="AA410" s="61">
        <v>99</v>
      </c>
      <c r="AB410" s="61" t="str">
        <f>DRE!D420</f>
        <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311</v>
      </c>
      <c r="AE416" s="61" t="s">
        <v>312</v>
      </c>
      <c r="AF416" s="61" t="s">
        <v>313</v>
      </c>
      <c r="AG416" s="61" t="s">
        <v>313</v>
      </c>
    </row>
    <row r="417" spans="27:33" x14ac:dyDescent="0.25">
      <c r="AA417" s="61">
        <v>1</v>
      </c>
      <c r="AB417" s="61" t="str">
        <f>DRE!D427</f>
        <v>CESTA BASICA</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HORAS EXTRAS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
      </c>
      <c r="AC432" s="61">
        <f>HLOOKUP('G. Despesas'!$E$4,DRE!$C$4:$Q$1132,ROW('G. Receitas'!X439),FALSE)</f>
        <v>0</v>
      </c>
      <c r="AD432" s="61" t="str">
        <f t="shared" si="23"/>
        <v/>
      </c>
    </row>
    <row r="433" spans="27:30" x14ac:dyDescent="0.25">
      <c r="AA433" s="61">
        <v>17</v>
      </c>
      <c r="AB433" s="61" t="str">
        <f>DRE!D443</f>
        <v/>
      </c>
      <c r="AC433" s="61">
        <f>HLOOKUP('G. Despesas'!$E$4,DRE!$C$4:$Q$1132,ROW('G. Receitas'!X440),FALSE)</f>
        <v>0</v>
      </c>
      <c r="AD433" s="61" t="str">
        <f t="shared" si="23"/>
        <v/>
      </c>
    </row>
    <row r="434" spans="27:30" x14ac:dyDescent="0.25">
      <c r="AA434" s="61">
        <v>18</v>
      </c>
      <c r="AB434" s="61" t="str">
        <f>DRE!D444</f>
        <v/>
      </c>
      <c r="AC434" s="61">
        <f>HLOOKUP('G. Despesas'!$E$4,DRE!$C$4:$Q$1132,ROW('G. Receitas'!X441),FALSE)</f>
        <v>0</v>
      </c>
      <c r="AD434" s="61" t="str">
        <f t="shared" si="23"/>
        <v/>
      </c>
    </row>
    <row r="435" spans="27:30" x14ac:dyDescent="0.25">
      <c r="AA435" s="61">
        <v>19</v>
      </c>
      <c r="AB435" s="61" t="str">
        <f>DRE!D445</f>
        <v/>
      </c>
      <c r="AC435" s="61">
        <f>HLOOKUP('G. Despesas'!$E$4,DRE!$C$4:$Q$1132,ROW('G. Receitas'!X442),FALSE)</f>
        <v>0</v>
      </c>
      <c r="AD435" s="61" t="str">
        <f t="shared" si="23"/>
        <v/>
      </c>
    </row>
    <row r="436" spans="27:30" x14ac:dyDescent="0.25">
      <c r="AA436" s="61">
        <v>20</v>
      </c>
      <c r="AB436" s="61" t="str">
        <f>DRE!D446</f>
        <v/>
      </c>
      <c r="AC436" s="61">
        <f>HLOOKUP('G. Despesas'!$E$4,DRE!$C$4:$Q$1132,ROW('G. Receitas'!X443),FALSE)</f>
        <v>0</v>
      </c>
      <c r="AD436" s="61" t="str">
        <f t="shared" si="23"/>
        <v/>
      </c>
    </row>
    <row r="437" spans="27:30" x14ac:dyDescent="0.25">
      <c r="AA437" s="61">
        <v>21</v>
      </c>
      <c r="AB437" s="61" t="str">
        <f>DRE!D447</f>
        <v/>
      </c>
      <c r="AC437" s="61">
        <f>HLOOKUP('G. Despesas'!$E$4,DRE!$C$4:$Q$1132,ROW('G. Receitas'!X444),FALSE)</f>
        <v>0</v>
      </c>
      <c r="AD437" s="61" t="str">
        <f t="shared" si="23"/>
        <v/>
      </c>
    </row>
    <row r="438" spans="27:30" x14ac:dyDescent="0.25">
      <c r="AA438" s="61">
        <v>22</v>
      </c>
      <c r="AB438" s="61" t="str">
        <f>DRE!D448</f>
        <v/>
      </c>
      <c r="AC438" s="61">
        <f>HLOOKUP('G. Despesas'!$E$4,DRE!$C$4:$Q$1132,ROW('G. Receitas'!X445),FALSE)</f>
        <v>0</v>
      </c>
      <c r="AD438" s="61" t="str">
        <f t="shared" si="23"/>
        <v/>
      </c>
    </row>
    <row r="439" spans="27:30" x14ac:dyDescent="0.25">
      <c r="AA439" s="61">
        <v>23</v>
      </c>
      <c r="AB439" s="61" t="str">
        <f>DRE!D449</f>
        <v/>
      </c>
      <c r="AC439" s="61">
        <f>HLOOKUP('G. Despesas'!$E$4,DRE!$C$4:$Q$1132,ROW('G. Receitas'!X446),FALSE)</f>
        <v>0</v>
      </c>
      <c r="AD439" s="61" t="str">
        <f t="shared" si="23"/>
        <v/>
      </c>
    </row>
    <row r="440" spans="27:30" x14ac:dyDescent="0.25">
      <c r="AA440" s="61">
        <v>24</v>
      </c>
      <c r="AB440" s="61" t="str">
        <f>DRE!D450</f>
        <v/>
      </c>
      <c r="AC440" s="61">
        <f>HLOOKUP('G. Despesas'!$E$4,DRE!$C$4:$Q$1132,ROW('G. Receitas'!X447),FALSE)</f>
        <v>0</v>
      </c>
      <c r="AD440" s="61" t="str">
        <f t="shared" si="23"/>
        <v/>
      </c>
    </row>
    <row r="441" spans="27:30" x14ac:dyDescent="0.25">
      <c r="AA441" s="61">
        <v>25</v>
      </c>
      <c r="AB441" s="61" t="str">
        <f>DRE!D451</f>
        <v/>
      </c>
      <c r="AC441" s="61">
        <f>HLOOKUP('G. Despesas'!$E$4,DRE!$C$4:$Q$1132,ROW('G. Receitas'!X448),FALSE)</f>
        <v>0</v>
      </c>
      <c r="AD441" s="61" t="str">
        <f t="shared" si="23"/>
        <v/>
      </c>
    </row>
    <row r="442" spans="27:30" x14ac:dyDescent="0.25">
      <c r="AA442" s="61">
        <v>26</v>
      </c>
      <c r="AB442" s="61" t="str">
        <f>DRE!D452</f>
        <v/>
      </c>
      <c r="AC442" s="61">
        <f>HLOOKUP('G. Despesas'!$E$4,DRE!$C$4:$Q$1132,ROW('G. Receitas'!X449),FALSE)</f>
        <v>0</v>
      </c>
      <c r="AD442" s="61" t="str">
        <f t="shared" si="23"/>
        <v/>
      </c>
    </row>
    <row r="443" spans="27:30" x14ac:dyDescent="0.25">
      <c r="AA443" s="61">
        <v>27</v>
      </c>
      <c r="AB443" s="61" t="str">
        <f>DRE!D453</f>
        <v/>
      </c>
      <c r="AC443" s="61">
        <f>HLOOKUP('G. Despesas'!$E$4,DRE!$C$4:$Q$1132,ROW('G. Receitas'!X450),FALSE)</f>
        <v>0</v>
      </c>
      <c r="AD443" s="61" t="str">
        <f t="shared" si="23"/>
        <v/>
      </c>
    </row>
    <row r="444" spans="27:30" x14ac:dyDescent="0.25">
      <c r="AA444" s="61">
        <v>28</v>
      </c>
      <c r="AB444" s="61" t="str">
        <f>DRE!D454</f>
        <v/>
      </c>
      <c r="AC444" s="61">
        <f>HLOOKUP('G. Despesas'!$E$4,DRE!$C$4:$Q$1132,ROW('G. Receitas'!X451),FALSE)</f>
        <v>0</v>
      </c>
      <c r="AD444" s="61" t="str">
        <f t="shared" si="23"/>
        <v/>
      </c>
    </row>
    <row r="445" spans="27:30" x14ac:dyDescent="0.25">
      <c r="AA445" s="61">
        <v>29</v>
      </c>
      <c r="AB445" s="61" t="str">
        <f>DRE!D455</f>
        <v/>
      </c>
      <c r="AC445" s="61">
        <f>HLOOKUP('G. Despesas'!$E$4,DRE!$C$4:$Q$1132,ROW('G. Receitas'!X452),FALSE)</f>
        <v>0</v>
      </c>
      <c r="AD445" s="61" t="str">
        <f t="shared" si="23"/>
        <v/>
      </c>
    </row>
    <row r="446" spans="27:30" x14ac:dyDescent="0.25">
      <c r="AA446" s="61">
        <v>30</v>
      </c>
      <c r="AB446" s="61" t="str">
        <f>DRE!D456</f>
        <v/>
      </c>
      <c r="AC446" s="61">
        <f>HLOOKUP('G. Despesas'!$E$4,DRE!$C$4:$Q$1132,ROW('G. Receitas'!X453),FALSE)</f>
        <v>0</v>
      </c>
      <c r="AD446" s="61" t="str">
        <f t="shared" si="23"/>
        <v/>
      </c>
    </row>
    <row r="447" spans="27:30" x14ac:dyDescent="0.25">
      <c r="AA447" s="61">
        <v>31</v>
      </c>
      <c r="AB447" s="61" t="str">
        <f>DRE!D457</f>
        <v/>
      </c>
      <c r="AC447" s="61">
        <f>HLOOKUP('G. Despesas'!$E$4,DRE!$C$4:$Q$1132,ROW('G. Receitas'!X454),FALSE)</f>
        <v>0</v>
      </c>
      <c r="AD447" s="61" t="str">
        <f t="shared" si="23"/>
        <v/>
      </c>
    </row>
    <row r="448" spans="27:30" x14ac:dyDescent="0.25">
      <c r="AA448" s="61">
        <v>32</v>
      </c>
      <c r="AB448" s="61" t="str">
        <f>DRE!D458</f>
        <v/>
      </c>
      <c r="AC448" s="61">
        <f>HLOOKUP('G. Despesas'!$E$4,DRE!$C$4:$Q$1132,ROW('G. Receitas'!X455),FALSE)</f>
        <v>0</v>
      </c>
      <c r="AD448" s="61" t="str">
        <f t="shared" si="23"/>
        <v/>
      </c>
    </row>
    <row r="449" spans="27:30" x14ac:dyDescent="0.25">
      <c r="AA449" s="61">
        <v>33</v>
      </c>
      <c r="AB449" s="61" t="str">
        <f>DRE!D459</f>
        <v/>
      </c>
      <c r="AC449" s="61">
        <f>HLOOKUP('G. Despesas'!$E$4,DRE!$C$4:$Q$1132,ROW('G. Receitas'!X456),FALSE)</f>
        <v>0</v>
      </c>
      <c r="AD449" s="61" t="str">
        <f t="shared" si="23"/>
        <v/>
      </c>
    </row>
    <row r="450" spans="27:30" x14ac:dyDescent="0.25">
      <c r="AA450" s="61">
        <v>34</v>
      </c>
      <c r="AB450" s="61" t="str">
        <f>DRE!D460</f>
        <v/>
      </c>
      <c r="AC450" s="61">
        <f>HLOOKUP('G. Despesas'!$E$4,DRE!$C$4:$Q$1132,ROW('G. Receitas'!X457),FALSE)</f>
        <v>0</v>
      </c>
      <c r="AD450" s="61" t="str">
        <f t="shared" si="23"/>
        <v/>
      </c>
    </row>
    <row r="451" spans="27:30" x14ac:dyDescent="0.25">
      <c r="AA451" s="61">
        <v>35</v>
      </c>
      <c r="AB451" s="61" t="str">
        <f>DRE!D461</f>
        <v/>
      </c>
      <c r="AC451" s="61">
        <f>HLOOKUP('G. Despesas'!$E$4,DRE!$C$4:$Q$1132,ROW('G. Receitas'!X458),FALSE)</f>
        <v>0</v>
      </c>
      <c r="AD451" s="61" t="str">
        <f t="shared" si="23"/>
        <v/>
      </c>
    </row>
    <row r="452" spans="27:30" x14ac:dyDescent="0.25">
      <c r="AA452" s="61">
        <v>36</v>
      </c>
      <c r="AB452" s="61" t="str">
        <f>DRE!D462</f>
        <v/>
      </c>
      <c r="AC452" s="61">
        <f>HLOOKUP('G. Despesas'!$E$4,DRE!$C$4:$Q$1132,ROW('G. Receitas'!X459),FALSE)</f>
        <v>0</v>
      </c>
      <c r="AD452" s="61" t="str">
        <f t="shared" si="23"/>
        <v/>
      </c>
    </row>
    <row r="453" spans="27:30" x14ac:dyDescent="0.25">
      <c r="AA453" s="61">
        <v>37</v>
      </c>
      <c r="AB453" s="61" t="str">
        <f>DRE!D463</f>
        <v/>
      </c>
      <c r="AC453" s="61">
        <f>HLOOKUP('G. Despesas'!$E$4,DRE!$C$4:$Q$1132,ROW('G. Receitas'!X460),FALSE)</f>
        <v>0</v>
      </c>
      <c r="AD453" s="61" t="str">
        <f t="shared" si="23"/>
        <v/>
      </c>
    </row>
    <row r="454" spans="27:30" x14ac:dyDescent="0.25">
      <c r="AA454" s="61">
        <v>38</v>
      </c>
      <c r="AB454" s="61" t="str">
        <f>DRE!D464</f>
        <v/>
      </c>
      <c r="AC454" s="61">
        <f>HLOOKUP('G. Despesas'!$E$4,DRE!$C$4:$Q$1132,ROW('G. Receitas'!X461),FALSE)</f>
        <v>0</v>
      </c>
      <c r="AD454" s="61" t="str">
        <f t="shared" si="23"/>
        <v/>
      </c>
    </row>
    <row r="455" spans="27:30" x14ac:dyDescent="0.25">
      <c r="AA455" s="61">
        <v>39</v>
      </c>
      <c r="AB455" s="61" t="str">
        <f>DRE!D465</f>
        <v/>
      </c>
      <c r="AC455" s="61">
        <f>HLOOKUP('G. Despesas'!$E$4,DRE!$C$4:$Q$1132,ROW('G. Receitas'!X462),FALSE)</f>
        <v>0</v>
      </c>
      <c r="AD455" s="61" t="str">
        <f t="shared" si="23"/>
        <v/>
      </c>
    </row>
    <row r="456" spans="27:30" x14ac:dyDescent="0.25">
      <c r="AA456" s="61">
        <v>40</v>
      </c>
      <c r="AB456" s="61" t="str">
        <f>DRE!D466</f>
        <v/>
      </c>
      <c r="AC456" s="61">
        <f>HLOOKUP('G. Despesas'!$E$4,DRE!$C$4:$Q$1132,ROW('G. Receitas'!X463),FALSE)</f>
        <v>0</v>
      </c>
      <c r="AD456" s="61" t="str">
        <f t="shared" si="23"/>
        <v/>
      </c>
    </row>
    <row r="457" spans="27:30" x14ac:dyDescent="0.25">
      <c r="AA457" s="61">
        <v>41</v>
      </c>
      <c r="AB457" s="61" t="str">
        <f>DRE!D467</f>
        <v/>
      </c>
      <c r="AC457" s="61">
        <f>HLOOKUP('G. Despesas'!$E$4,DRE!$C$4:$Q$1132,ROW('G. Receitas'!X464),FALSE)</f>
        <v>0</v>
      </c>
      <c r="AD457" s="61" t="str">
        <f t="shared" si="23"/>
        <v/>
      </c>
    </row>
    <row r="458" spans="27:30" x14ac:dyDescent="0.25">
      <c r="AA458" s="61">
        <v>42</v>
      </c>
      <c r="AB458" s="61" t="str">
        <f>DRE!D468</f>
        <v/>
      </c>
      <c r="AC458" s="61">
        <f>HLOOKUP('G. Despesas'!$E$4,DRE!$C$4:$Q$1132,ROW('G. Receitas'!X465),FALSE)</f>
        <v>0</v>
      </c>
      <c r="AD458" s="61" t="str">
        <f t="shared" si="23"/>
        <v/>
      </c>
    </row>
    <row r="459" spans="27:30" x14ac:dyDescent="0.25">
      <c r="AA459" s="61">
        <v>43</v>
      </c>
      <c r="AB459" s="61" t="str">
        <f>DRE!D469</f>
        <v/>
      </c>
      <c r="AC459" s="61">
        <f>HLOOKUP('G. Despesas'!$E$4,DRE!$C$4:$Q$1132,ROW('G. Receitas'!X466),FALSE)</f>
        <v>0</v>
      </c>
      <c r="AD459" s="61" t="str">
        <f t="shared" si="23"/>
        <v/>
      </c>
    </row>
    <row r="460" spans="27:30" x14ac:dyDescent="0.25">
      <c r="AA460" s="61">
        <v>44</v>
      </c>
      <c r="AB460" s="61" t="str">
        <f>DRE!D470</f>
        <v/>
      </c>
      <c r="AC460" s="61">
        <f>HLOOKUP('G. Despesas'!$E$4,DRE!$C$4:$Q$1132,ROW('G. Receitas'!X467),FALSE)</f>
        <v>0</v>
      </c>
      <c r="AD460" s="61" t="str">
        <f t="shared" si="23"/>
        <v/>
      </c>
    </row>
    <row r="461" spans="27:30" x14ac:dyDescent="0.25">
      <c r="AA461" s="61">
        <v>45</v>
      </c>
      <c r="AB461" s="61" t="str">
        <f>DRE!D471</f>
        <v/>
      </c>
      <c r="AC461" s="61">
        <f>HLOOKUP('G. Despesas'!$E$4,DRE!$C$4:$Q$1132,ROW('G. Receitas'!X468),FALSE)</f>
        <v>0</v>
      </c>
      <c r="AD461" s="61" t="str">
        <f t="shared" si="23"/>
        <v/>
      </c>
    </row>
    <row r="462" spans="27:30" x14ac:dyDescent="0.25">
      <c r="AA462" s="61">
        <v>46</v>
      </c>
      <c r="AB462" s="61" t="str">
        <f>DRE!D472</f>
        <v/>
      </c>
      <c r="AC462" s="61">
        <f>HLOOKUP('G. Despesas'!$E$4,DRE!$C$4:$Q$1132,ROW('G. Receitas'!X469),FALSE)</f>
        <v>0</v>
      </c>
      <c r="AD462" s="61" t="str">
        <f t="shared" si="23"/>
        <v/>
      </c>
    </row>
    <row r="463" spans="27:30" x14ac:dyDescent="0.25">
      <c r="AA463" s="61">
        <v>47</v>
      </c>
      <c r="AB463" s="61" t="str">
        <f>DRE!D473</f>
        <v/>
      </c>
      <c r="AC463" s="61">
        <f>HLOOKUP('G. Despesas'!$E$4,DRE!$C$4:$Q$1132,ROW('G. Receitas'!X470),FALSE)</f>
        <v>0</v>
      </c>
      <c r="AD463" s="61" t="str">
        <f t="shared" si="23"/>
        <v/>
      </c>
    </row>
    <row r="464" spans="27:30" x14ac:dyDescent="0.25">
      <c r="AA464" s="61">
        <v>48</v>
      </c>
      <c r="AB464" s="61" t="str">
        <f>DRE!D474</f>
        <v/>
      </c>
      <c r="AC464" s="61">
        <f>HLOOKUP('G. Despesas'!$E$4,DRE!$C$4:$Q$1132,ROW('G. Receitas'!X471),FALSE)</f>
        <v>0</v>
      </c>
      <c r="AD464" s="61" t="str">
        <f t="shared" si="23"/>
        <v/>
      </c>
    </row>
    <row r="465" spans="27:30" x14ac:dyDescent="0.25">
      <c r="AA465" s="61">
        <v>49</v>
      </c>
      <c r="AB465" s="61" t="str">
        <f>DRE!D475</f>
        <v/>
      </c>
      <c r="AC465" s="61">
        <f>HLOOKUP('G. Despesas'!$E$4,DRE!$C$4:$Q$1132,ROW('G. Receitas'!X472),FALSE)</f>
        <v>0</v>
      </c>
      <c r="AD465" s="61" t="str">
        <f t="shared" si="23"/>
        <v/>
      </c>
    </row>
    <row r="466" spans="27:30" x14ac:dyDescent="0.25">
      <c r="AA466" s="61">
        <v>50</v>
      </c>
      <c r="AB466" s="61" t="str">
        <f>DRE!D476</f>
        <v/>
      </c>
      <c r="AC466" s="61">
        <f>HLOOKUP('G. Despesas'!$E$4,DRE!$C$4:$Q$1132,ROW('G. Receitas'!X473),FALSE)</f>
        <v>0</v>
      </c>
      <c r="AD466" s="61" t="str">
        <f t="shared" si="23"/>
        <v/>
      </c>
    </row>
    <row r="467" spans="27:30" x14ac:dyDescent="0.25">
      <c r="AA467" s="61">
        <v>51</v>
      </c>
      <c r="AB467" s="61" t="str">
        <f>DRE!D477</f>
        <v/>
      </c>
      <c r="AC467" s="61">
        <f>HLOOKUP('G. Despesas'!$E$4,DRE!$C$4:$Q$1132,ROW('G. Receitas'!X474),FALSE)</f>
        <v>0</v>
      </c>
      <c r="AD467" s="61" t="str">
        <f t="shared" si="23"/>
        <v/>
      </c>
    </row>
    <row r="468" spans="27:30" x14ac:dyDescent="0.25">
      <c r="AA468" s="61">
        <v>52</v>
      </c>
      <c r="AB468" s="61" t="str">
        <f>DRE!D478</f>
        <v/>
      </c>
      <c r="AC468" s="61">
        <f>HLOOKUP('G. Despesas'!$E$4,DRE!$C$4:$Q$1132,ROW('G. Receitas'!X475),FALSE)</f>
        <v>0</v>
      </c>
      <c r="AD468" s="61" t="str">
        <f t="shared" si="23"/>
        <v/>
      </c>
    </row>
    <row r="469" spans="27:30" x14ac:dyDescent="0.25">
      <c r="AA469" s="61">
        <v>53</v>
      </c>
      <c r="AB469" s="61" t="str">
        <f>DRE!D479</f>
        <v/>
      </c>
      <c r="AC469" s="61">
        <f>HLOOKUP('G. Despesas'!$E$4,DRE!$C$4:$Q$1132,ROW('G. Receitas'!X476),FALSE)</f>
        <v>0</v>
      </c>
      <c r="AD469" s="61" t="str">
        <f t="shared" si="23"/>
        <v/>
      </c>
    </row>
    <row r="470" spans="27:30" x14ac:dyDescent="0.25">
      <c r="AA470" s="61">
        <v>54</v>
      </c>
      <c r="AB470" s="61" t="str">
        <f>DRE!D480</f>
        <v/>
      </c>
      <c r="AC470" s="61">
        <f>HLOOKUP('G. Despesas'!$E$4,DRE!$C$4:$Q$1132,ROW('G. Receitas'!X477),FALSE)</f>
        <v>0</v>
      </c>
      <c r="AD470" s="61" t="str">
        <f t="shared" si="23"/>
        <v/>
      </c>
    </row>
    <row r="471" spans="27:30" x14ac:dyDescent="0.25">
      <c r="AA471" s="61">
        <v>55</v>
      </c>
      <c r="AB471" s="61" t="str">
        <f>DRE!D481</f>
        <v/>
      </c>
      <c r="AC471" s="61">
        <f>HLOOKUP('G. Despesas'!$E$4,DRE!$C$4:$Q$1132,ROW('G. Receitas'!X478),FALSE)</f>
        <v>0</v>
      </c>
      <c r="AD471" s="61" t="str">
        <f t="shared" si="23"/>
        <v/>
      </c>
    </row>
    <row r="472" spans="27:30" x14ac:dyDescent="0.25">
      <c r="AA472" s="61">
        <v>56</v>
      </c>
      <c r="AB472" s="61" t="str">
        <f>DRE!D482</f>
        <v/>
      </c>
      <c r="AC472" s="61">
        <f>HLOOKUP('G. Despesas'!$E$4,DRE!$C$4:$Q$1132,ROW('G. Receitas'!X479),FALSE)</f>
        <v>0</v>
      </c>
      <c r="AD472" s="61" t="str">
        <f t="shared" si="23"/>
        <v/>
      </c>
    </row>
    <row r="473" spans="27:30" x14ac:dyDescent="0.25">
      <c r="AA473" s="61">
        <v>57</v>
      </c>
      <c r="AB473" s="61" t="str">
        <f>DRE!D483</f>
        <v/>
      </c>
      <c r="AC473" s="61">
        <f>HLOOKUP('G. Despesas'!$E$4,DRE!$C$4:$Q$1132,ROW('G. Receitas'!X480),FALSE)</f>
        <v>0</v>
      </c>
      <c r="AD473" s="61" t="str">
        <f t="shared" si="23"/>
        <v/>
      </c>
    </row>
    <row r="474" spans="27:30" x14ac:dyDescent="0.25">
      <c r="AA474" s="61">
        <v>58</v>
      </c>
      <c r="AB474" s="61" t="str">
        <f>DRE!D484</f>
        <v/>
      </c>
      <c r="AC474" s="61">
        <f>HLOOKUP('G. Despesas'!$E$4,DRE!$C$4:$Q$1132,ROW('G. Receitas'!X481),FALSE)</f>
        <v>0</v>
      </c>
      <c r="AD474" s="61" t="str">
        <f t="shared" si="23"/>
        <v/>
      </c>
    </row>
    <row r="475" spans="27:30" x14ac:dyDescent="0.25">
      <c r="AA475" s="61">
        <v>59</v>
      </c>
      <c r="AB475" s="61" t="str">
        <f>DRE!D485</f>
        <v/>
      </c>
      <c r="AC475" s="61">
        <f>HLOOKUP('G. Despesas'!$E$4,DRE!$C$4:$Q$1132,ROW('G. Receitas'!X482),FALSE)</f>
        <v>0</v>
      </c>
      <c r="AD475" s="61" t="str">
        <f t="shared" si="23"/>
        <v/>
      </c>
    </row>
    <row r="476" spans="27:30" x14ac:dyDescent="0.25">
      <c r="AA476" s="61">
        <v>60</v>
      </c>
      <c r="AB476" s="61" t="str">
        <f>DRE!D486</f>
        <v/>
      </c>
      <c r="AC476" s="61">
        <f>HLOOKUP('G. Despesas'!$E$4,DRE!$C$4:$Q$1132,ROW('G. Receitas'!X483),FALSE)</f>
        <v>0</v>
      </c>
      <c r="AD476" s="61" t="str">
        <f t="shared" si="23"/>
        <v/>
      </c>
    </row>
    <row r="477" spans="27:30" x14ac:dyDescent="0.25">
      <c r="AA477" s="61">
        <v>61</v>
      </c>
      <c r="AB477" s="61" t="str">
        <f>DRE!D487</f>
        <v/>
      </c>
      <c r="AC477" s="61">
        <f>HLOOKUP('G. Despesas'!$E$4,DRE!$C$4:$Q$1132,ROW('G. Receitas'!X484),FALSE)</f>
        <v>0</v>
      </c>
      <c r="AD477" s="61" t="str">
        <f t="shared" si="23"/>
        <v/>
      </c>
    </row>
    <row r="478" spans="27:30" x14ac:dyDescent="0.25">
      <c r="AA478" s="61">
        <v>62</v>
      </c>
      <c r="AB478" s="61" t="str">
        <f>DRE!D488</f>
        <v/>
      </c>
      <c r="AC478" s="61">
        <f>HLOOKUP('G. Despesas'!$E$4,DRE!$C$4:$Q$1132,ROW('G. Receitas'!X485),FALSE)</f>
        <v>0</v>
      </c>
      <c r="AD478" s="61" t="str">
        <f t="shared" si="23"/>
        <v/>
      </c>
    </row>
    <row r="479" spans="27:30" x14ac:dyDescent="0.25">
      <c r="AA479" s="61">
        <v>63</v>
      </c>
      <c r="AB479" s="61" t="str">
        <f>DRE!D489</f>
        <v/>
      </c>
      <c r="AC479" s="61">
        <f>HLOOKUP('G. Despesas'!$E$4,DRE!$C$4:$Q$1132,ROW('G. Receitas'!X486),FALSE)</f>
        <v>0</v>
      </c>
      <c r="AD479" s="61" t="str">
        <f t="shared" si="23"/>
        <v/>
      </c>
    </row>
    <row r="480" spans="27:30" x14ac:dyDescent="0.25">
      <c r="AA480" s="61">
        <v>64</v>
      </c>
      <c r="AB480" s="61" t="str">
        <f>DRE!D490</f>
        <v/>
      </c>
      <c r="AC480" s="61">
        <f>HLOOKUP('G. Despesas'!$E$4,DRE!$C$4:$Q$1132,ROW('G. Receitas'!X487),FALSE)</f>
        <v>0</v>
      </c>
      <c r="AD480" s="61" t="str">
        <f t="shared" si="23"/>
        <v/>
      </c>
    </row>
    <row r="481" spans="27:30" x14ac:dyDescent="0.25">
      <c r="AA481" s="61">
        <v>65</v>
      </c>
      <c r="AB481" s="61" t="str">
        <f>DRE!D491</f>
        <v/>
      </c>
      <c r="AC481" s="61">
        <f>HLOOKUP('G. Despesas'!$E$4,DRE!$C$4:$Q$1132,ROW('G. Receitas'!X488),FALSE)</f>
        <v>0</v>
      </c>
      <c r="AD481" s="61" t="str">
        <f t="shared" si="23"/>
        <v/>
      </c>
    </row>
    <row r="482" spans="27:30" x14ac:dyDescent="0.25">
      <c r="AA482" s="61">
        <v>66</v>
      </c>
      <c r="AB482" s="61" t="str">
        <f>DRE!D492</f>
        <v/>
      </c>
      <c r="AC482" s="61">
        <f>HLOOKUP('G. Despesas'!$E$4,DRE!$C$4:$Q$1132,ROW('G. Receitas'!X489),FALSE)</f>
        <v>0</v>
      </c>
      <c r="AD482" s="61" t="str">
        <f t="shared" ref="AD482:AD515" si="25">IF(AC482=0,"",AC482+AA482/1000)</f>
        <v/>
      </c>
    </row>
    <row r="483" spans="27:30" x14ac:dyDescent="0.25">
      <c r="AA483" s="61">
        <v>67</v>
      </c>
      <c r="AB483" s="61" t="str">
        <f>DRE!D493</f>
        <v/>
      </c>
      <c r="AC483" s="61">
        <f>HLOOKUP('G. Despesas'!$E$4,DRE!$C$4:$Q$1132,ROW('G. Receitas'!X490),FALSE)</f>
        <v>0</v>
      </c>
      <c r="AD483" s="61" t="str">
        <f t="shared" si="25"/>
        <v/>
      </c>
    </row>
    <row r="484" spans="27:30" x14ac:dyDescent="0.25">
      <c r="AA484" s="61">
        <v>68</v>
      </c>
      <c r="AB484" s="61" t="str">
        <f>DRE!D494</f>
        <v/>
      </c>
      <c r="AC484" s="61">
        <f>HLOOKUP('G. Despesas'!$E$4,DRE!$C$4:$Q$1132,ROW('G. Receitas'!X491),FALSE)</f>
        <v>0</v>
      </c>
      <c r="AD484" s="61" t="str">
        <f t="shared" si="25"/>
        <v/>
      </c>
    </row>
    <row r="485" spans="27:30" x14ac:dyDescent="0.25">
      <c r="AA485" s="61">
        <v>69</v>
      </c>
      <c r="AB485" s="61" t="str">
        <f>DRE!D495</f>
        <v/>
      </c>
      <c r="AC485" s="61">
        <f>HLOOKUP('G. Despesas'!$E$4,DRE!$C$4:$Q$1132,ROW('G. Receitas'!X492),FALSE)</f>
        <v>0</v>
      </c>
      <c r="AD485" s="61" t="str">
        <f t="shared" si="25"/>
        <v/>
      </c>
    </row>
    <row r="486" spans="27:30" x14ac:dyDescent="0.25">
      <c r="AA486" s="61">
        <v>70</v>
      </c>
      <c r="AB486" s="61" t="str">
        <f>DRE!D496</f>
        <v/>
      </c>
      <c r="AC486" s="61">
        <f>HLOOKUP('G. Despesas'!$E$4,DRE!$C$4:$Q$1132,ROW('G. Receitas'!X493),FALSE)</f>
        <v>0</v>
      </c>
      <c r="AD486" s="61" t="str">
        <f t="shared" si="25"/>
        <v/>
      </c>
    </row>
    <row r="487" spans="27:30" x14ac:dyDescent="0.25">
      <c r="AA487" s="61">
        <v>71</v>
      </c>
      <c r="AB487" s="61" t="str">
        <f>DRE!D497</f>
        <v/>
      </c>
      <c r="AC487" s="61">
        <f>HLOOKUP('G. Despesas'!$E$4,DRE!$C$4:$Q$1132,ROW('G. Receitas'!X494),FALSE)</f>
        <v>0</v>
      </c>
      <c r="AD487" s="61" t="str">
        <f t="shared" si="25"/>
        <v/>
      </c>
    </row>
    <row r="488" spans="27:30" x14ac:dyDescent="0.25">
      <c r="AA488" s="61">
        <v>72</v>
      </c>
      <c r="AB488" s="61" t="str">
        <f>DRE!D498</f>
        <v/>
      </c>
      <c r="AC488" s="61">
        <f>HLOOKUP('G. Despesas'!$E$4,DRE!$C$4:$Q$1132,ROW('G. Receitas'!X495),FALSE)</f>
        <v>0</v>
      </c>
      <c r="AD488" s="61" t="str">
        <f t="shared" si="25"/>
        <v/>
      </c>
    </row>
    <row r="489" spans="27:30" x14ac:dyDescent="0.25">
      <c r="AA489" s="61">
        <v>73</v>
      </c>
      <c r="AB489" s="61" t="str">
        <f>DRE!D499</f>
        <v/>
      </c>
      <c r="AC489" s="61">
        <f>HLOOKUP('G. Despesas'!$E$4,DRE!$C$4:$Q$1132,ROW('G. Receitas'!X496),FALSE)</f>
        <v>0</v>
      </c>
      <c r="AD489" s="61" t="str">
        <f t="shared" si="25"/>
        <v/>
      </c>
    </row>
    <row r="490" spans="27:30" x14ac:dyDescent="0.25">
      <c r="AA490" s="61">
        <v>74</v>
      </c>
      <c r="AB490" s="61" t="str">
        <f>DRE!D500</f>
        <v/>
      </c>
      <c r="AC490" s="61">
        <f>HLOOKUP('G. Despesas'!$E$4,DRE!$C$4:$Q$1132,ROW('G. Receitas'!X497),FALSE)</f>
        <v>0</v>
      </c>
      <c r="AD490" s="61" t="str">
        <f t="shared" si="25"/>
        <v/>
      </c>
    </row>
    <row r="491" spans="27:30" x14ac:dyDescent="0.25">
      <c r="AA491" s="61">
        <v>75</v>
      </c>
      <c r="AB491" s="61" t="str">
        <f>DRE!D501</f>
        <v/>
      </c>
      <c r="AC491" s="61">
        <f>HLOOKUP('G. Despesas'!$E$4,DRE!$C$4:$Q$1132,ROW('G. Receitas'!X498),FALSE)</f>
        <v>0</v>
      </c>
      <c r="AD491" s="61" t="str">
        <f t="shared" si="25"/>
        <v/>
      </c>
    </row>
    <row r="492" spans="27:30" x14ac:dyDescent="0.25">
      <c r="AA492" s="61">
        <v>76</v>
      </c>
      <c r="AB492" s="61" t="str">
        <f>DRE!D502</f>
        <v/>
      </c>
      <c r="AC492" s="61">
        <f>HLOOKUP('G. Despesas'!$E$4,DRE!$C$4:$Q$1132,ROW('G. Receitas'!X499),FALSE)</f>
        <v>0</v>
      </c>
      <c r="AD492" s="61" t="str">
        <f t="shared" si="25"/>
        <v/>
      </c>
    </row>
    <row r="493" spans="27:30" x14ac:dyDescent="0.25">
      <c r="AA493" s="61">
        <v>77</v>
      </c>
      <c r="AB493" s="61" t="str">
        <f>DRE!D503</f>
        <v/>
      </c>
      <c r="AC493" s="61">
        <f>HLOOKUP('G. Despesas'!$E$4,DRE!$C$4:$Q$1132,ROW('G. Receitas'!X500),FALSE)</f>
        <v>0</v>
      </c>
      <c r="AD493" s="61" t="str">
        <f t="shared" si="25"/>
        <v/>
      </c>
    </row>
    <row r="494" spans="27:30" x14ac:dyDescent="0.25">
      <c r="AA494" s="61">
        <v>78</v>
      </c>
      <c r="AB494" s="61" t="str">
        <f>DRE!D504</f>
        <v/>
      </c>
      <c r="AC494" s="61">
        <f>HLOOKUP('G. Despesas'!$E$4,DRE!$C$4:$Q$1132,ROW('G. Receitas'!X501),FALSE)</f>
        <v>0</v>
      </c>
      <c r="AD494" s="61" t="str">
        <f t="shared" si="25"/>
        <v/>
      </c>
    </row>
    <row r="495" spans="27:30" x14ac:dyDescent="0.25">
      <c r="AA495" s="61">
        <v>79</v>
      </c>
      <c r="AB495" s="61" t="str">
        <f>DRE!D505</f>
        <v/>
      </c>
      <c r="AC495" s="61">
        <f>HLOOKUP('G. Despesas'!$E$4,DRE!$C$4:$Q$1132,ROW('G. Receitas'!X502),FALSE)</f>
        <v>0</v>
      </c>
      <c r="AD495" s="61" t="str">
        <f t="shared" si="25"/>
        <v/>
      </c>
    </row>
    <row r="496" spans="27:30" x14ac:dyDescent="0.25">
      <c r="AA496" s="61">
        <v>80</v>
      </c>
      <c r="AB496" s="61" t="str">
        <f>DRE!D506</f>
        <v/>
      </c>
      <c r="AC496" s="61">
        <f>HLOOKUP('G. Despesas'!$E$4,DRE!$C$4:$Q$1132,ROW('G. Receitas'!X503),FALSE)</f>
        <v>0</v>
      </c>
      <c r="AD496" s="61" t="str">
        <f t="shared" si="25"/>
        <v/>
      </c>
    </row>
    <row r="497" spans="27:30" x14ac:dyDescent="0.25">
      <c r="AA497" s="61">
        <v>81</v>
      </c>
      <c r="AB497" s="61" t="str">
        <f>DRE!D507</f>
        <v/>
      </c>
      <c r="AC497" s="61">
        <f>HLOOKUP('G. Despesas'!$E$4,DRE!$C$4:$Q$1132,ROW('G. Receitas'!X504),FALSE)</f>
        <v>0</v>
      </c>
      <c r="AD497" s="61" t="str">
        <f t="shared" si="25"/>
        <v/>
      </c>
    </row>
    <row r="498" spans="27:30" x14ac:dyDescent="0.25">
      <c r="AA498" s="61">
        <v>82</v>
      </c>
      <c r="AB498" s="61" t="str">
        <f>DRE!D508</f>
        <v/>
      </c>
      <c r="AC498" s="61">
        <f>HLOOKUP('G. Despesas'!$E$4,DRE!$C$4:$Q$1132,ROW('G. Receitas'!X505),FALSE)</f>
        <v>0</v>
      </c>
      <c r="AD498" s="61" t="str">
        <f t="shared" si="25"/>
        <v/>
      </c>
    </row>
    <row r="499" spans="27:30" x14ac:dyDescent="0.25">
      <c r="AA499" s="61">
        <v>83</v>
      </c>
      <c r="AB499" s="61" t="str">
        <f>DRE!D509</f>
        <v/>
      </c>
      <c r="AC499" s="61">
        <f>HLOOKUP('G. Despesas'!$E$4,DRE!$C$4:$Q$1132,ROW('G. Receitas'!X506),FALSE)</f>
        <v>0</v>
      </c>
      <c r="AD499" s="61" t="str">
        <f t="shared" si="25"/>
        <v/>
      </c>
    </row>
    <row r="500" spans="27:30" x14ac:dyDescent="0.25">
      <c r="AA500" s="61">
        <v>84</v>
      </c>
      <c r="AB500" s="61" t="str">
        <f>DRE!D510</f>
        <v/>
      </c>
      <c r="AC500" s="61">
        <f>HLOOKUP('G. Despesas'!$E$4,DRE!$C$4:$Q$1132,ROW('G. Receitas'!X507),FALSE)</f>
        <v>0</v>
      </c>
      <c r="AD500" s="61" t="str">
        <f t="shared" si="25"/>
        <v/>
      </c>
    </row>
    <row r="501" spans="27:30" x14ac:dyDescent="0.25">
      <c r="AA501" s="61">
        <v>85</v>
      </c>
      <c r="AB501" s="61" t="str">
        <f>DRE!D511</f>
        <v/>
      </c>
      <c r="AC501" s="61">
        <f>HLOOKUP('G. Despesas'!$E$4,DRE!$C$4:$Q$1132,ROW('G. Receitas'!X508),FALSE)</f>
        <v>0</v>
      </c>
      <c r="AD501" s="61" t="str">
        <f t="shared" si="25"/>
        <v/>
      </c>
    </row>
    <row r="502" spans="27:30" x14ac:dyDescent="0.25">
      <c r="AA502" s="61">
        <v>86</v>
      </c>
      <c r="AB502" s="61" t="str">
        <f>DRE!D512</f>
        <v/>
      </c>
      <c r="AC502" s="61">
        <f>HLOOKUP('G. Despesas'!$E$4,DRE!$C$4:$Q$1132,ROW('G. Receitas'!X509),FALSE)</f>
        <v>0</v>
      </c>
      <c r="AD502" s="61" t="str">
        <f t="shared" si="25"/>
        <v/>
      </c>
    </row>
    <row r="503" spans="27:30" x14ac:dyDescent="0.25">
      <c r="AA503" s="61">
        <v>87</v>
      </c>
      <c r="AB503" s="61" t="str">
        <f>DRE!D513</f>
        <v/>
      </c>
      <c r="AC503" s="61">
        <f>HLOOKUP('G. Despesas'!$E$4,DRE!$C$4:$Q$1132,ROW('G. Receitas'!X510),FALSE)</f>
        <v>0</v>
      </c>
      <c r="AD503" s="61" t="str">
        <f t="shared" si="25"/>
        <v/>
      </c>
    </row>
    <row r="504" spans="27:30" x14ac:dyDescent="0.25">
      <c r="AA504" s="61">
        <v>88</v>
      </c>
      <c r="AB504" s="61" t="str">
        <f>DRE!D514</f>
        <v/>
      </c>
      <c r="AC504" s="61">
        <f>HLOOKUP('G. Despesas'!$E$4,DRE!$C$4:$Q$1132,ROW('G. Receitas'!X511),FALSE)</f>
        <v>0</v>
      </c>
      <c r="AD504" s="61" t="str">
        <f t="shared" si="25"/>
        <v/>
      </c>
    </row>
    <row r="505" spans="27:30" x14ac:dyDescent="0.25">
      <c r="AA505" s="61">
        <v>89</v>
      </c>
      <c r="AB505" s="61" t="str">
        <f>DRE!D515</f>
        <v/>
      </c>
      <c r="AC505" s="61">
        <f>HLOOKUP('G. Despesas'!$E$4,DRE!$C$4:$Q$1132,ROW('G. Receitas'!X512),FALSE)</f>
        <v>0</v>
      </c>
      <c r="AD505" s="61" t="str">
        <f t="shared" si="25"/>
        <v/>
      </c>
    </row>
    <row r="506" spans="27:30" x14ac:dyDescent="0.25">
      <c r="AA506" s="61">
        <v>90</v>
      </c>
      <c r="AB506" s="61" t="str">
        <f>DRE!D516</f>
        <v/>
      </c>
      <c r="AC506" s="61">
        <f>HLOOKUP('G. Despesas'!$E$4,DRE!$C$4:$Q$1132,ROW('G. Receitas'!X513),FALSE)</f>
        <v>0</v>
      </c>
      <c r="AD506" s="61" t="str">
        <f t="shared" si="25"/>
        <v/>
      </c>
    </row>
    <row r="507" spans="27:30" x14ac:dyDescent="0.25">
      <c r="AA507" s="61">
        <v>91</v>
      </c>
      <c r="AB507" s="61" t="str">
        <f>DRE!D517</f>
        <v/>
      </c>
      <c r="AC507" s="61">
        <f>HLOOKUP('G. Despesas'!$E$4,DRE!$C$4:$Q$1132,ROW('G. Receitas'!X514),FALSE)</f>
        <v>0</v>
      </c>
      <c r="AD507" s="61" t="str">
        <f t="shared" si="25"/>
        <v/>
      </c>
    </row>
    <row r="508" spans="27:30" x14ac:dyDescent="0.25">
      <c r="AA508" s="61">
        <v>92</v>
      </c>
      <c r="AB508" s="61" t="str">
        <f>DRE!D518</f>
        <v/>
      </c>
      <c r="AC508" s="61">
        <f>HLOOKUP('G. Despesas'!$E$4,DRE!$C$4:$Q$1132,ROW('G. Receitas'!X515),FALSE)</f>
        <v>0</v>
      </c>
      <c r="AD508" s="61" t="str">
        <f t="shared" si="25"/>
        <v/>
      </c>
    </row>
    <row r="509" spans="27:30" x14ac:dyDescent="0.25">
      <c r="AA509" s="61">
        <v>93</v>
      </c>
      <c r="AB509" s="61" t="str">
        <f>DRE!D519</f>
        <v/>
      </c>
      <c r="AC509" s="61">
        <f>HLOOKUP('G. Despesas'!$E$4,DRE!$C$4:$Q$1132,ROW('G. Receitas'!X516),FALSE)</f>
        <v>0</v>
      </c>
      <c r="AD509" s="61" t="str">
        <f t="shared" si="25"/>
        <v/>
      </c>
    </row>
    <row r="510" spans="27:30" x14ac:dyDescent="0.25">
      <c r="AA510" s="61">
        <v>94</v>
      </c>
      <c r="AB510" s="61" t="str">
        <f>DRE!D520</f>
        <v/>
      </c>
      <c r="AC510" s="61">
        <f>HLOOKUP('G. Despesas'!$E$4,DRE!$C$4:$Q$1132,ROW('G. Receitas'!X517),FALSE)</f>
        <v>0</v>
      </c>
      <c r="AD510" s="61" t="str">
        <f t="shared" si="25"/>
        <v/>
      </c>
    </row>
    <row r="511" spans="27:30" x14ac:dyDescent="0.25">
      <c r="AA511" s="61">
        <v>95</v>
      </c>
      <c r="AB511" s="61" t="str">
        <f>DRE!D521</f>
        <v/>
      </c>
      <c r="AC511" s="61">
        <f>HLOOKUP('G. Despesas'!$E$4,DRE!$C$4:$Q$1132,ROW('G. Receitas'!X518),FALSE)</f>
        <v>0</v>
      </c>
      <c r="AD511" s="61" t="str">
        <f t="shared" si="25"/>
        <v/>
      </c>
    </row>
    <row r="512" spans="27:30" x14ac:dyDescent="0.25">
      <c r="AA512" s="61">
        <v>96</v>
      </c>
      <c r="AB512" s="61" t="str">
        <f>DRE!D522</f>
        <v/>
      </c>
      <c r="AC512" s="61">
        <f>HLOOKUP('G. Despesas'!$E$4,DRE!$C$4:$Q$1132,ROW('G. Receitas'!X519),FALSE)</f>
        <v>0</v>
      </c>
      <c r="AD512" s="61" t="str">
        <f t="shared" si="25"/>
        <v/>
      </c>
    </row>
    <row r="513" spans="27:33" x14ac:dyDescent="0.25">
      <c r="AA513" s="61">
        <v>97</v>
      </c>
      <c r="AB513" s="61" t="str">
        <f>DRE!D523</f>
        <v/>
      </c>
      <c r="AC513" s="61">
        <f>HLOOKUP('G. Despesas'!$E$4,DRE!$C$4:$Q$1132,ROW('G. Receitas'!X520),FALSE)</f>
        <v>0</v>
      </c>
      <c r="AD513" s="61" t="str">
        <f t="shared" si="25"/>
        <v/>
      </c>
    </row>
    <row r="514" spans="27:33" x14ac:dyDescent="0.25">
      <c r="AA514" s="61">
        <v>98</v>
      </c>
      <c r="AB514" s="61" t="str">
        <f>DRE!D524</f>
        <v/>
      </c>
      <c r="AC514" s="61">
        <f>HLOOKUP('G. Despesas'!$E$4,DRE!$C$4:$Q$1132,ROW('G. Receitas'!X521),FALSE)</f>
        <v>0</v>
      </c>
      <c r="AD514" s="61" t="str">
        <f t="shared" si="25"/>
        <v/>
      </c>
    </row>
    <row r="515" spans="27:33" x14ac:dyDescent="0.25">
      <c r="AA515" s="61">
        <v>99</v>
      </c>
      <c r="AB515" s="61" t="str">
        <f>DRE!D525</f>
        <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311</v>
      </c>
      <c r="AE516" s="61" t="s">
        <v>312</v>
      </c>
      <c r="AF516" s="61" t="s">
        <v>313</v>
      </c>
      <c r="AG516" s="61" t="s">
        <v>313</v>
      </c>
    </row>
    <row r="517" spans="27:33" x14ac:dyDescent="0.25">
      <c r="AA517" s="61">
        <v>1</v>
      </c>
      <c r="AB517" s="61" t="str">
        <f>DRE!D527</f>
        <v>COMBUSTIVEIS E LUBRIFICANTES</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DESP C/CONDOMINIO</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
      </c>
      <c r="AC532" s="61">
        <f>HLOOKUP('G. Despesas'!$E$4,DRE!$C$4:$Q$1132,ROW('G. Receitas'!X539),FALSE)</f>
        <v>0</v>
      </c>
      <c r="AD532" s="61" t="str">
        <f t="shared" si="28"/>
        <v/>
      </c>
    </row>
    <row r="533" spans="27:33" x14ac:dyDescent="0.25">
      <c r="AA533" s="61">
        <v>17</v>
      </c>
      <c r="AB533" s="61" t="str">
        <f>DRE!D543</f>
        <v/>
      </c>
      <c r="AC533" s="61">
        <f>HLOOKUP('G. Despesas'!$E$4,DRE!$C$4:$Q$1132,ROW('G. Receitas'!X540),FALSE)</f>
        <v>0</v>
      </c>
      <c r="AD533" s="61" t="str">
        <f t="shared" si="28"/>
        <v/>
      </c>
    </row>
    <row r="534" spans="27:33" x14ac:dyDescent="0.25">
      <c r="AA534" s="61">
        <v>18</v>
      </c>
      <c r="AB534" s="61" t="str">
        <f>DRE!D544</f>
        <v/>
      </c>
      <c r="AC534" s="61">
        <f>HLOOKUP('G. Despesas'!$E$4,DRE!$C$4:$Q$1132,ROW('G. Receitas'!X541),FALSE)</f>
        <v>0</v>
      </c>
      <c r="AD534" s="61" t="str">
        <f t="shared" si="28"/>
        <v/>
      </c>
    </row>
    <row r="535" spans="27:33" x14ac:dyDescent="0.25">
      <c r="AA535" s="61">
        <v>19</v>
      </c>
      <c r="AB535" s="61" t="str">
        <f>DRE!D545</f>
        <v/>
      </c>
      <c r="AC535" s="61">
        <f>HLOOKUP('G. Despesas'!$E$4,DRE!$C$4:$Q$1132,ROW('G. Receitas'!X542),FALSE)</f>
        <v>0</v>
      </c>
      <c r="AD535" s="61" t="str">
        <f t="shared" si="28"/>
        <v/>
      </c>
    </row>
    <row r="536" spans="27:33" x14ac:dyDescent="0.25">
      <c r="AA536" s="61">
        <v>20</v>
      </c>
      <c r="AB536" s="61" t="str">
        <f>DRE!D546</f>
        <v/>
      </c>
      <c r="AC536" s="61">
        <f>HLOOKUP('G. Despesas'!$E$4,DRE!$C$4:$Q$1132,ROW('G. Receitas'!X543),FALSE)</f>
        <v>0</v>
      </c>
      <c r="AD536" s="61" t="str">
        <f t="shared" si="28"/>
        <v/>
      </c>
    </row>
    <row r="537" spans="27:33" x14ac:dyDescent="0.25">
      <c r="AA537" s="61">
        <v>21</v>
      </c>
      <c r="AB537" s="61" t="str">
        <f>DRE!D547</f>
        <v/>
      </c>
      <c r="AC537" s="61">
        <f>HLOOKUP('G. Despesas'!$E$4,DRE!$C$4:$Q$1132,ROW('G. Receitas'!X544),FALSE)</f>
        <v>0</v>
      </c>
      <c r="AD537" s="61" t="str">
        <f t="shared" si="28"/>
        <v/>
      </c>
    </row>
    <row r="538" spans="27:33" x14ac:dyDescent="0.25">
      <c r="AA538" s="61">
        <v>22</v>
      </c>
      <c r="AB538" s="61" t="str">
        <f>DRE!D548</f>
        <v/>
      </c>
      <c r="AC538" s="61">
        <f>HLOOKUP('G. Despesas'!$E$4,DRE!$C$4:$Q$1132,ROW('G. Receitas'!X545),FALSE)</f>
        <v>0</v>
      </c>
      <c r="AD538" s="61" t="str">
        <f t="shared" si="28"/>
        <v/>
      </c>
    </row>
    <row r="539" spans="27:33" x14ac:dyDescent="0.25">
      <c r="AA539" s="61">
        <v>23</v>
      </c>
      <c r="AB539" s="61" t="str">
        <f>DRE!D549</f>
        <v/>
      </c>
      <c r="AC539" s="61">
        <f>HLOOKUP('G. Despesas'!$E$4,DRE!$C$4:$Q$1132,ROW('G. Receitas'!X546),FALSE)</f>
        <v>0</v>
      </c>
      <c r="AD539" s="61" t="str">
        <f t="shared" si="28"/>
        <v/>
      </c>
    </row>
    <row r="540" spans="27:33" x14ac:dyDescent="0.25">
      <c r="AA540" s="61">
        <v>24</v>
      </c>
      <c r="AB540" s="61" t="str">
        <f>DRE!D550</f>
        <v/>
      </c>
      <c r="AC540" s="61">
        <f>HLOOKUP('G. Despesas'!$E$4,DRE!$C$4:$Q$1132,ROW('G. Receitas'!X547),FALSE)</f>
        <v>0</v>
      </c>
      <c r="AD540" s="61" t="str">
        <f t="shared" si="28"/>
        <v/>
      </c>
    </row>
    <row r="541" spans="27:33" x14ac:dyDescent="0.25">
      <c r="AA541" s="61">
        <v>25</v>
      </c>
      <c r="AB541" s="61" t="str">
        <f>DRE!D551</f>
        <v/>
      </c>
      <c r="AC541" s="61">
        <f>HLOOKUP('G. Despesas'!$E$4,DRE!$C$4:$Q$1132,ROW('G. Receitas'!X548),FALSE)</f>
        <v>0</v>
      </c>
      <c r="AD541" s="61" t="str">
        <f t="shared" si="28"/>
        <v/>
      </c>
    </row>
    <row r="542" spans="27:33" x14ac:dyDescent="0.25">
      <c r="AA542" s="61">
        <v>26</v>
      </c>
      <c r="AB542" s="61" t="str">
        <f>DRE!D552</f>
        <v/>
      </c>
      <c r="AC542" s="61">
        <f>HLOOKUP('G. Despesas'!$E$4,DRE!$C$4:$Q$1132,ROW('G. Receitas'!X549),FALSE)</f>
        <v>0</v>
      </c>
      <c r="AD542" s="61" t="str">
        <f t="shared" si="28"/>
        <v/>
      </c>
    </row>
    <row r="543" spans="27:33" x14ac:dyDescent="0.25">
      <c r="AA543" s="61">
        <v>27</v>
      </c>
      <c r="AB543" s="61" t="str">
        <f>DRE!D553</f>
        <v/>
      </c>
      <c r="AC543" s="61">
        <f>HLOOKUP('G. Despesas'!$E$4,DRE!$C$4:$Q$1132,ROW('G. Receitas'!X550),FALSE)</f>
        <v>0</v>
      </c>
      <c r="AD543" s="61" t="str">
        <f t="shared" si="28"/>
        <v/>
      </c>
    </row>
    <row r="544" spans="27:33" x14ac:dyDescent="0.25">
      <c r="AA544" s="61">
        <v>28</v>
      </c>
      <c r="AB544" s="61" t="str">
        <f>DRE!D554</f>
        <v/>
      </c>
      <c r="AC544" s="61">
        <f>HLOOKUP('G. Despesas'!$E$4,DRE!$C$4:$Q$1132,ROW('G. Receitas'!X551),FALSE)</f>
        <v>0</v>
      </c>
      <c r="AD544" s="61" t="str">
        <f t="shared" si="28"/>
        <v/>
      </c>
    </row>
    <row r="545" spans="27:30" x14ac:dyDescent="0.25">
      <c r="AA545" s="61">
        <v>29</v>
      </c>
      <c r="AB545" s="61" t="str">
        <f>DRE!D555</f>
        <v/>
      </c>
      <c r="AC545" s="61">
        <f>HLOOKUP('G. Despesas'!$E$4,DRE!$C$4:$Q$1132,ROW('G. Receitas'!X552),FALSE)</f>
        <v>0</v>
      </c>
      <c r="AD545" s="61" t="str">
        <f t="shared" si="28"/>
        <v/>
      </c>
    </row>
    <row r="546" spans="27:30" x14ac:dyDescent="0.25">
      <c r="AA546" s="61">
        <v>30</v>
      </c>
      <c r="AB546" s="61" t="str">
        <f>DRE!D556</f>
        <v/>
      </c>
      <c r="AC546" s="61">
        <f>HLOOKUP('G. Despesas'!$E$4,DRE!$C$4:$Q$1132,ROW('G. Receitas'!X553),FALSE)</f>
        <v>0</v>
      </c>
      <c r="AD546" s="61" t="str">
        <f t="shared" si="28"/>
        <v/>
      </c>
    </row>
    <row r="547" spans="27:30" x14ac:dyDescent="0.25">
      <c r="AA547" s="61">
        <v>31</v>
      </c>
      <c r="AB547" s="61" t="str">
        <f>DRE!D557</f>
        <v/>
      </c>
      <c r="AC547" s="61">
        <f>HLOOKUP('G. Despesas'!$E$4,DRE!$C$4:$Q$1132,ROW('G. Receitas'!X554),FALSE)</f>
        <v>0</v>
      </c>
      <c r="AD547" s="61" t="str">
        <f t="shared" si="28"/>
        <v/>
      </c>
    </row>
    <row r="548" spans="27:30" x14ac:dyDescent="0.25">
      <c r="AA548" s="61">
        <v>32</v>
      </c>
      <c r="AB548" s="61" t="str">
        <f>DRE!D558</f>
        <v/>
      </c>
      <c r="AC548" s="61">
        <f>HLOOKUP('G. Despesas'!$E$4,DRE!$C$4:$Q$1132,ROW('G. Receitas'!X555),FALSE)</f>
        <v>0</v>
      </c>
      <c r="AD548" s="61" t="str">
        <f t="shared" si="28"/>
        <v/>
      </c>
    </row>
    <row r="549" spans="27:30" x14ac:dyDescent="0.25">
      <c r="AA549" s="61">
        <v>33</v>
      </c>
      <c r="AB549" s="61" t="str">
        <f>DRE!D559</f>
        <v/>
      </c>
      <c r="AC549" s="61">
        <f>HLOOKUP('G. Despesas'!$E$4,DRE!$C$4:$Q$1132,ROW('G. Receitas'!X556),FALSE)</f>
        <v>0</v>
      </c>
      <c r="AD549" s="61" t="str">
        <f t="shared" si="28"/>
        <v/>
      </c>
    </row>
    <row r="550" spans="27:30" x14ac:dyDescent="0.25">
      <c r="AA550" s="61">
        <v>34</v>
      </c>
      <c r="AB550" s="61" t="str">
        <f>DRE!D560</f>
        <v/>
      </c>
      <c r="AC550" s="61">
        <f>HLOOKUP('G. Despesas'!$E$4,DRE!$C$4:$Q$1132,ROW('G. Receitas'!X557),FALSE)</f>
        <v>0</v>
      </c>
      <c r="AD550" s="61" t="str">
        <f t="shared" si="28"/>
        <v/>
      </c>
    </row>
    <row r="551" spans="27:30" x14ac:dyDescent="0.25">
      <c r="AA551" s="61">
        <v>35</v>
      </c>
      <c r="AB551" s="61" t="str">
        <f>DRE!D561</f>
        <v/>
      </c>
      <c r="AC551" s="61">
        <f>HLOOKUP('G. Despesas'!$E$4,DRE!$C$4:$Q$1132,ROW('G. Receitas'!X558),FALSE)</f>
        <v>0</v>
      </c>
      <c r="AD551" s="61" t="str">
        <f t="shared" si="28"/>
        <v/>
      </c>
    </row>
    <row r="552" spans="27:30" x14ac:dyDescent="0.25">
      <c r="AA552" s="61">
        <v>36</v>
      </c>
      <c r="AB552" s="61" t="str">
        <f>DRE!D562</f>
        <v/>
      </c>
      <c r="AC552" s="61">
        <f>HLOOKUP('G. Despesas'!$E$4,DRE!$C$4:$Q$1132,ROW('G. Receitas'!X559),FALSE)</f>
        <v>0</v>
      </c>
      <c r="AD552" s="61" t="str">
        <f t="shared" si="28"/>
        <v/>
      </c>
    </row>
    <row r="553" spans="27:30" x14ac:dyDescent="0.25">
      <c r="AA553" s="61">
        <v>37</v>
      </c>
      <c r="AB553" s="61" t="str">
        <f>DRE!D563</f>
        <v/>
      </c>
      <c r="AC553" s="61">
        <f>HLOOKUP('G. Despesas'!$E$4,DRE!$C$4:$Q$1132,ROW('G. Receitas'!X560),FALSE)</f>
        <v>0</v>
      </c>
      <c r="AD553" s="61" t="str">
        <f t="shared" si="28"/>
        <v/>
      </c>
    </row>
    <row r="554" spans="27:30" x14ac:dyDescent="0.25">
      <c r="AA554" s="61">
        <v>38</v>
      </c>
      <c r="AB554" s="61" t="str">
        <f>DRE!D564</f>
        <v/>
      </c>
      <c r="AC554" s="61">
        <f>HLOOKUP('G. Despesas'!$E$4,DRE!$C$4:$Q$1132,ROW('G. Receitas'!X561),FALSE)</f>
        <v>0</v>
      </c>
      <c r="AD554" s="61" t="str">
        <f t="shared" si="28"/>
        <v/>
      </c>
    </row>
    <row r="555" spans="27:30" x14ac:dyDescent="0.25">
      <c r="AA555" s="61">
        <v>39</v>
      </c>
      <c r="AB555" s="61" t="str">
        <f>DRE!D565</f>
        <v/>
      </c>
      <c r="AC555" s="61">
        <f>HLOOKUP('G. Despesas'!$E$4,DRE!$C$4:$Q$1132,ROW('G. Receitas'!X562),FALSE)</f>
        <v>0</v>
      </c>
      <c r="AD555" s="61" t="str">
        <f t="shared" si="28"/>
        <v/>
      </c>
    </row>
    <row r="556" spans="27:30" x14ac:dyDescent="0.25">
      <c r="AA556" s="61">
        <v>40</v>
      </c>
      <c r="AB556" s="61" t="str">
        <f>DRE!D566</f>
        <v/>
      </c>
      <c r="AC556" s="61">
        <f>HLOOKUP('G. Despesas'!$E$4,DRE!$C$4:$Q$1132,ROW('G. Receitas'!X563),FALSE)</f>
        <v>0</v>
      </c>
      <c r="AD556" s="61" t="str">
        <f t="shared" si="28"/>
        <v/>
      </c>
    </row>
    <row r="557" spans="27:30" x14ac:dyDescent="0.25">
      <c r="AA557" s="61">
        <v>41</v>
      </c>
      <c r="AB557" s="61" t="str">
        <f>DRE!D567</f>
        <v/>
      </c>
      <c r="AC557" s="61">
        <f>HLOOKUP('G. Despesas'!$E$4,DRE!$C$4:$Q$1132,ROW('G. Receitas'!X564),FALSE)</f>
        <v>0</v>
      </c>
      <c r="AD557" s="61" t="str">
        <f t="shared" si="28"/>
        <v/>
      </c>
    </row>
    <row r="558" spans="27:30" x14ac:dyDescent="0.25">
      <c r="AA558" s="61">
        <v>42</v>
      </c>
      <c r="AB558" s="61" t="str">
        <f>DRE!D568</f>
        <v/>
      </c>
      <c r="AC558" s="61">
        <f>HLOOKUP('G. Despesas'!$E$4,DRE!$C$4:$Q$1132,ROW('G. Receitas'!X565),FALSE)</f>
        <v>0</v>
      </c>
      <c r="AD558" s="61" t="str">
        <f t="shared" si="28"/>
        <v/>
      </c>
    </row>
    <row r="559" spans="27:30" x14ac:dyDescent="0.25">
      <c r="AA559" s="61">
        <v>43</v>
      </c>
      <c r="AB559" s="61" t="str">
        <f>DRE!D569</f>
        <v/>
      </c>
      <c r="AC559" s="61">
        <f>HLOOKUP('G. Despesas'!$E$4,DRE!$C$4:$Q$1132,ROW('G. Receitas'!X566),FALSE)</f>
        <v>0</v>
      </c>
      <c r="AD559" s="61" t="str">
        <f t="shared" si="28"/>
        <v/>
      </c>
    </row>
    <row r="560" spans="27:30" x14ac:dyDescent="0.25">
      <c r="AA560" s="61">
        <v>44</v>
      </c>
      <c r="AB560" s="61" t="str">
        <f>DRE!D570</f>
        <v/>
      </c>
      <c r="AC560" s="61">
        <f>HLOOKUP('G. Despesas'!$E$4,DRE!$C$4:$Q$1132,ROW('G. Receitas'!X567),FALSE)</f>
        <v>0</v>
      </c>
      <c r="AD560" s="61" t="str">
        <f t="shared" si="28"/>
        <v/>
      </c>
    </row>
    <row r="561" spans="27:30" x14ac:dyDescent="0.25">
      <c r="AA561" s="61">
        <v>45</v>
      </c>
      <c r="AB561" s="61" t="str">
        <f>DRE!D571</f>
        <v/>
      </c>
      <c r="AC561" s="61">
        <f>HLOOKUP('G. Despesas'!$E$4,DRE!$C$4:$Q$1132,ROW('G. Receitas'!X568),FALSE)</f>
        <v>0</v>
      </c>
      <c r="AD561" s="61" t="str">
        <f t="shared" si="28"/>
        <v/>
      </c>
    </row>
    <row r="562" spans="27:30" x14ac:dyDescent="0.25">
      <c r="AA562" s="61">
        <v>46</v>
      </c>
      <c r="AB562" s="61" t="str">
        <f>DRE!D572</f>
        <v/>
      </c>
      <c r="AC562" s="61">
        <f>HLOOKUP('G. Despesas'!$E$4,DRE!$C$4:$Q$1132,ROW('G. Receitas'!X569),FALSE)</f>
        <v>0</v>
      </c>
      <c r="AD562" s="61" t="str">
        <f t="shared" si="28"/>
        <v/>
      </c>
    </row>
    <row r="563" spans="27:30" x14ac:dyDescent="0.25">
      <c r="AA563" s="61">
        <v>47</v>
      </c>
      <c r="AB563" s="61" t="str">
        <f>DRE!D573</f>
        <v/>
      </c>
      <c r="AC563" s="61">
        <f>HLOOKUP('G. Despesas'!$E$4,DRE!$C$4:$Q$1132,ROW('G. Receitas'!X570),FALSE)</f>
        <v>0</v>
      </c>
      <c r="AD563" s="61" t="str">
        <f t="shared" si="28"/>
        <v/>
      </c>
    </row>
    <row r="564" spans="27:30" x14ac:dyDescent="0.25">
      <c r="AA564" s="61">
        <v>48</v>
      </c>
      <c r="AB564" s="61" t="str">
        <f>DRE!D574</f>
        <v/>
      </c>
      <c r="AC564" s="61">
        <f>HLOOKUP('G. Despesas'!$E$4,DRE!$C$4:$Q$1132,ROW('G. Receitas'!X571),FALSE)</f>
        <v>0</v>
      </c>
      <c r="AD564" s="61" t="str">
        <f t="shared" si="28"/>
        <v/>
      </c>
    </row>
    <row r="565" spans="27:30" x14ac:dyDescent="0.25">
      <c r="AA565" s="61">
        <v>49</v>
      </c>
      <c r="AB565" s="61" t="str">
        <f>DRE!D575</f>
        <v/>
      </c>
      <c r="AC565" s="61">
        <f>HLOOKUP('G. Despesas'!$E$4,DRE!$C$4:$Q$1132,ROW('G. Receitas'!X572),FALSE)</f>
        <v>0</v>
      </c>
      <c r="AD565" s="61" t="str">
        <f t="shared" si="28"/>
        <v/>
      </c>
    </row>
    <row r="566" spans="27:30" x14ac:dyDescent="0.25">
      <c r="AA566" s="61">
        <v>50</v>
      </c>
      <c r="AB566" s="61" t="str">
        <f>DRE!D576</f>
        <v/>
      </c>
      <c r="AC566" s="61">
        <f>HLOOKUP('G. Despesas'!$E$4,DRE!$C$4:$Q$1132,ROW('G. Receitas'!X573),FALSE)</f>
        <v>0</v>
      </c>
      <c r="AD566" s="61" t="str">
        <f t="shared" si="28"/>
        <v/>
      </c>
    </row>
    <row r="567" spans="27:30" x14ac:dyDescent="0.25">
      <c r="AA567" s="61">
        <v>51</v>
      </c>
      <c r="AB567" s="61" t="str">
        <f>DRE!D577</f>
        <v/>
      </c>
      <c r="AC567" s="61">
        <f>HLOOKUP('G. Despesas'!$E$4,DRE!$C$4:$Q$1132,ROW('G. Receitas'!X574),FALSE)</f>
        <v>0</v>
      </c>
      <c r="AD567" s="61" t="str">
        <f t="shared" si="28"/>
        <v/>
      </c>
    </row>
    <row r="568" spans="27:30" x14ac:dyDescent="0.25">
      <c r="AA568" s="61">
        <v>52</v>
      </c>
      <c r="AB568" s="61" t="str">
        <f>DRE!D578</f>
        <v/>
      </c>
      <c r="AC568" s="61">
        <f>HLOOKUP('G. Despesas'!$E$4,DRE!$C$4:$Q$1132,ROW('G. Receitas'!X575),FALSE)</f>
        <v>0</v>
      </c>
      <c r="AD568" s="61" t="str">
        <f t="shared" si="28"/>
        <v/>
      </c>
    </row>
    <row r="569" spans="27:30" x14ac:dyDescent="0.25">
      <c r="AA569" s="61">
        <v>53</v>
      </c>
      <c r="AB569" s="61" t="str">
        <f>DRE!D579</f>
        <v/>
      </c>
      <c r="AC569" s="61">
        <f>HLOOKUP('G. Despesas'!$E$4,DRE!$C$4:$Q$1132,ROW('G. Receitas'!X576),FALSE)</f>
        <v>0</v>
      </c>
      <c r="AD569" s="61" t="str">
        <f t="shared" si="28"/>
        <v/>
      </c>
    </row>
    <row r="570" spans="27:30" x14ac:dyDescent="0.25">
      <c r="AA570" s="61">
        <v>54</v>
      </c>
      <c r="AB570" s="61" t="str">
        <f>DRE!D580</f>
        <v/>
      </c>
      <c r="AC570" s="61">
        <f>HLOOKUP('G. Despesas'!$E$4,DRE!$C$4:$Q$1132,ROW('G. Receitas'!X577),FALSE)</f>
        <v>0</v>
      </c>
      <c r="AD570" s="61" t="str">
        <f t="shared" si="28"/>
        <v/>
      </c>
    </row>
    <row r="571" spans="27:30" x14ac:dyDescent="0.25">
      <c r="AA571" s="61">
        <v>55</v>
      </c>
      <c r="AB571" s="61" t="str">
        <f>DRE!D581</f>
        <v/>
      </c>
      <c r="AC571" s="61">
        <f>HLOOKUP('G. Despesas'!$E$4,DRE!$C$4:$Q$1132,ROW('G. Receitas'!X578),FALSE)</f>
        <v>0</v>
      </c>
      <c r="AD571" s="61" t="str">
        <f t="shared" si="28"/>
        <v/>
      </c>
    </row>
    <row r="572" spans="27:30" x14ac:dyDescent="0.25">
      <c r="AA572" s="61">
        <v>56</v>
      </c>
      <c r="AB572" s="61" t="str">
        <f>DRE!D582</f>
        <v/>
      </c>
      <c r="AC572" s="61">
        <f>HLOOKUP('G. Despesas'!$E$4,DRE!$C$4:$Q$1132,ROW('G. Receitas'!X579),FALSE)</f>
        <v>0</v>
      </c>
      <c r="AD572" s="61" t="str">
        <f t="shared" si="28"/>
        <v/>
      </c>
    </row>
    <row r="573" spans="27:30" x14ac:dyDescent="0.25">
      <c r="AA573" s="61">
        <v>57</v>
      </c>
      <c r="AB573" s="61" t="str">
        <f>DRE!D583</f>
        <v/>
      </c>
      <c r="AC573" s="61">
        <f>HLOOKUP('G. Despesas'!$E$4,DRE!$C$4:$Q$1132,ROW('G. Receitas'!X580),FALSE)</f>
        <v>0</v>
      </c>
      <c r="AD573" s="61" t="str">
        <f t="shared" si="28"/>
        <v/>
      </c>
    </row>
    <row r="574" spans="27:30" x14ac:dyDescent="0.25">
      <c r="AA574" s="61">
        <v>58</v>
      </c>
      <c r="AB574" s="61" t="str">
        <f>DRE!D584</f>
        <v/>
      </c>
      <c r="AC574" s="61">
        <f>HLOOKUP('G. Despesas'!$E$4,DRE!$C$4:$Q$1132,ROW('G. Receitas'!X581),FALSE)</f>
        <v>0</v>
      </c>
      <c r="AD574" s="61" t="str">
        <f t="shared" si="28"/>
        <v/>
      </c>
    </row>
    <row r="575" spans="27:30" x14ac:dyDescent="0.25">
      <c r="AA575" s="61">
        <v>59</v>
      </c>
      <c r="AB575" s="61" t="str">
        <f>DRE!D585</f>
        <v/>
      </c>
      <c r="AC575" s="61">
        <f>HLOOKUP('G. Despesas'!$E$4,DRE!$C$4:$Q$1132,ROW('G. Receitas'!X582),FALSE)</f>
        <v>0</v>
      </c>
      <c r="AD575" s="61" t="str">
        <f t="shared" si="28"/>
        <v/>
      </c>
    </row>
    <row r="576" spans="27:30" x14ac:dyDescent="0.25">
      <c r="AA576" s="61">
        <v>60</v>
      </c>
      <c r="AB576" s="61" t="str">
        <f>DRE!D586</f>
        <v/>
      </c>
      <c r="AC576" s="61">
        <f>HLOOKUP('G. Despesas'!$E$4,DRE!$C$4:$Q$1132,ROW('G. Receitas'!X583),FALSE)</f>
        <v>0</v>
      </c>
      <c r="AD576" s="61" t="str">
        <f t="shared" si="28"/>
        <v/>
      </c>
    </row>
    <row r="577" spans="27:30" x14ac:dyDescent="0.25">
      <c r="AA577" s="61">
        <v>61</v>
      </c>
      <c r="AB577" s="61" t="str">
        <f>DRE!D587</f>
        <v/>
      </c>
      <c r="AC577" s="61">
        <f>HLOOKUP('G. Despesas'!$E$4,DRE!$C$4:$Q$1132,ROW('G. Receitas'!X584),FALSE)</f>
        <v>0</v>
      </c>
      <c r="AD577" s="61" t="str">
        <f t="shared" si="28"/>
        <v/>
      </c>
    </row>
    <row r="578" spans="27:30" x14ac:dyDescent="0.25">
      <c r="AA578" s="61">
        <v>62</v>
      </c>
      <c r="AB578" s="61" t="str">
        <f>DRE!D588</f>
        <v/>
      </c>
      <c r="AC578" s="61">
        <f>HLOOKUP('G. Despesas'!$E$4,DRE!$C$4:$Q$1132,ROW('G. Receitas'!X585),FALSE)</f>
        <v>0</v>
      </c>
      <c r="AD578" s="61" t="str">
        <f t="shared" si="28"/>
        <v/>
      </c>
    </row>
    <row r="579" spans="27:30" x14ac:dyDescent="0.25">
      <c r="AA579" s="61">
        <v>63</v>
      </c>
      <c r="AB579" s="61" t="str">
        <f>DRE!D589</f>
        <v/>
      </c>
      <c r="AC579" s="61">
        <f>HLOOKUP('G. Despesas'!$E$4,DRE!$C$4:$Q$1132,ROW('G. Receitas'!X586),FALSE)</f>
        <v>0</v>
      </c>
      <c r="AD579" s="61" t="str">
        <f t="shared" si="28"/>
        <v/>
      </c>
    </row>
    <row r="580" spans="27:30" x14ac:dyDescent="0.25">
      <c r="AA580" s="61">
        <v>64</v>
      </c>
      <c r="AB580" s="61" t="str">
        <f>DRE!D590</f>
        <v/>
      </c>
      <c r="AC580" s="61">
        <f>HLOOKUP('G. Despesas'!$E$4,DRE!$C$4:$Q$1132,ROW('G. Receitas'!X587),FALSE)</f>
        <v>0</v>
      </c>
      <c r="AD580" s="61" t="str">
        <f t="shared" si="28"/>
        <v/>
      </c>
    </row>
    <row r="581" spans="27:30" x14ac:dyDescent="0.25">
      <c r="AA581" s="61">
        <v>65</v>
      </c>
      <c r="AB581" s="61" t="str">
        <f>DRE!D591</f>
        <v/>
      </c>
      <c r="AC581" s="61">
        <f>HLOOKUP('G. Despesas'!$E$4,DRE!$C$4:$Q$1132,ROW('G. Receitas'!X588),FALSE)</f>
        <v>0</v>
      </c>
      <c r="AD581" s="61" t="str">
        <f t="shared" si="28"/>
        <v/>
      </c>
    </row>
    <row r="582" spans="27:30" x14ac:dyDescent="0.25">
      <c r="AA582" s="61">
        <v>66</v>
      </c>
      <c r="AB582" s="61" t="str">
        <f>DRE!D592</f>
        <v/>
      </c>
      <c r="AC582" s="61">
        <f>HLOOKUP('G. Despesas'!$E$4,DRE!$C$4:$Q$1132,ROW('G. Receitas'!X589),FALSE)</f>
        <v>0</v>
      </c>
      <c r="AD582" s="61" t="str">
        <f t="shared" ref="AD582:AD615" si="30">IF(AC582=0,"",AC582+AA582/1000)</f>
        <v/>
      </c>
    </row>
    <row r="583" spans="27:30" x14ac:dyDescent="0.25">
      <c r="AA583" s="61">
        <v>67</v>
      </c>
      <c r="AB583" s="61" t="str">
        <f>DRE!D593</f>
        <v/>
      </c>
      <c r="AC583" s="61">
        <f>HLOOKUP('G. Despesas'!$E$4,DRE!$C$4:$Q$1132,ROW('G. Receitas'!X590),FALSE)</f>
        <v>0</v>
      </c>
      <c r="AD583" s="61" t="str">
        <f t="shared" si="30"/>
        <v/>
      </c>
    </row>
    <row r="584" spans="27:30" x14ac:dyDescent="0.25">
      <c r="AA584" s="61">
        <v>68</v>
      </c>
      <c r="AB584" s="61" t="str">
        <f>DRE!D594</f>
        <v/>
      </c>
      <c r="AC584" s="61">
        <f>HLOOKUP('G. Despesas'!$E$4,DRE!$C$4:$Q$1132,ROW('G. Receitas'!X591),FALSE)</f>
        <v>0</v>
      </c>
      <c r="AD584" s="61" t="str">
        <f t="shared" si="30"/>
        <v/>
      </c>
    </row>
    <row r="585" spans="27:30" x14ac:dyDescent="0.25">
      <c r="AA585" s="61">
        <v>69</v>
      </c>
      <c r="AB585" s="61" t="str">
        <f>DRE!D595</f>
        <v/>
      </c>
      <c r="AC585" s="61">
        <f>HLOOKUP('G. Despesas'!$E$4,DRE!$C$4:$Q$1132,ROW('G. Receitas'!X592),FALSE)</f>
        <v>0</v>
      </c>
      <c r="AD585" s="61" t="str">
        <f t="shared" si="30"/>
        <v/>
      </c>
    </row>
    <row r="586" spans="27:30" x14ac:dyDescent="0.25">
      <c r="AA586" s="61">
        <v>70</v>
      </c>
      <c r="AB586" s="61" t="str">
        <f>DRE!D596</f>
        <v/>
      </c>
      <c r="AC586" s="61">
        <f>HLOOKUP('G. Despesas'!$E$4,DRE!$C$4:$Q$1132,ROW('G. Receitas'!X593),FALSE)</f>
        <v>0</v>
      </c>
      <c r="AD586" s="61" t="str">
        <f t="shared" si="30"/>
        <v/>
      </c>
    </row>
    <row r="587" spans="27:30" x14ac:dyDescent="0.25">
      <c r="AA587" s="61">
        <v>71</v>
      </c>
      <c r="AB587" s="61" t="str">
        <f>DRE!D597</f>
        <v/>
      </c>
      <c r="AC587" s="61">
        <f>HLOOKUP('G. Despesas'!$E$4,DRE!$C$4:$Q$1132,ROW('G. Receitas'!X594),FALSE)</f>
        <v>0</v>
      </c>
      <c r="AD587" s="61" t="str">
        <f t="shared" si="30"/>
        <v/>
      </c>
    </row>
    <row r="588" spans="27:30" x14ac:dyDescent="0.25">
      <c r="AA588" s="61">
        <v>72</v>
      </c>
      <c r="AB588" s="61" t="str">
        <f>DRE!D598</f>
        <v/>
      </c>
      <c r="AC588" s="61">
        <f>HLOOKUP('G. Despesas'!$E$4,DRE!$C$4:$Q$1132,ROW('G. Receitas'!X595),FALSE)</f>
        <v>0</v>
      </c>
      <c r="AD588" s="61" t="str">
        <f t="shared" si="30"/>
        <v/>
      </c>
    </row>
    <row r="589" spans="27:30" x14ac:dyDescent="0.25">
      <c r="AA589" s="61">
        <v>73</v>
      </c>
      <c r="AB589" s="61" t="str">
        <f>DRE!D599</f>
        <v/>
      </c>
      <c r="AC589" s="61">
        <f>HLOOKUP('G. Despesas'!$E$4,DRE!$C$4:$Q$1132,ROW('G. Receitas'!X596),FALSE)</f>
        <v>0</v>
      </c>
      <c r="AD589" s="61" t="str">
        <f t="shared" si="30"/>
        <v/>
      </c>
    </row>
    <row r="590" spans="27:30" x14ac:dyDescent="0.25">
      <c r="AA590" s="61">
        <v>74</v>
      </c>
      <c r="AB590" s="61" t="str">
        <f>DRE!D600</f>
        <v/>
      </c>
      <c r="AC590" s="61">
        <f>HLOOKUP('G. Despesas'!$E$4,DRE!$C$4:$Q$1132,ROW('G. Receitas'!X597),FALSE)</f>
        <v>0</v>
      </c>
      <c r="AD590" s="61" t="str">
        <f t="shared" si="30"/>
        <v/>
      </c>
    </row>
    <row r="591" spans="27:30" x14ac:dyDescent="0.25">
      <c r="AA591" s="61">
        <v>75</v>
      </c>
      <c r="AB591" s="61" t="str">
        <f>DRE!D601</f>
        <v/>
      </c>
      <c r="AC591" s="61">
        <f>HLOOKUP('G. Despesas'!$E$4,DRE!$C$4:$Q$1132,ROW('G. Receitas'!X598),FALSE)</f>
        <v>0</v>
      </c>
      <c r="AD591" s="61" t="str">
        <f t="shared" si="30"/>
        <v/>
      </c>
    </row>
    <row r="592" spans="27:30" x14ac:dyDescent="0.25">
      <c r="AA592" s="61">
        <v>76</v>
      </c>
      <c r="AB592" s="61" t="str">
        <f>DRE!D602</f>
        <v/>
      </c>
      <c r="AC592" s="61">
        <f>HLOOKUP('G. Despesas'!$E$4,DRE!$C$4:$Q$1132,ROW('G. Receitas'!X599),FALSE)</f>
        <v>0</v>
      </c>
      <c r="AD592" s="61" t="str">
        <f t="shared" si="30"/>
        <v/>
      </c>
    </row>
    <row r="593" spans="27:30" x14ac:dyDescent="0.25">
      <c r="AA593" s="61">
        <v>77</v>
      </c>
      <c r="AB593" s="61" t="str">
        <f>DRE!D603</f>
        <v/>
      </c>
      <c r="AC593" s="61">
        <f>HLOOKUP('G. Despesas'!$E$4,DRE!$C$4:$Q$1132,ROW('G. Receitas'!X600),FALSE)</f>
        <v>0</v>
      </c>
      <c r="AD593" s="61" t="str">
        <f t="shared" si="30"/>
        <v/>
      </c>
    </row>
    <row r="594" spans="27:30" x14ac:dyDescent="0.25">
      <c r="AA594" s="61">
        <v>78</v>
      </c>
      <c r="AB594" s="61" t="str">
        <f>DRE!D604</f>
        <v/>
      </c>
      <c r="AC594" s="61">
        <f>HLOOKUP('G. Despesas'!$E$4,DRE!$C$4:$Q$1132,ROW('G. Receitas'!X601),FALSE)</f>
        <v>0</v>
      </c>
      <c r="AD594" s="61" t="str">
        <f t="shared" si="30"/>
        <v/>
      </c>
    </row>
    <row r="595" spans="27:30" x14ac:dyDescent="0.25">
      <c r="AA595" s="61">
        <v>79</v>
      </c>
      <c r="AB595" s="61" t="str">
        <f>DRE!D605</f>
        <v/>
      </c>
      <c r="AC595" s="61">
        <f>HLOOKUP('G. Despesas'!$E$4,DRE!$C$4:$Q$1132,ROW('G. Receitas'!X602),FALSE)</f>
        <v>0</v>
      </c>
      <c r="AD595" s="61" t="str">
        <f t="shared" si="30"/>
        <v/>
      </c>
    </row>
    <row r="596" spans="27:30" x14ac:dyDescent="0.25">
      <c r="AA596" s="61">
        <v>80</v>
      </c>
      <c r="AB596" s="61" t="str">
        <f>DRE!D606</f>
        <v/>
      </c>
      <c r="AC596" s="61">
        <f>HLOOKUP('G. Despesas'!$E$4,DRE!$C$4:$Q$1132,ROW('G. Receitas'!X603),FALSE)</f>
        <v>0</v>
      </c>
      <c r="AD596" s="61" t="str">
        <f t="shared" si="30"/>
        <v/>
      </c>
    </row>
    <row r="597" spans="27:30" x14ac:dyDescent="0.25">
      <c r="AA597" s="61">
        <v>81</v>
      </c>
      <c r="AB597" s="61" t="str">
        <f>DRE!D607</f>
        <v/>
      </c>
      <c r="AC597" s="61">
        <f>HLOOKUP('G. Despesas'!$E$4,DRE!$C$4:$Q$1132,ROW('G. Receitas'!X604),FALSE)</f>
        <v>0</v>
      </c>
      <c r="AD597" s="61" t="str">
        <f t="shared" si="30"/>
        <v/>
      </c>
    </row>
    <row r="598" spans="27:30" x14ac:dyDescent="0.25">
      <c r="AA598" s="61">
        <v>82</v>
      </c>
      <c r="AB598" s="61" t="str">
        <f>DRE!D608</f>
        <v/>
      </c>
      <c r="AC598" s="61">
        <f>HLOOKUP('G. Despesas'!$E$4,DRE!$C$4:$Q$1132,ROW('G. Receitas'!X605),FALSE)</f>
        <v>0</v>
      </c>
      <c r="AD598" s="61" t="str">
        <f t="shared" si="30"/>
        <v/>
      </c>
    </row>
    <row r="599" spans="27:30" x14ac:dyDescent="0.25">
      <c r="AA599" s="61">
        <v>83</v>
      </c>
      <c r="AB599" s="61" t="str">
        <f>DRE!D609</f>
        <v/>
      </c>
      <c r="AC599" s="61">
        <f>HLOOKUP('G. Despesas'!$E$4,DRE!$C$4:$Q$1132,ROW('G. Receitas'!X606),FALSE)</f>
        <v>0</v>
      </c>
      <c r="AD599" s="61" t="str">
        <f t="shared" si="30"/>
        <v/>
      </c>
    </row>
    <row r="600" spans="27:30" x14ac:dyDescent="0.25">
      <c r="AA600" s="61">
        <v>84</v>
      </c>
      <c r="AB600" s="61" t="str">
        <f>DRE!D610</f>
        <v/>
      </c>
      <c r="AC600" s="61">
        <f>HLOOKUP('G. Despesas'!$E$4,DRE!$C$4:$Q$1132,ROW('G. Receitas'!X607),FALSE)</f>
        <v>0</v>
      </c>
      <c r="AD600" s="61" t="str">
        <f t="shared" si="30"/>
        <v/>
      </c>
    </row>
    <row r="601" spans="27:30" x14ac:dyDescent="0.25">
      <c r="AA601" s="61">
        <v>85</v>
      </c>
      <c r="AB601" s="61" t="str">
        <f>DRE!D611</f>
        <v/>
      </c>
      <c r="AC601" s="61">
        <f>HLOOKUP('G. Despesas'!$E$4,DRE!$C$4:$Q$1132,ROW('G. Receitas'!X608),FALSE)</f>
        <v>0</v>
      </c>
      <c r="AD601" s="61" t="str">
        <f t="shared" si="30"/>
        <v/>
      </c>
    </row>
    <row r="602" spans="27:30" x14ac:dyDescent="0.25">
      <c r="AA602" s="61">
        <v>86</v>
      </c>
      <c r="AB602" s="61" t="str">
        <f>DRE!D612</f>
        <v/>
      </c>
      <c r="AC602" s="61">
        <f>HLOOKUP('G. Despesas'!$E$4,DRE!$C$4:$Q$1132,ROW('G. Receitas'!X609),FALSE)</f>
        <v>0</v>
      </c>
      <c r="AD602" s="61" t="str">
        <f t="shared" si="30"/>
        <v/>
      </c>
    </row>
    <row r="603" spans="27:30" x14ac:dyDescent="0.25">
      <c r="AA603" s="61">
        <v>87</v>
      </c>
      <c r="AB603" s="61" t="str">
        <f>DRE!D613</f>
        <v/>
      </c>
      <c r="AC603" s="61">
        <f>HLOOKUP('G. Despesas'!$E$4,DRE!$C$4:$Q$1132,ROW('G. Receitas'!X610),FALSE)</f>
        <v>0</v>
      </c>
      <c r="AD603" s="61" t="str">
        <f t="shared" si="30"/>
        <v/>
      </c>
    </row>
    <row r="604" spans="27:30" x14ac:dyDescent="0.25">
      <c r="AA604" s="61">
        <v>88</v>
      </c>
      <c r="AB604" s="61" t="str">
        <f>DRE!D614</f>
        <v/>
      </c>
      <c r="AC604" s="61">
        <f>HLOOKUP('G. Despesas'!$E$4,DRE!$C$4:$Q$1132,ROW('G. Receitas'!X611),FALSE)</f>
        <v>0</v>
      </c>
      <c r="AD604" s="61" t="str">
        <f t="shared" si="30"/>
        <v/>
      </c>
    </row>
    <row r="605" spans="27:30" x14ac:dyDescent="0.25">
      <c r="AA605" s="61">
        <v>89</v>
      </c>
      <c r="AB605" s="61" t="str">
        <f>DRE!D615</f>
        <v/>
      </c>
      <c r="AC605" s="61">
        <f>HLOOKUP('G. Despesas'!$E$4,DRE!$C$4:$Q$1132,ROW('G. Receitas'!X612),FALSE)</f>
        <v>0</v>
      </c>
      <c r="AD605" s="61" t="str">
        <f t="shared" si="30"/>
        <v/>
      </c>
    </row>
    <row r="606" spans="27:30" x14ac:dyDescent="0.25">
      <c r="AA606" s="61">
        <v>90</v>
      </c>
      <c r="AB606" s="61" t="str">
        <f>DRE!D616</f>
        <v/>
      </c>
      <c r="AC606" s="61">
        <f>HLOOKUP('G. Despesas'!$E$4,DRE!$C$4:$Q$1132,ROW('G. Receitas'!X613),FALSE)</f>
        <v>0</v>
      </c>
      <c r="AD606" s="61" t="str">
        <f t="shared" si="30"/>
        <v/>
      </c>
    </row>
    <row r="607" spans="27:30" x14ac:dyDescent="0.25">
      <c r="AA607" s="61">
        <v>91</v>
      </c>
      <c r="AB607" s="61" t="str">
        <f>DRE!D617</f>
        <v/>
      </c>
      <c r="AC607" s="61">
        <f>HLOOKUP('G. Despesas'!$E$4,DRE!$C$4:$Q$1132,ROW('G. Receitas'!X614),FALSE)</f>
        <v>0</v>
      </c>
      <c r="AD607" s="61" t="str">
        <f t="shared" si="30"/>
        <v/>
      </c>
    </row>
    <row r="608" spans="27:30" x14ac:dyDescent="0.25">
      <c r="AA608" s="61">
        <v>92</v>
      </c>
      <c r="AB608" s="61" t="str">
        <f>DRE!D618</f>
        <v/>
      </c>
      <c r="AC608" s="61">
        <f>HLOOKUP('G. Despesas'!$E$4,DRE!$C$4:$Q$1132,ROW('G. Receitas'!X615),FALSE)</f>
        <v>0</v>
      </c>
      <c r="AD608" s="61" t="str">
        <f t="shared" si="30"/>
        <v/>
      </c>
    </row>
    <row r="609" spans="27:33" x14ac:dyDescent="0.25">
      <c r="AA609" s="61">
        <v>93</v>
      </c>
      <c r="AB609" s="61" t="str">
        <f>DRE!D619</f>
        <v/>
      </c>
      <c r="AC609" s="61">
        <f>HLOOKUP('G. Despesas'!$E$4,DRE!$C$4:$Q$1132,ROW('G. Receitas'!X616),FALSE)</f>
        <v>0</v>
      </c>
      <c r="AD609" s="61" t="str">
        <f t="shared" si="30"/>
        <v/>
      </c>
    </row>
    <row r="610" spans="27:33" x14ac:dyDescent="0.25">
      <c r="AA610" s="61">
        <v>94</v>
      </c>
      <c r="AB610" s="61" t="str">
        <f>DRE!D620</f>
        <v/>
      </c>
      <c r="AC610" s="61">
        <f>HLOOKUP('G. Despesas'!$E$4,DRE!$C$4:$Q$1132,ROW('G. Receitas'!X617),FALSE)</f>
        <v>0</v>
      </c>
      <c r="AD610" s="61" t="str">
        <f t="shared" si="30"/>
        <v/>
      </c>
    </row>
    <row r="611" spans="27:33" x14ac:dyDescent="0.25">
      <c r="AA611" s="61">
        <v>95</v>
      </c>
      <c r="AB611" s="61" t="str">
        <f>DRE!D621</f>
        <v/>
      </c>
      <c r="AC611" s="61">
        <f>HLOOKUP('G. Despesas'!$E$4,DRE!$C$4:$Q$1132,ROW('G. Receitas'!X618),FALSE)</f>
        <v>0</v>
      </c>
      <c r="AD611" s="61" t="str">
        <f t="shared" si="30"/>
        <v/>
      </c>
    </row>
    <row r="612" spans="27:33" x14ac:dyDescent="0.25">
      <c r="AA612" s="61">
        <v>96</v>
      </c>
      <c r="AB612" s="61" t="str">
        <f>DRE!D622</f>
        <v/>
      </c>
      <c r="AC612" s="61">
        <f>HLOOKUP('G. Despesas'!$E$4,DRE!$C$4:$Q$1132,ROW('G. Receitas'!X619),FALSE)</f>
        <v>0</v>
      </c>
      <c r="AD612" s="61" t="str">
        <f t="shared" si="30"/>
        <v/>
      </c>
    </row>
    <row r="613" spans="27:33" x14ac:dyDescent="0.25">
      <c r="AA613" s="61">
        <v>97</v>
      </c>
      <c r="AB613" s="61" t="str">
        <f>DRE!D623</f>
        <v/>
      </c>
      <c r="AC613" s="61">
        <f>HLOOKUP('G. Despesas'!$E$4,DRE!$C$4:$Q$1132,ROW('G. Receitas'!X620),FALSE)</f>
        <v>0</v>
      </c>
      <c r="AD613" s="61" t="str">
        <f t="shared" si="30"/>
        <v/>
      </c>
    </row>
    <row r="614" spans="27:33" x14ac:dyDescent="0.25">
      <c r="AA614" s="61">
        <v>98</v>
      </c>
      <c r="AB614" s="61" t="str">
        <f>DRE!D624</f>
        <v/>
      </c>
      <c r="AC614" s="61">
        <f>HLOOKUP('G. Despesas'!$E$4,DRE!$C$4:$Q$1132,ROW('G. Receitas'!X621),FALSE)</f>
        <v>0</v>
      </c>
      <c r="AD614" s="61" t="str">
        <f t="shared" si="30"/>
        <v/>
      </c>
    </row>
    <row r="615" spans="27:33" x14ac:dyDescent="0.25">
      <c r="AA615" s="61">
        <v>99</v>
      </c>
      <c r="AB615" s="61" t="str">
        <f>DRE!D625</f>
        <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311</v>
      </c>
      <c r="AE616" s="61" t="s">
        <v>312</v>
      </c>
      <c r="AF616" s="61" t="s">
        <v>313</v>
      </c>
      <c r="AG616" s="61" t="s">
        <v>313</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
      </c>
      <c r="AC632" s="61">
        <f>HLOOKUP('G. Despesas'!$E$4,DRE!$C$4:$Q$1132,ROW('G. Receitas'!X639),FALSE)</f>
        <v>0</v>
      </c>
      <c r="AD632" s="61" t="str">
        <f t="shared" si="32"/>
        <v/>
      </c>
    </row>
    <row r="633" spans="27:33" x14ac:dyDescent="0.25">
      <c r="AA633" s="61">
        <v>17</v>
      </c>
      <c r="AB633" s="61" t="str">
        <f>DRE!D643</f>
        <v/>
      </c>
      <c r="AC633" s="61">
        <f>HLOOKUP('G. Despesas'!$E$4,DRE!$C$4:$Q$1132,ROW('G. Receitas'!X640),FALSE)</f>
        <v>0</v>
      </c>
      <c r="AD633" s="61" t="str">
        <f t="shared" si="32"/>
        <v/>
      </c>
    </row>
    <row r="634" spans="27:33" x14ac:dyDescent="0.25">
      <c r="AA634" s="61">
        <v>18</v>
      </c>
      <c r="AB634" s="61" t="str">
        <f>DRE!D644</f>
        <v/>
      </c>
      <c r="AC634" s="61">
        <f>HLOOKUP('G. Despesas'!$E$4,DRE!$C$4:$Q$1132,ROW('G. Receitas'!X641),FALSE)</f>
        <v>0</v>
      </c>
      <c r="AD634" s="61" t="str">
        <f t="shared" si="32"/>
        <v/>
      </c>
    </row>
    <row r="635" spans="27:33" x14ac:dyDescent="0.25">
      <c r="AA635" s="61">
        <v>19</v>
      </c>
      <c r="AB635" s="61" t="str">
        <f>DRE!D645</f>
        <v/>
      </c>
      <c r="AC635" s="61">
        <f>HLOOKUP('G. Despesas'!$E$4,DRE!$C$4:$Q$1132,ROW('G. Receitas'!X642),FALSE)</f>
        <v>0</v>
      </c>
      <c r="AD635" s="61" t="str">
        <f t="shared" si="32"/>
        <v/>
      </c>
    </row>
    <row r="636" spans="27:33" x14ac:dyDescent="0.25">
      <c r="AA636" s="61">
        <v>20</v>
      </c>
      <c r="AB636" s="61" t="str">
        <f>DRE!D646</f>
        <v/>
      </c>
      <c r="AC636" s="61">
        <f>HLOOKUP('G. Despesas'!$E$4,DRE!$C$4:$Q$1132,ROW('G. Receitas'!X643),FALSE)</f>
        <v>0</v>
      </c>
      <c r="AD636" s="61" t="str">
        <f t="shared" si="32"/>
        <v/>
      </c>
    </row>
    <row r="637" spans="27:33" x14ac:dyDescent="0.25">
      <c r="AA637" s="61">
        <v>21</v>
      </c>
      <c r="AB637" s="61" t="str">
        <f>DRE!D647</f>
        <v/>
      </c>
      <c r="AC637" s="61">
        <f>HLOOKUP('G. Despesas'!$E$4,DRE!$C$4:$Q$1132,ROW('G. Receitas'!X644),FALSE)</f>
        <v>0</v>
      </c>
      <c r="AD637" s="61" t="str">
        <f t="shared" si="32"/>
        <v/>
      </c>
    </row>
    <row r="638" spans="27:33" x14ac:dyDescent="0.25">
      <c r="AA638" s="61">
        <v>22</v>
      </c>
      <c r="AB638" s="61" t="str">
        <f>DRE!D648</f>
        <v/>
      </c>
      <c r="AC638" s="61">
        <f>HLOOKUP('G. Despesas'!$E$4,DRE!$C$4:$Q$1132,ROW('G. Receitas'!X645),FALSE)</f>
        <v>0</v>
      </c>
      <c r="AD638" s="61" t="str">
        <f t="shared" si="32"/>
        <v/>
      </c>
    </row>
    <row r="639" spans="27:33" x14ac:dyDescent="0.25">
      <c r="AA639" s="61">
        <v>23</v>
      </c>
      <c r="AB639" s="61" t="str">
        <f>DRE!D649</f>
        <v/>
      </c>
      <c r="AC639" s="61">
        <f>HLOOKUP('G. Despesas'!$E$4,DRE!$C$4:$Q$1132,ROW('G. Receitas'!X646),FALSE)</f>
        <v>0</v>
      </c>
      <c r="AD639" s="61" t="str">
        <f t="shared" si="32"/>
        <v/>
      </c>
    </row>
    <row r="640" spans="27:33" x14ac:dyDescent="0.25">
      <c r="AA640" s="61">
        <v>24</v>
      </c>
      <c r="AB640" s="61" t="str">
        <f>DRE!D650</f>
        <v/>
      </c>
      <c r="AC640" s="61">
        <f>HLOOKUP('G. Despesas'!$E$4,DRE!$C$4:$Q$1132,ROW('G. Receitas'!X647),FALSE)</f>
        <v>0</v>
      </c>
      <c r="AD640" s="61" t="str">
        <f t="shared" si="32"/>
        <v/>
      </c>
    </row>
    <row r="641" spans="27:30" x14ac:dyDescent="0.25">
      <c r="AA641" s="61">
        <v>25</v>
      </c>
      <c r="AB641" s="61" t="str">
        <f>DRE!D651</f>
        <v/>
      </c>
      <c r="AC641" s="61">
        <f>HLOOKUP('G. Despesas'!$E$4,DRE!$C$4:$Q$1132,ROW('G. Receitas'!X648),FALSE)</f>
        <v>0</v>
      </c>
      <c r="AD641" s="61" t="str">
        <f t="shared" si="32"/>
        <v/>
      </c>
    </row>
    <row r="642" spans="27:30" x14ac:dyDescent="0.25">
      <c r="AA642" s="61">
        <v>26</v>
      </c>
      <c r="AB642" s="61" t="str">
        <f>DRE!D652</f>
        <v/>
      </c>
      <c r="AC642" s="61">
        <f>HLOOKUP('G. Despesas'!$E$4,DRE!$C$4:$Q$1132,ROW('G. Receitas'!X649),FALSE)</f>
        <v>0</v>
      </c>
      <c r="AD642" s="61" t="str">
        <f t="shared" si="32"/>
        <v/>
      </c>
    </row>
    <row r="643" spans="27:30" x14ac:dyDescent="0.25">
      <c r="AA643" s="61">
        <v>27</v>
      </c>
      <c r="AB643" s="61" t="str">
        <f>DRE!D653</f>
        <v/>
      </c>
      <c r="AC643" s="61">
        <f>HLOOKUP('G. Despesas'!$E$4,DRE!$C$4:$Q$1132,ROW('G. Receitas'!X650),FALSE)</f>
        <v>0</v>
      </c>
      <c r="AD643" s="61" t="str">
        <f t="shared" si="32"/>
        <v/>
      </c>
    </row>
    <row r="644" spans="27:30" x14ac:dyDescent="0.25">
      <c r="AA644" s="61">
        <v>28</v>
      </c>
      <c r="AB644" s="61" t="str">
        <f>DRE!D654</f>
        <v/>
      </c>
      <c r="AC644" s="61">
        <f>HLOOKUP('G. Despesas'!$E$4,DRE!$C$4:$Q$1132,ROW('G. Receitas'!X651),FALSE)</f>
        <v>0</v>
      </c>
      <c r="AD644" s="61" t="str">
        <f t="shared" si="32"/>
        <v/>
      </c>
    </row>
    <row r="645" spans="27:30" x14ac:dyDescent="0.25">
      <c r="AA645" s="61">
        <v>29</v>
      </c>
      <c r="AB645" s="61" t="str">
        <f>DRE!D655</f>
        <v/>
      </c>
      <c r="AC645" s="61">
        <f>HLOOKUP('G. Despesas'!$E$4,DRE!$C$4:$Q$1132,ROW('G. Receitas'!X652),FALSE)</f>
        <v>0</v>
      </c>
      <c r="AD645" s="61" t="str">
        <f t="shared" si="32"/>
        <v/>
      </c>
    </row>
    <row r="646" spans="27:30" x14ac:dyDescent="0.25">
      <c r="AA646" s="61">
        <v>30</v>
      </c>
      <c r="AB646" s="61" t="str">
        <f>DRE!D656</f>
        <v/>
      </c>
      <c r="AC646" s="61">
        <f>HLOOKUP('G. Despesas'!$E$4,DRE!$C$4:$Q$1132,ROW('G. Receitas'!X653),FALSE)</f>
        <v>0</v>
      </c>
      <c r="AD646" s="61" t="str">
        <f t="shared" si="32"/>
        <v/>
      </c>
    </row>
    <row r="647" spans="27:30" x14ac:dyDescent="0.25">
      <c r="AA647" s="61">
        <v>31</v>
      </c>
      <c r="AB647" s="61" t="str">
        <f>DRE!D657</f>
        <v/>
      </c>
      <c r="AC647" s="61">
        <f>HLOOKUP('G. Despesas'!$E$4,DRE!$C$4:$Q$1132,ROW('G. Receitas'!X654),FALSE)</f>
        <v>0</v>
      </c>
      <c r="AD647" s="61" t="str">
        <f t="shared" si="32"/>
        <v/>
      </c>
    </row>
    <row r="648" spans="27:30" x14ac:dyDescent="0.25">
      <c r="AA648" s="61">
        <v>32</v>
      </c>
      <c r="AB648" s="61" t="str">
        <f>DRE!D658</f>
        <v/>
      </c>
      <c r="AC648" s="61">
        <f>HLOOKUP('G. Despesas'!$E$4,DRE!$C$4:$Q$1132,ROW('G. Receitas'!X655),FALSE)</f>
        <v>0</v>
      </c>
      <c r="AD648" s="61" t="str">
        <f t="shared" si="32"/>
        <v/>
      </c>
    </row>
    <row r="649" spans="27:30" x14ac:dyDescent="0.25">
      <c r="AA649" s="61">
        <v>33</v>
      </c>
      <c r="AB649" s="61" t="str">
        <f>DRE!D659</f>
        <v/>
      </c>
      <c r="AC649" s="61">
        <f>HLOOKUP('G. Despesas'!$E$4,DRE!$C$4:$Q$1132,ROW('G. Receitas'!X656),FALSE)</f>
        <v>0</v>
      </c>
      <c r="AD649" s="61" t="str">
        <f t="shared" si="32"/>
        <v/>
      </c>
    </row>
    <row r="650" spans="27:30" x14ac:dyDescent="0.25">
      <c r="AA650" s="61">
        <v>34</v>
      </c>
      <c r="AB650" s="61" t="str">
        <f>DRE!D660</f>
        <v/>
      </c>
      <c r="AC650" s="61">
        <f>HLOOKUP('G. Despesas'!$E$4,DRE!$C$4:$Q$1132,ROW('G. Receitas'!X657),FALSE)</f>
        <v>0</v>
      </c>
      <c r="AD650" s="61" t="str">
        <f t="shared" si="32"/>
        <v/>
      </c>
    </row>
    <row r="651" spans="27:30" x14ac:dyDescent="0.25">
      <c r="AA651" s="61">
        <v>35</v>
      </c>
      <c r="AB651" s="61" t="str">
        <f>DRE!D661</f>
        <v/>
      </c>
      <c r="AC651" s="61">
        <f>HLOOKUP('G. Despesas'!$E$4,DRE!$C$4:$Q$1132,ROW('G. Receitas'!X658),FALSE)</f>
        <v>0</v>
      </c>
      <c r="AD651" s="61" t="str">
        <f t="shared" si="32"/>
        <v/>
      </c>
    </row>
    <row r="652" spans="27:30" x14ac:dyDescent="0.25">
      <c r="AA652" s="61">
        <v>36</v>
      </c>
      <c r="AB652" s="61" t="str">
        <f>DRE!D662</f>
        <v/>
      </c>
      <c r="AC652" s="61">
        <f>HLOOKUP('G. Despesas'!$E$4,DRE!$C$4:$Q$1132,ROW('G. Receitas'!X659),FALSE)</f>
        <v>0</v>
      </c>
      <c r="AD652" s="61" t="str">
        <f t="shared" si="32"/>
        <v/>
      </c>
    </row>
    <row r="653" spans="27:30" x14ac:dyDescent="0.25">
      <c r="AA653" s="61">
        <v>37</v>
      </c>
      <c r="AB653" s="61" t="str">
        <f>DRE!D663</f>
        <v/>
      </c>
      <c r="AC653" s="61">
        <f>HLOOKUP('G. Despesas'!$E$4,DRE!$C$4:$Q$1132,ROW('G. Receitas'!X660),FALSE)</f>
        <v>0</v>
      </c>
      <c r="AD653" s="61" t="str">
        <f t="shared" si="32"/>
        <v/>
      </c>
    </row>
    <row r="654" spans="27:30" x14ac:dyDescent="0.25">
      <c r="AA654" s="61">
        <v>38</v>
      </c>
      <c r="AB654" s="61" t="str">
        <f>DRE!D664</f>
        <v/>
      </c>
      <c r="AC654" s="61">
        <f>HLOOKUP('G. Despesas'!$E$4,DRE!$C$4:$Q$1132,ROW('G. Receitas'!X661),FALSE)</f>
        <v>0</v>
      </c>
      <c r="AD654" s="61" t="str">
        <f t="shared" si="32"/>
        <v/>
      </c>
    </row>
    <row r="655" spans="27:30" x14ac:dyDescent="0.25">
      <c r="AA655" s="61">
        <v>39</v>
      </c>
      <c r="AB655" s="61" t="str">
        <f>DRE!D665</f>
        <v/>
      </c>
      <c r="AC655" s="61">
        <f>HLOOKUP('G. Despesas'!$E$4,DRE!$C$4:$Q$1132,ROW('G. Receitas'!X662),FALSE)</f>
        <v>0</v>
      </c>
      <c r="AD655" s="61" t="str">
        <f t="shared" si="32"/>
        <v/>
      </c>
    </row>
    <row r="656" spans="27:30" x14ac:dyDescent="0.25">
      <c r="AA656" s="61">
        <v>40</v>
      </c>
      <c r="AB656" s="61" t="str">
        <f>DRE!D666</f>
        <v/>
      </c>
      <c r="AC656" s="61">
        <f>HLOOKUP('G. Despesas'!$E$4,DRE!$C$4:$Q$1132,ROW('G. Receitas'!X663),FALSE)</f>
        <v>0</v>
      </c>
      <c r="AD656" s="61" t="str">
        <f t="shared" si="32"/>
        <v/>
      </c>
    </row>
    <row r="657" spans="27:30" x14ac:dyDescent="0.25">
      <c r="AA657" s="61">
        <v>41</v>
      </c>
      <c r="AB657" s="61" t="str">
        <f>DRE!D667</f>
        <v/>
      </c>
      <c r="AC657" s="61">
        <f>HLOOKUP('G. Despesas'!$E$4,DRE!$C$4:$Q$1132,ROW('G. Receitas'!X664),FALSE)</f>
        <v>0</v>
      </c>
      <c r="AD657" s="61" t="str">
        <f t="shared" si="32"/>
        <v/>
      </c>
    </row>
    <row r="658" spans="27:30" x14ac:dyDescent="0.25">
      <c r="AA658" s="61">
        <v>42</v>
      </c>
      <c r="AB658" s="61" t="str">
        <f>DRE!D668</f>
        <v/>
      </c>
      <c r="AC658" s="61">
        <f>HLOOKUP('G. Despesas'!$E$4,DRE!$C$4:$Q$1132,ROW('G. Receitas'!X665),FALSE)</f>
        <v>0</v>
      </c>
      <c r="AD658" s="61" t="str">
        <f t="shared" si="32"/>
        <v/>
      </c>
    </row>
    <row r="659" spans="27:30" x14ac:dyDescent="0.25">
      <c r="AA659" s="61">
        <v>43</v>
      </c>
      <c r="AB659" s="61" t="str">
        <f>DRE!D669</f>
        <v/>
      </c>
      <c r="AC659" s="61">
        <f>HLOOKUP('G. Despesas'!$E$4,DRE!$C$4:$Q$1132,ROW('G. Receitas'!X666),FALSE)</f>
        <v>0</v>
      </c>
      <c r="AD659" s="61" t="str">
        <f t="shared" si="32"/>
        <v/>
      </c>
    </row>
    <row r="660" spans="27:30" x14ac:dyDescent="0.25">
      <c r="AA660" s="61">
        <v>44</v>
      </c>
      <c r="AB660" s="61" t="str">
        <f>DRE!D670</f>
        <v/>
      </c>
      <c r="AC660" s="61">
        <f>HLOOKUP('G. Despesas'!$E$4,DRE!$C$4:$Q$1132,ROW('G. Receitas'!X667),FALSE)</f>
        <v>0</v>
      </c>
      <c r="AD660" s="61" t="str">
        <f t="shared" si="32"/>
        <v/>
      </c>
    </row>
    <row r="661" spans="27:30" x14ac:dyDescent="0.25">
      <c r="AA661" s="61">
        <v>45</v>
      </c>
      <c r="AB661" s="61" t="str">
        <f>DRE!D671</f>
        <v/>
      </c>
      <c r="AC661" s="61">
        <f>HLOOKUP('G. Despesas'!$E$4,DRE!$C$4:$Q$1132,ROW('G. Receitas'!X668),FALSE)</f>
        <v>0</v>
      </c>
      <c r="AD661" s="61" t="str">
        <f t="shared" si="32"/>
        <v/>
      </c>
    </row>
    <row r="662" spans="27:30" x14ac:dyDescent="0.25">
      <c r="AA662" s="61">
        <v>46</v>
      </c>
      <c r="AB662" s="61" t="str">
        <f>DRE!D672</f>
        <v/>
      </c>
      <c r="AC662" s="61">
        <f>HLOOKUP('G. Despesas'!$E$4,DRE!$C$4:$Q$1132,ROW('G. Receitas'!X669),FALSE)</f>
        <v>0</v>
      </c>
      <c r="AD662" s="61" t="str">
        <f t="shared" si="32"/>
        <v/>
      </c>
    </row>
    <row r="663" spans="27:30" x14ac:dyDescent="0.25">
      <c r="AA663" s="61">
        <v>47</v>
      </c>
      <c r="AB663" s="61" t="str">
        <f>DRE!D673</f>
        <v/>
      </c>
      <c r="AC663" s="61">
        <f>HLOOKUP('G. Despesas'!$E$4,DRE!$C$4:$Q$1132,ROW('G. Receitas'!X670),FALSE)</f>
        <v>0</v>
      </c>
      <c r="AD663" s="61" t="str">
        <f t="shared" si="32"/>
        <v/>
      </c>
    </row>
    <row r="664" spans="27:30" x14ac:dyDescent="0.25">
      <c r="AA664" s="61">
        <v>48</v>
      </c>
      <c r="AB664" s="61" t="str">
        <f>DRE!D674</f>
        <v/>
      </c>
      <c r="AC664" s="61">
        <f>HLOOKUP('G. Despesas'!$E$4,DRE!$C$4:$Q$1132,ROW('G. Receitas'!X671),FALSE)</f>
        <v>0</v>
      </c>
      <c r="AD664" s="61" t="str">
        <f t="shared" si="32"/>
        <v/>
      </c>
    </row>
    <row r="665" spans="27:30" x14ac:dyDescent="0.25">
      <c r="AA665" s="61">
        <v>49</v>
      </c>
      <c r="AB665" s="61" t="str">
        <f>DRE!D675</f>
        <v/>
      </c>
      <c r="AC665" s="61">
        <f>HLOOKUP('G. Despesas'!$E$4,DRE!$C$4:$Q$1132,ROW('G. Receitas'!X672),FALSE)</f>
        <v>0</v>
      </c>
      <c r="AD665" s="61" t="str">
        <f t="shared" si="32"/>
        <v/>
      </c>
    </row>
    <row r="666" spans="27:30" x14ac:dyDescent="0.25">
      <c r="AA666" s="61">
        <v>50</v>
      </c>
      <c r="AB666" s="61" t="str">
        <f>DRE!D676</f>
        <v/>
      </c>
      <c r="AC666" s="61">
        <f>HLOOKUP('G. Despesas'!$E$4,DRE!$C$4:$Q$1132,ROW('G. Receitas'!X673),FALSE)</f>
        <v>0</v>
      </c>
      <c r="AD666" s="61" t="str">
        <f t="shared" si="32"/>
        <v/>
      </c>
    </row>
    <row r="667" spans="27:30" x14ac:dyDescent="0.25">
      <c r="AA667" s="61">
        <v>51</v>
      </c>
      <c r="AB667" s="61" t="str">
        <f>DRE!D677</f>
        <v/>
      </c>
      <c r="AC667" s="61">
        <f>HLOOKUP('G. Despesas'!$E$4,DRE!$C$4:$Q$1132,ROW('G. Receitas'!X674),FALSE)</f>
        <v>0</v>
      </c>
      <c r="AD667" s="61" t="str">
        <f t="shared" si="32"/>
        <v/>
      </c>
    </row>
    <row r="668" spans="27:30" x14ac:dyDescent="0.25">
      <c r="AA668" s="61">
        <v>52</v>
      </c>
      <c r="AB668" s="61" t="str">
        <f>DRE!D678</f>
        <v/>
      </c>
      <c r="AC668" s="61">
        <f>HLOOKUP('G. Despesas'!$E$4,DRE!$C$4:$Q$1132,ROW('G. Receitas'!X675),FALSE)</f>
        <v>0</v>
      </c>
      <c r="AD668" s="61" t="str">
        <f t="shared" si="32"/>
        <v/>
      </c>
    </row>
    <row r="669" spans="27:30" x14ac:dyDescent="0.25">
      <c r="AA669" s="61">
        <v>53</v>
      </c>
      <c r="AB669" s="61" t="str">
        <f>DRE!D679</f>
        <v/>
      </c>
      <c r="AC669" s="61">
        <f>HLOOKUP('G. Despesas'!$E$4,DRE!$C$4:$Q$1132,ROW('G. Receitas'!X676),FALSE)</f>
        <v>0</v>
      </c>
      <c r="AD669" s="61" t="str">
        <f t="shared" si="32"/>
        <v/>
      </c>
    </row>
    <row r="670" spans="27:30" x14ac:dyDescent="0.25">
      <c r="AA670" s="61">
        <v>54</v>
      </c>
      <c r="AB670" s="61" t="str">
        <f>DRE!D680</f>
        <v/>
      </c>
      <c r="AC670" s="61">
        <f>HLOOKUP('G. Despesas'!$E$4,DRE!$C$4:$Q$1132,ROW('G. Receitas'!X677),FALSE)</f>
        <v>0</v>
      </c>
      <c r="AD670" s="61" t="str">
        <f t="shared" si="32"/>
        <v/>
      </c>
    </row>
    <row r="671" spans="27:30" x14ac:dyDescent="0.25">
      <c r="AA671" s="61">
        <v>55</v>
      </c>
      <c r="AB671" s="61" t="str">
        <f>DRE!D681</f>
        <v/>
      </c>
      <c r="AC671" s="61">
        <f>HLOOKUP('G. Despesas'!$E$4,DRE!$C$4:$Q$1132,ROW('G. Receitas'!X678),FALSE)</f>
        <v>0</v>
      </c>
      <c r="AD671" s="61" t="str">
        <f t="shared" si="32"/>
        <v/>
      </c>
    </row>
    <row r="672" spans="27:30" x14ac:dyDescent="0.25">
      <c r="AA672" s="61">
        <v>56</v>
      </c>
      <c r="AB672" s="61" t="str">
        <f>DRE!D682</f>
        <v/>
      </c>
      <c r="AC672" s="61">
        <f>HLOOKUP('G. Despesas'!$E$4,DRE!$C$4:$Q$1132,ROW('G. Receitas'!X679),FALSE)</f>
        <v>0</v>
      </c>
      <c r="AD672" s="61" t="str">
        <f t="shared" si="32"/>
        <v/>
      </c>
    </row>
    <row r="673" spans="27:30" x14ac:dyDescent="0.25">
      <c r="AA673" s="61">
        <v>57</v>
      </c>
      <c r="AB673" s="61" t="str">
        <f>DRE!D683</f>
        <v/>
      </c>
      <c r="AC673" s="61">
        <f>HLOOKUP('G. Despesas'!$E$4,DRE!$C$4:$Q$1132,ROW('G. Receitas'!X680),FALSE)</f>
        <v>0</v>
      </c>
      <c r="AD673" s="61" t="str">
        <f t="shared" si="32"/>
        <v/>
      </c>
    </row>
    <row r="674" spans="27:30" x14ac:dyDescent="0.25">
      <c r="AA674" s="61">
        <v>58</v>
      </c>
      <c r="AB674" s="61" t="str">
        <f>DRE!D684</f>
        <v/>
      </c>
      <c r="AC674" s="61">
        <f>HLOOKUP('G. Despesas'!$E$4,DRE!$C$4:$Q$1132,ROW('G. Receitas'!X681),FALSE)</f>
        <v>0</v>
      </c>
      <c r="AD674" s="61" t="str">
        <f t="shared" si="32"/>
        <v/>
      </c>
    </row>
    <row r="675" spans="27:30" x14ac:dyDescent="0.25">
      <c r="AA675" s="61">
        <v>59</v>
      </c>
      <c r="AB675" s="61" t="str">
        <f>DRE!D685</f>
        <v/>
      </c>
      <c r="AC675" s="61">
        <f>HLOOKUP('G. Despesas'!$E$4,DRE!$C$4:$Q$1132,ROW('G. Receitas'!X682),FALSE)</f>
        <v>0</v>
      </c>
      <c r="AD675" s="61" t="str">
        <f t="shared" si="32"/>
        <v/>
      </c>
    </row>
    <row r="676" spans="27:30" x14ac:dyDescent="0.25">
      <c r="AA676" s="61">
        <v>60</v>
      </c>
      <c r="AB676" s="61" t="str">
        <f>DRE!D686</f>
        <v/>
      </c>
      <c r="AC676" s="61">
        <f>HLOOKUP('G. Despesas'!$E$4,DRE!$C$4:$Q$1132,ROW('G. Receitas'!X683),FALSE)</f>
        <v>0</v>
      </c>
      <c r="AD676" s="61" t="str">
        <f t="shared" si="32"/>
        <v/>
      </c>
    </row>
    <row r="677" spans="27:30" x14ac:dyDescent="0.25">
      <c r="AA677" s="61">
        <v>61</v>
      </c>
      <c r="AB677" s="61" t="str">
        <f>DRE!D687</f>
        <v/>
      </c>
      <c r="AC677" s="61">
        <f>HLOOKUP('G. Despesas'!$E$4,DRE!$C$4:$Q$1132,ROW('G. Receitas'!X684),FALSE)</f>
        <v>0</v>
      </c>
      <c r="AD677" s="61" t="str">
        <f t="shared" si="32"/>
        <v/>
      </c>
    </row>
    <row r="678" spans="27:30" x14ac:dyDescent="0.25">
      <c r="AA678" s="61">
        <v>62</v>
      </c>
      <c r="AB678" s="61" t="str">
        <f>DRE!D688</f>
        <v/>
      </c>
      <c r="AC678" s="61">
        <f>HLOOKUP('G. Despesas'!$E$4,DRE!$C$4:$Q$1132,ROW('G. Receitas'!X685),FALSE)</f>
        <v>0</v>
      </c>
      <c r="AD678" s="61" t="str">
        <f t="shared" si="32"/>
        <v/>
      </c>
    </row>
    <row r="679" spans="27:30" x14ac:dyDescent="0.25">
      <c r="AA679" s="61">
        <v>63</v>
      </c>
      <c r="AB679" s="61" t="str">
        <f>DRE!D689</f>
        <v/>
      </c>
      <c r="AC679" s="61">
        <f>HLOOKUP('G. Despesas'!$E$4,DRE!$C$4:$Q$1132,ROW('G. Receitas'!X686),FALSE)</f>
        <v>0</v>
      </c>
      <c r="AD679" s="61" t="str">
        <f t="shared" si="32"/>
        <v/>
      </c>
    </row>
    <row r="680" spans="27:30" x14ac:dyDescent="0.25">
      <c r="AA680" s="61">
        <v>64</v>
      </c>
      <c r="AB680" s="61" t="str">
        <f>DRE!D690</f>
        <v/>
      </c>
      <c r="AC680" s="61">
        <f>HLOOKUP('G. Despesas'!$E$4,DRE!$C$4:$Q$1132,ROW('G. Receitas'!X687),FALSE)</f>
        <v>0</v>
      </c>
      <c r="AD680" s="61" t="str">
        <f t="shared" si="32"/>
        <v/>
      </c>
    </row>
    <row r="681" spans="27:30" x14ac:dyDescent="0.25">
      <c r="AA681" s="61">
        <v>65</v>
      </c>
      <c r="AB681" s="61" t="str">
        <f>DRE!D691</f>
        <v/>
      </c>
      <c r="AC681" s="61">
        <f>HLOOKUP('G. Despesas'!$E$4,DRE!$C$4:$Q$1132,ROW('G. Receitas'!X688),FALSE)</f>
        <v>0</v>
      </c>
      <c r="AD681" s="61" t="str">
        <f t="shared" si="32"/>
        <v/>
      </c>
    </row>
    <row r="682" spans="27:30" x14ac:dyDescent="0.25">
      <c r="AA682" s="61">
        <v>66</v>
      </c>
      <c r="AB682" s="61" t="str">
        <f>DRE!D692</f>
        <v/>
      </c>
      <c r="AC682" s="61">
        <f>HLOOKUP('G. Despesas'!$E$4,DRE!$C$4:$Q$1132,ROW('G. Receitas'!X689),FALSE)</f>
        <v>0</v>
      </c>
      <c r="AD682" s="61" t="str">
        <f t="shared" ref="AD682:AD715" si="34">IF(AC682=0,"",AC682+AA682/1000)</f>
        <v/>
      </c>
    </row>
    <row r="683" spans="27:30" x14ac:dyDescent="0.25">
      <c r="AA683" s="61">
        <v>67</v>
      </c>
      <c r="AB683" s="61" t="str">
        <f>DRE!D693</f>
        <v/>
      </c>
      <c r="AC683" s="61">
        <f>HLOOKUP('G. Despesas'!$E$4,DRE!$C$4:$Q$1132,ROW('G. Receitas'!X690),FALSE)</f>
        <v>0</v>
      </c>
      <c r="AD683" s="61" t="str">
        <f t="shared" si="34"/>
        <v/>
      </c>
    </row>
    <row r="684" spans="27:30" x14ac:dyDescent="0.25">
      <c r="AA684" s="61">
        <v>68</v>
      </c>
      <c r="AB684" s="61" t="str">
        <f>DRE!D694</f>
        <v/>
      </c>
      <c r="AC684" s="61">
        <f>HLOOKUP('G. Despesas'!$E$4,DRE!$C$4:$Q$1132,ROW('G. Receitas'!X691),FALSE)</f>
        <v>0</v>
      </c>
      <c r="AD684" s="61" t="str">
        <f t="shared" si="34"/>
        <v/>
      </c>
    </row>
    <row r="685" spans="27:30" x14ac:dyDescent="0.25">
      <c r="AA685" s="61">
        <v>69</v>
      </c>
      <c r="AB685" s="61" t="str">
        <f>DRE!D695</f>
        <v/>
      </c>
      <c r="AC685" s="61">
        <f>HLOOKUP('G. Despesas'!$E$4,DRE!$C$4:$Q$1132,ROW('G. Receitas'!X692),FALSE)</f>
        <v>0</v>
      </c>
      <c r="AD685" s="61" t="str">
        <f t="shared" si="34"/>
        <v/>
      </c>
    </row>
    <row r="686" spans="27:30" x14ac:dyDescent="0.25">
      <c r="AA686" s="61">
        <v>70</v>
      </c>
      <c r="AB686" s="61" t="str">
        <f>DRE!D696</f>
        <v/>
      </c>
      <c r="AC686" s="61">
        <f>HLOOKUP('G. Despesas'!$E$4,DRE!$C$4:$Q$1132,ROW('G. Receitas'!X693),FALSE)</f>
        <v>0</v>
      </c>
      <c r="AD686" s="61" t="str">
        <f t="shared" si="34"/>
        <v/>
      </c>
    </row>
    <row r="687" spans="27:30" x14ac:dyDescent="0.25">
      <c r="AA687" s="61">
        <v>71</v>
      </c>
      <c r="AB687" s="61" t="str">
        <f>DRE!D697</f>
        <v/>
      </c>
      <c r="AC687" s="61">
        <f>HLOOKUP('G. Despesas'!$E$4,DRE!$C$4:$Q$1132,ROW('G. Receitas'!X694),FALSE)</f>
        <v>0</v>
      </c>
      <c r="AD687" s="61" t="str">
        <f t="shared" si="34"/>
        <v/>
      </c>
    </row>
    <row r="688" spans="27:30" x14ac:dyDescent="0.25">
      <c r="AA688" s="61">
        <v>72</v>
      </c>
      <c r="AB688" s="61" t="str">
        <f>DRE!D698</f>
        <v/>
      </c>
      <c r="AC688" s="61">
        <f>HLOOKUP('G. Despesas'!$E$4,DRE!$C$4:$Q$1132,ROW('G. Receitas'!X695),FALSE)</f>
        <v>0</v>
      </c>
      <c r="AD688" s="61" t="str">
        <f t="shared" si="34"/>
        <v/>
      </c>
    </row>
    <row r="689" spans="27:30" x14ac:dyDescent="0.25">
      <c r="AA689" s="61">
        <v>73</v>
      </c>
      <c r="AB689" s="61" t="str">
        <f>DRE!D699</f>
        <v/>
      </c>
      <c r="AC689" s="61">
        <f>HLOOKUP('G. Despesas'!$E$4,DRE!$C$4:$Q$1132,ROW('G. Receitas'!X696),FALSE)</f>
        <v>0</v>
      </c>
      <c r="AD689" s="61" t="str">
        <f t="shared" si="34"/>
        <v/>
      </c>
    </row>
    <row r="690" spans="27:30" x14ac:dyDescent="0.25">
      <c r="AA690" s="61">
        <v>74</v>
      </c>
      <c r="AB690" s="61" t="str">
        <f>DRE!D700</f>
        <v/>
      </c>
      <c r="AC690" s="61">
        <f>HLOOKUP('G. Despesas'!$E$4,DRE!$C$4:$Q$1132,ROW('G. Receitas'!X697),FALSE)</f>
        <v>0</v>
      </c>
      <c r="AD690" s="61" t="str">
        <f t="shared" si="34"/>
        <v/>
      </c>
    </row>
    <row r="691" spans="27:30" x14ac:dyDescent="0.25">
      <c r="AA691" s="61">
        <v>75</v>
      </c>
      <c r="AB691" s="61" t="str">
        <f>DRE!D701</f>
        <v/>
      </c>
      <c r="AC691" s="61">
        <f>HLOOKUP('G. Despesas'!$E$4,DRE!$C$4:$Q$1132,ROW('G. Receitas'!X698),FALSE)</f>
        <v>0</v>
      </c>
      <c r="AD691" s="61" t="str">
        <f t="shared" si="34"/>
        <v/>
      </c>
    </row>
    <row r="692" spans="27:30" x14ac:dyDescent="0.25">
      <c r="AA692" s="61">
        <v>76</v>
      </c>
      <c r="AB692" s="61" t="str">
        <f>DRE!D702</f>
        <v/>
      </c>
      <c r="AC692" s="61">
        <f>HLOOKUP('G. Despesas'!$E$4,DRE!$C$4:$Q$1132,ROW('G. Receitas'!X699),FALSE)</f>
        <v>0</v>
      </c>
      <c r="AD692" s="61" t="str">
        <f t="shared" si="34"/>
        <v/>
      </c>
    </row>
    <row r="693" spans="27:30" x14ac:dyDescent="0.25">
      <c r="AA693" s="61">
        <v>77</v>
      </c>
      <c r="AB693" s="61" t="str">
        <f>DRE!D703</f>
        <v/>
      </c>
      <c r="AC693" s="61">
        <f>HLOOKUP('G. Despesas'!$E$4,DRE!$C$4:$Q$1132,ROW('G. Receitas'!X700),FALSE)</f>
        <v>0</v>
      </c>
      <c r="AD693" s="61" t="str">
        <f t="shared" si="34"/>
        <v/>
      </c>
    </row>
    <row r="694" spans="27:30" x14ac:dyDescent="0.25">
      <c r="AA694" s="61">
        <v>78</v>
      </c>
      <c r="AB694" s="61" t="str">
        <f>DRE!D704</f>
        <v/>
      </c>
      <c r="AC694" s="61">
        <f>HLOOKUP('G. Despesas'!$E$4,DRE!$C$4:$Q$1132,ROW('G. Receitas'!X701),FALSE)</f>
        <v>0</v>
      </c>
      <c r="AD694" s="61" t="str">
        <f t="shared" si="34"/>
        <v/>
      </c>
    </row>
    <row r="695" spans="27:30" x14ac:dyDescent="0.25">
      <c r="AA695" s="61">
        <v>79</v>
      </c>
      <c r="AB695" s="61" t="str">
        <f>DRE!D705</f>
        <v/>
      </c>
      <c r="AC695" s="61">
        <f>HLOOKUP('G. Despesas'!$E$4,DRE!$C$4:$Q$1132,ROW('G. Receitas'!X702),FALSE)</f>
        <v>0</v>
      </c>
      <c r="AD695" s="61" t="str">
        <f t="shared" si="34"/>
        <v/>
      </c>
    </row>
    <row r="696" spans="27:30" x14ac:dyDescent="0.25">
      <c r="AA696" s="61">
        <v>80</v>
      </c>
      <c r="AB696" s="61" t="str">
        <f>DRE!D706</f>
        <v/>
      </c>
      <c r="AC696" s="61">
        <f>HLOOKUP('G. Despesas'!$E$4,DRE!$C$4:$Q$1132,ROW('G. Receitas'!X703),FALSE)</f>
        <v>0</v>
      </c>
      <c r="AD696" s="61" t="str">
        <f t="shared" si="34"/>
        <v/>
      </c>
    </row>
    <row r="697" spans="27:30" x14ac:dyDescent="0.25">
      <c r="AA697" s="61">
        <v>81</v>
      </c>
      <c r="AB697" s="61" t="str">
        <f>DRE!D707</f>
        <v/>
      </c>
      <c r="AC697" s="61">
        <f>HLOOKUP('G. Despesas'!$E$4,DRE!$C$4:$Q$1132,ROW('G. Receitas'!X704),FALSE)</f>
        <v>0</v>
      </c>
      <c r="AD697" s="61" t="str">
        <f t="shared" si="34"/>
        <v/>
      </c>
    </row>
    <row r="698" spans="27:30" x14ac:dyDescent="0.25">
      <c r="AA698" s="61">
        <v>82</v>
      </c>
      <c r="AB698" s="61" t="str">
        <f>DRE!D708</f>
        <v/>
      </c>
      <c r="AC698" s="61">
        <f>HLOOKUP('G. Despesas'!$E$4,DRE!$C$4:$Q$1132,ROW('G. Receitas'!X705),FALSE)</f>
        <v>0</v>
      </c>
      <c r="AD698" s="61" t="str">
        <f t="shared" si="34"/>
        <v/>
      </c>
    </row>
    <row r="699" spans="27:30" x14ac:dyDescent="0.25">
      <c r="AA699" s="61">
        <v>83</v>
      </c>
      <c r="AB699" s="61" t="str">
        <f>DRE!D709</f>
        <v/>
      </c>
      <c r="AC699" s="61">
        <f>HLOOKUP('G. Despesas'!$E$4,DRE!$C$4:$Q$1132,ROW('G. Receitas'!X706),FALSE)</f>
        <v>0</v>
      </c>
      <c r="AD699" s="61" t="str">
        <f t="shared" si="34"/>
        <v/>
      </c>
    </row>
    <row r="700" spans="27:30" x14ac:dyDescent="0.25">
      <c r="AA700" s="61">
        <v>84</v>
      </c>
      <c r="AB700" s="61" t="str">
        <f>DRE!D710</f>
        <v/>
      </c>
      <c r="AC700" s="61">
        <f>HLOOKUP('G. Despesas'!$E$4,DRE!$C$4:$Q$1132,ROW('G. Receitas'!X707),FALSE)</f>
        <v>0</v>
      </c>
      <c r="AD700" s="61" t="str">
        <f t="shared" si="34"/>
        <v/>
      </c>
    </row>
    <row r="701" spans="27:30" x14ac:dyDescent="0.25">
      <c r="AA701" s="61">
        <v>85</v>
      </c>
      <c r="AB701" s="61" t="str">
        <f>DRE!D711</f>
        <v/>
      </c>
      <c r="AC701" s="61">
        <f>HLOOKUP('G. Despesas'!$E$4,DRE!$C$4:$Q$1132,ROW('G. Receitas'!X708),FALSE)</f>
        <v>0</v>
      </c>
      <c r="AD701" s="61" t="str">
        <f t="shared" si="34"/>
        <v/>
      </c>
    </row>
    <row r="702" spans="27:30" x14ac:dyDescent="0.25">
      <c r="AA702" s="61">
        <v>86</v>
      </c>
      <c r="AB702" s="61" t="str">
        <f>DRE!D712</f>
        <v/>
      </c>
      <c r="AC702" s="61">
        <f>HLOOKUP('G. Despesas'!$E$4,DRE!$C$4:$Q$1132,ROW('G. Receitas'!X709),FALSE)</f>
        <v>0</v>
      </c>
      <c r="AD702" s="61" t="str">
        <f t="shared" si="34"/>
        <v/>
      </c>
    </row>
    <row r="703" spans="27:30" x14ac:dyDescent="0.25">
      <c r="AA703" s="61">
        <v>87</v>
      </c>
      <c r="AB703" s="61" t="str">
        <f>DRE!D713</f>
        <v/>
      </c>
      <c r="AC703" s="61">
        <f>HLOOKUP('G. Despesas'!$E$4,DRE!$C$4:$Q$1132,ROW('G. Receitas'!X710),FALSE)</f>
        <v>0</v>
      </c>
      <c r="AD703" s="61" t="str">
        <f t="shared" si="34"/>
        <v/>
      </c>
    </row>
    <row r="704" spans="27:30" x14ac:dyDescent="0.25">
      <c r="AA704" s="61">
        <v>88</v>
      </c>
      <c r="AB704" s="61" t="str">
        <f>DRE!D714</f>
        <v/>
      </c>
      <c r="AC704" s="61">
        <f>HLOOKUP('G. Despesas'!$E$4,DRE!$C$4:$Q$1132,ROW('G. Receitas'!X711),FALSE)</f>
        <v>0</v>
      </c>
      <c r="AD704" s="61" t="str">
        <f t="shared" si="34"/>
        <v/>
      </c>
    </row>
    <row r="705" spans="27:33" x14ac:dyDescent="0.25">
      <c r="AA705" s="61">
        <v>89</v>
      </c>
      <c r="AB705" s="61" t="str">
        <f>DRE!D715</f>
        <v/>
      </c>
      <c r="AC705" s="61">
        <f>HLOOKUP('G. Despesas'!$E$4,DRE!$C$4:$Q$1132,ROW('G. Receitas'!X712),FALSE)</f>
        <v>0</v>
      </c>
      <c r="AD705" s="61" t="str">
        <f t="shared" si="34"/>
        <v/>
      </c>
    </row>
    <row r="706" spans="27:33" x14ac:dyDescent="0.25">
      <c r="AA706" s="61">
        <v>90</v>
      </c>
      <c r="AB706" s="61" t="str">
        <f>DRE!D716</f>
        <v/>
      </c>
      <c r="AC706" s="61">
        <f>HLOOKUP('G. Despesas'!$E$4,DRE!$C$4:$Q$1132,ROW('G. Receitas'!X713),FALSE)</f>
        <v>0</v>
      </c>
      <c r="AD706" s="61" t="str">
        <f t="shared" si="34"/>
        <v/>
      </c>
    </row>
    <row r="707" spans="27:33" x14ac:dyDescent="0.25">
      <c r="AA707" s="61">
        <v>91</v>
      </c>
      <c r="AB707" s="61" t="str">
        <f>DRE!D717</f>
        <v/>
      </c>
      <c r="AC707" s="61">
        <f>HLOOKUP('G. Despesas'!$E$4,DRE!$C$4:$Q$1132,ROW('G. Receitas'!X714),FALSE)</f>
        <v>0</v>
      </c>
      <c r="AD707" s="61" t="str">
        <f t="shared" si="34"/>
        <v/>
      </c>
    </row>
    <row r="708" spans="27:33" x14ac:dyDescent="0.25">
      <c r="AA708" s="61">
        <v>92</v>
      </c>
      <c r="AB708" s="61" t="str">
        <f>DRE!D718</f>
        <v/>
      </c>
      <c r="AC708" s="61">
        <f>HLOOKUP('G. Despesas'!$E$4,DRE!$C$4:$Q$1132,ROW('G. Receitas'!X715),FALSE)</f>
        <v>0</v>
      </c>
      <c r="AD708" s="61" t="str">
        <f t="shared" si="34"/>
        <v/>
      </c>
    </row>
    <row r="709" spans="27:33" x14ac:dyDescent="0.25">
      <c r="AA709" s="61">
        <v>93</v>
      </c>
      <c r="AB709" s="61" t="str">
        <f>DRE!D719</f>
        <v/>
      </c>
      <c r="AC709" s="61">
        <f>HLOOKUP('G. Despesas'!$E$4,DRE!$C$4:$Q$1132,ROW('G. Receitas'!X716),FALSE)</f>
        <v>0</v>
      </c>
      <c r="AD709" s="61" t="str">
        <f t="shared" si="34"/>
        <v/>
      </c>
    </row>
    <row r="710" spans="27:33" x14ac:dyDescent="0.25">
      <c r="AA710" s="61">
        <v>94</v>
      </c>
      <c r="AB710" s="61" t="str">
        <f>DRE!D720</f>
        <v/>
      </c>
      <c r="AC710" s="61">
        <f>HLOOKUP('G. Despesas'!$E$4,DRE!$C$4:$Q$1132,ROW('G. Receitas'!X717),FALSE)</f>
        <v>0</v>
      </c>
      <c r="AD710" s="61" t="str">
        <f t="shared" si="34"/>
        <v/>
      </c>
    </row>
    <row r="711" spans="27:33" x14ac:dyDescent="0.25">
      <c r="AA711" s="61">
        <v>95</v>
      </c>
      <c r="AB711" s="61" t="str">
        <f>DRE!D721</f>
        <v/>
      </c>
      <c r="AC711" s="61">
        <f>HLOOKUP('G. Despesas'!$E$4,DRE!$C$4:$Q$1132,ROW('G. Receitas'!X718),FALSE)</f>
        <v>0</v>
      </c>
      <c r="AD711" s="61" t="str">
        <f t="shared" si="34"/>
        <v/>
      </c>
    </row>
    <row r="712" spans="27:33" x14ac:dyDescent="0.25">
      <c r="AA712" s="61">
        <v>96</v>
      </c>
      <c r="AB712" s="61" t="str">
        <f>DRE!D722</f>
        <v/>
      </c>
      <c r="AC712" s="61">
        <f>HLOOKUP('G. Despesas'!$E$4,DRE!$C$4:$Q$1132,ROW('G. Receitas'!X719),FALSE)</f>
        <v>0</v>
      </c>
      <c r="AD712" s="61" t="str">
        <f t="shared" si="34"/>
        <v/>
      </c>
    </row>
    <row r="713" spans="27:33" x14ac:dyDescent="0.25">
      <c r="AA713" s="61">
        <v>97</v>
      </c>
      <c r="AB713" s="61" t="str">
        <f>DRE!D723</f>
        <v/>
      </c>
      <c r="AC713" s="61">
        <f>HLOOKUP('G. Despesas'!$E$4,DRE!$C$4:$Q$1132,ROW('G. Receitas'!X720),FALSE)</f>
        <v>0</v>
      </c>
      <c r="AD713" s="61" t="str">
        <f t="shared" si="34"/>
        <v/>
      </c>
    </row>
    <row r="714" spans="27:33" x14ac:dyDescent="0.25">
      <c r="AA714" s="61">
        <v>98</v>
      </c>
      <c r="AB714" s="61" t="str">
        <f>DRE!D724</f>
        <v/>
      </c>
      <c r="AC714" s="61">
        <f>HLOOKUP('G. Despesas'!$E$4,DRE!$C$4:$Q$1132,ROW('G. Receitas'!X721),FALSE)</f>
        <v>0</v>
      </c>
      <c r="AD714" s="61" t="str">
        <f t="shared" si="34"/>
        <v/>
      </c>
    </row>
    <row r="715" spans="27:33" x14ac:dyDescent="0.25">
      <c r="AA715" s="61">
        <v>99</v>
      </c>
      <c r="AB715" s="61" t="str">
        <f>DRE!D725</f>
        <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311</v>
      </c>
      <c r="AE719" s="61" t="s">
        <v>312</v>
      </c>
      <c r="AF719" s="61" t="s">
        <v>313</v>
      </c>
      <c r="AG719" s="61" t="s">
        <v>313</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
      </c>
      <c r="AC735" s="61">
        <f>HLOOKUP('G. Despesas'!$E$4,DRE!$C$4:$Q$1132,ROW('G. Receitas'!X742),FALSE)</f>
        <v>0</v>
      </c>
      <c r="AD735" s="61" t="str">
        <f t="shared" si="37"/>
        <v/>
      </c>
    </row>
    <row r="736" spans="27:33" x14ac:dyDescent="0.25">
      <c r="AA736" s="61">
        <v>17</v>
      </c>
      <c r="AB736" s="61" t="str">
        <f>DRE!D746</f>
        <v/>
      </c>
      <c r="AC736" s="61">
        <f>HLOOKUP('G. Despesas'!$E$4,DRE!$C$4:$Q$1132,ROW('G. Receitas'!X743),FALSE)</f>
        <v>0</v>
      </c>
      <c r="AD736" s="61" t="str">
        <f t="shared" si="37"/>
        <v/>
      </c>
    </row>
    <row r="737" spans="27:30" x14ac:dyDescent="0.25">
      <c r="AA737" s="61">
        <v>18</v>
      </c>
      <c r="AB737" s="61" t="str">
        <f>DRE!D747</f>
        <v/>
      </c>
      <c r="AC737" s="61">
        <f>HLOOKUP('G. Despesas'!$E$4,DRE!$C$4:$Q$1132,ROW('G. Receitas'!X744),FALSE)</f>
        <v>0</v>
      </c>
      <c r="AD737" s="61" t="str">
        <f t="shared" si="37"/>
        <v/>
      </c>
    </row>
    <row r="738" spans="27:30" x14ac:dyDescent="0.25">
      <c r="AA738" s="61">
        <v>19</v>
      </c>
      <c r="AB738" s="61" t="str">
        <f>DRE!D748</f>
        <v/>
      </c>
      <c r="AC738" s="61">
        <f>HLOOKUP('G. Despesas'!$E$4,DRE!$C$4:$Q$1132,ROW('G. Receitas'!X745),FALSE)</f>
        <v>0</v>
      </c>
      <c r="AD738" s="61" t="str">
        <f t="shared" si="37"/>
        <v/>
      </c>
    </row>
    <row r="739" spans="27:30" x14ac:dyDescent="0.25">
      <c r="AA739" s="61">
        <v>20</v>
      </c>
      <c r="AB739" s="61" t="str">
        <f>DRE!D749</f>
        <v/>
      </c>
      <c r="AC739" s="61">
        <f>HLOOKUP('G. Despesas'!$E$4,DRE!$C$4:$Q$1132,ROW('G. Receitas'!X746),FALSE)</f>
        <v>0</v>
      </c>
      <c r="AD739" s="61" t="str">
        <f t="shared" si="37"/>
        <v/>
      </c>
    </row>
    <row r="740" spans="27:30" x14ac:dyDescent="0.25">
      <c r="AA740" s="61">
        <v>21</v>
      </c>
      <c r="AB740" s="61" t="str">
        <f>DRE!D750</f>
        <v/>
      </c>
      <c r="AC740" s="61">
        <f>HLOOKUP('G. Despesas'!$E$4,DRE!$C$4:$Q$1132,ROW('G. Receitas'!X747),FALSE)</f>
        <v>0</v>
      </c>
      <c r="AD740" s="61" t="str">
        <f t="shared" si="37"/>
        <v/>
      </c>
    </row>
    <row r="741" spans="27:30" x14ac:dyDescent="0.25">
      <c r="AA741" s="61">
        <v>22</v>
      </c>
      <c r="AB741" s="61" t="str">
        <f>DRE!D751</f>
        <v/>
      </c>
      <c r="AC741" s="61">
        <f>HLOOKUP('G. Despesas'!$E$4,DRE!$C$4:$Q$1132,ROW('G. Receitas'!X748),FALSE)</f>
        <v>0</v>
      </c>
      <c r="AD741" s="61" t="str">
        <f t="shared" si="37"/>
        <v/>
      </c>
    </row>
    <row r="742" spans="27:30" x14ac:dyDescent="0.25">
      <c r="AA742" s="61">
        <v>23</v>
      </c>
      <c r="AB742" s="61" t="str">
        <f>DRE!D752</f>
        <v/>
      </c>
      <c r="AC742" s="61">
        <f>HLOOKUP('G. Despesas'!$E$4,DRE!$C$4:$Q$1132,ROW('G. Receitas'!X749),FALSE)</f>
        <v>0</v>
      </c>
      <c r="AD742" s="61" t="str">
        <f t="shared" si="37"/>
        <v/>
      </c>
    </row>
    <row r="743" spans="27:30" x14ac:dyDescent="0.25">
      <c r="AA743" s="61">
        <v>24</v>
      </c>
      <c r="AB743" s="61" t="str">
        <f>DRE!D753</f>
        <v/>
      </c>
      <c r="AC743" s="61">
        <f>HLOOKUP('G. Despesas'!$E$4,DRE!$C$4:$Q$1132,ROW('G. Receitas'!X750),FALSE)</f>
        <v>0</v>
      </c>
      <c r="AD743" s="61" t="str">
        <f t="shared" si="37"/>
        <v/>
      </c>
    </row>
    <row r="744" spans="27:30" x14ac:dyDescent="0.25">
      <c r="AA744" s="61">
        <v>25</v>
      </c>
      <c r="AB744" s="61" t="str">
        <f>DRE!D754</f>
        <v/>
      </c>
      <c r="AC744" s="61">
        <f>HLOOKUP('G. Despesas'!$E$4,DRE!$C$4:$Q$1132,ROW('G. Receitas'!X751),FALSE)</f>
        <v>0</v>
      </c>
      <c r="AD744" s="61" t="str">
        <f t="shared" si="37"/>
        <v/>
      </c>
    </row>
    <row r="745" spans="27:30" x14ac:dyDescent="0.25">
      <c r="AA745" s="61">
        <v>26</v>
      </c>
      <c r="AB745" s="61" t="str">
        <f>DRE!D755</f>
        <v/>
      </c>
      <c r="AC745" s="61">
        <f>HLOOKUP('G. Despesas'!$E$4,DRE!$C$4:$Q$1132,ROW('G. Receitas'!X752),FALSE)</f>
        <v>0</v>
      </c>
      <c r="AD745" s="61" t="str">
        <f t="shared" si="37"/>
        <v/>
      </c>
    </row>
    <row r="746" spans="27:30" x14ac:dyDescent="0.25">
      <c r="AA746" s="61">
        <v>27</v>
      </c>
      <c r="AB746" s="61" t="str">
        <f>DRE!D756</f>
        <v/>
      </c>
      <c r="AC746" s="61">
        <f>HLOOKUP('G. Despesas'!$E$4,DRE!$C$4:$Q$1132,ROW('G. Receitas'!X753),FALSE)</f>
        <v>0</v>
      </c>
      <c r="AD746" s="61" t="str">
        <f t="shared" si="37"/>
        <v/>
      </c>
    </row>
    <row r="747" spans="27:30" x14ac:dyDescent="0.25">
      <c r="AA747" s="61">
        <v>28</v>
      </c>
      <c r="AB747" s="61" t="str">
        <f>DRE!D757</f>
        <v/>
      </c>
      <c r="AC747" s="61">
        <f>HLOOKUP('G. Despesas'!$E$4,DRE!$C$4:$Q$1132,ROW('G. Receitas'!X754),FALSE)</f>
        <v>0</v>
      </c>
      <c r="AD747" s="61" t="str">
        <f t="shared" si="37"/>
        <v/>
      </c>
    </row>
    <row r="748" spans="27:30" x14ac:dyDescent="0.25">
      <c r="AA748" s="61">
        <v>29</v>
      </c>
      <c r="AB748" s="61" t="str">
        <f>DRE!D758</f>
        <v/>
      </c>
      <c r="AC748" s="61">
        <f>HLOOKUP('G. Despesas'!$E$4,DRE!$C$4:$Q$1132,ROW('G. Receitas'!X755),FALSE)</f>
        <v>0</v>
      </c>
      <c r="AD748" s="61" t="str">
        <f t="shared" si="37"/>
        <v/>
      </c>
    </row>
    <row r="749" spans="27:30" x14ac:dyDescent="0.25">
      <c r="AA749" s="61">
        <v>30</v>
      </c>
      <c r="AB749" s="61" t="str">
        <f>DRE!D759</f>
        <v/>
      </c>
      <c r="AC749" s="61">
        <f>HLOOKUP('G. Despesas'!$E$4,DRE!$C$4:$Q$1132,ROW('G. Receitas'!X756),FALSE)</f>
        <v>0</v>
      </c>
      <c r="AD749" s="61" t="str">
        <f t="shared" si="37"/>
        <v/>
      </c>
    </row>
    <row r="750" spans="27:30" x14ac:dyDescent="0.25">
      <c r="AA750" s="61">
        <v>31</v>
      </c>
      <c r="AB750" s="61" t="str">
        <f>DRE!D760</f>
        <v/>
      </c>
      <c r="AC750" s="61">
        <f>HLOOKUP('G. Despesas'!$E$4,DRE!$C$4:$Q$1132,ROW('G. Receitas'!X757),FALSE)</f>
        <v>0</v>
      </c>
      <c r="AD750" s="61" t="str">
        <f t="shared" si="37"/>
        <v/>
      </c>
    </row>
    <row r="751" spans="27:30" x14ac:dyDescent="0.25">
      <c r="AA751" s="61">
        <v>32</v>
      </c>
      <c r="AB751" s="61" t="str">
        <f>DRE!D761</f>
        <v/>
      </c>
      <c r="AC751" s="61">
        <f>HLOOKUP('G. Despesas'!$E$4,DRE!$C$4:$Q$1132,ROW('G. Receitas'!X758),FALSE)</f>
        <v>0</v>
      </c>
      <c r="AD751" s="61" t="str">
        <f t="shared" si="37"/>
        <v/>
      </c>
    </row>
    <row r="752" spans="27:30" x14ac:dyDescent="0.25">
      <c r="AA752" s="61">
        <v>33</v>
      </c>
      <c r="AB752" s="61" t="str">
        <f>DRE!D762</f>
        <v/>
      </c>
      <c r="AC752" s="61">
        <f>HLOOKUP('G. Despesas'!$E$4,DRE!$C$4:$Q$1132,ROW('G. Receitas'!X759),FALSE)</f>
        <v>0</v>
      </c>
      <c r="AD752" s="61" t="str">
        <f t="shared" si="37"/>
        <v/>
      </c>
    </row>
    <row r="753" spans="27:30" x14ac:dyDescent="0.25">
      <c r="AA753" s="61">
        <v>34</v>
      </c>
      <c r="AB753" s="61" t="str">
        <f>DRE!D763</f>
        <v/>
      </c>
      <c r="AC753" s="61">
        <f>HLOOKUP('G. Despesas'!$E$4,DRE!$C$4:$Q$1132,ROW('G. Receitas'!X760),FALSE)</f>
        <v>0</v>
      </c>
      <c r="AD753" s="61" t="str">
        <f t="shared" si="37"/>
        <v/>
      </c>
    </row>
    <row r="754" spans="27:30" x14ac:dyDescent="0.25">
      <c r="AA754" s="61">
        <v>35</v>
      </c>
      <c r="AB754" s="61" t="str">
        <f>DRE!D764</f>
        <v/>
      </c>
      <c r="AC754" s="61">
        <f>HLOOKUP('G. Despesas'!$E$4,DRE!$C$4:$Q$1132,ROW('G. Receitas'!X761),FALSE)</f>
        <v>0</v>
      </c>
      <c r="AD754" s="61" t="str">
        <f t="shared" si="37"/>
        <v/>
      </c>
    </row>
    <row r="755" spans="27:30" x14ac:dyDescent="0.25">
      <c r="AA755" s="61">
        <v>36</v>
      </c>
      <c r="AB755" s="61" t="str">
        <f>DRE!D765</f>
        <v/>
      </c>
      <c r="AC755" s="61">
        <f>HLOOKUP('G. Despesas'!$E$4,DRE!$C$4:$Q$1132,ROW('G. Receitas'!X762),FALSE)</f>
        <v>0</v>
      </c>
      <c r="AD755" s="61" t="str">
        <f t="shared" si="37"/>
        <v/>
      </c>
    </row>
    <row r="756" spans="27:30" x14ac:dyDescent="0.25">
      <c r="AA756" s="61">
        <v>37</v>
      </c>
      <c r="AB756" s="61" t="str">
        <f>DRE!D766</f>
        <v/>
      </c>
      <c r="AC756" s="61">
        <f>HLOOKUP('G. Despesas'!$E$4,DRE!$C$4:$Q$1132,ROW('G. Receitas'!X763),FALSE)</f>
        <v>0</v>
      </c>
      <c r="AD756" s="61" t="str">
        <f t="shared" si="37"/>
        <v/>
      </c>
    </row>
    <row r="757" spans="27:30" x14ac:dyDescent="0.25">
      <c r="AA757" s="61">
        <v>38</v>
      </c>
      <c r="AB757" s="61" t="str">
        <f>DRE!D767</f>
        <v/>
      </c>
      <c r="AC757" s="61">
        <f>HLOOKUP('G. Despesas'!$E$4,DRE!$C$4:$Q$1132,ROW('G. Receitas'!X764),FALSE)</f>
        <v>0</v>
      </c>
      <c r="AD757" s="61" t="str">
        <f t="shared" si="37"/>
        <v/>
      </c>
    </row>
    <row r="758" spans="27:30" x14ac:dyDescent="0.25">
      <c r="AA758" s="61">
        <v>39</v>
      </c>
      <c r="AB758" s="61" t="str">
        <f>DRE!D768</f>
        <v/>
      </c>
      <c r="AC758" s="61">
        <f>HLOOKUP('G. Despesas'!$E$4,DRE!$C$4:$Q$1132,ROW('G. Receitas'!X765),FALSE)</f>
        <v>0</v>
      </c>
      <c r="AD758" s="61" t="str">
        <f t="shared" si="37"/>
        <v/>
      </c>
    </row>
    <row r="759" spans="27:30" x14ac:dyDescent="0.25">
      <c r="AA759" s="61">
        <v>40</v>
      </c>
      <c r="AB759" s="61" t="str">
        <f>DRE!D769</f>
        <v/>
      </c>
      <c r="AC759" s="61">
        <f>HLOOKUP('G. Despesas'!$E$4,DRE!$C$4:$Q$1132,ROW('G. Receitas'!X766),FALSE)</f>
        <v>0</v>
      </c>
      <c r="AD759" s="61" t="str">
        <f t="shared" si="37"/>
        <v/>
      </c>
    </row>
    <row r="760" spans="27:30" x14ac:dyDescent="0.25">
      <c r="AA760" s="61">
        <v>41</v>
      </c>
      <c r="AB760" s="61" t="str">
        <f>DRE!D770</f>
        <v/>
      </c>
      <c r="AC760" s="61">
        <f>HLOOKUP('G. Despesas'!$E$4,DRE!$C$4:$Q$1132,ROW('G. Receitas'!X767),FALSE)</f>
        <v>0</v>
      </c>
      <c r="AD760" s="61" t="str">
        <f t="shared" si="37"/>
        <v/>
      </c>
    </row>
    <row r="761" spans="27:30" x14ac:dyDescent="0.25">
      <c r="AA761" s="61">
        <v>42</v>
      </c>
      <c r="AB761" s="61" t="str">
        <f>DRE!D771</f>
        <v/>
      </c>
      <c r="AC761" s="61">
        <f>HLOOKUP('G. Despesas'!$E$4,DRE!$C$4:$Q$1132,ROW('G. Receitas'!X768),FALSE)</f>
        <v>0</v>
      </c>
      <c r="AD761" s="61" t="str">
        <f t="shared" si="37"/>
        <v/>
      </c>
    </row>
    <row r="762" spans="27:30" x14ac:dyDescent="0.25">
      <c r="AA762" s="61">
        <v>43</v>
      </c>
      <c r="AB762" s="61" t="str">
        <f>DRE!D772</f>
        <v/>
      </c>
      <c r="AC762" s="61">
        <f>HLOOKUP('G. Despesas'!$E$4,DRE!$C$4:$Q$1132,ROW('G. Receitas'!X769),FALSE)</f>
        <v>0</v>
      </c>
      <c r="AD762" s="61" t="str">
        <f t="shared" si="37"/>
        <v/>
      </c>
    </row>
    <row r="763" spans="27:30" x14ac:dyDescent="0.25">
      <c r="AA763" s="61">
        <v>44</v>
      </c>
      <c r="AB763" s="61" t="str">
        <f>DRE!D773</f>
        <v/>
      </c>
      <c r="AC763" s="61">
        <f>HLOOKUP('G. Despesas'!$E$4,DRE!$C$4:$Q$1132,ROW('G. Receitas'!X770),FALSE)</f>
        <v>0</v>
      </c>
      <c r="AD763" s="61" t="str">
        <f t="shared" si="37"/>
        <v/>
      </c>
    </row>
    <row r="764" spans="27:30" x14ac:dyDescent="0.25">
      <c r="AA764" s="61">
        <v>45</v>
      </c>
      <c r="AB764" s="61" t="str">
        <f>DRE!D774</f>
        <v/>
      </c>
      <c r="AC764" s="61">
        <f>HLOOKUP('G. Despesas'!$E$4,DRE!$C$4:$Q$1132,ROW('G. Receitas'!X771),FALSE)</f>
        <v>0</v>
      </c>
      <c r="AD764" s="61" t="str">
        <f t="shared" si="37"/>
        <v/>
      </c>
    </row>
    <row r="765" spans="27:30" x14ac:dyDescent="0.25">
      <c r="AA765" s="61">
        <v>46</v>
      </c>
      <c r="AB765" s="61" t="str">
        <f>DRE!D775</f>
        <v/>
      </c>
      <c r="AC765" s="61">
        <f>HLOOKUP('G. Despesas'!$E$4,DRE!$C$4:$Q$1132,ROW('G. Receitas'!X772),FALSE)</f>
        <v>0</v>
      </c>
      <c r="AD765" s="61" t="str">
        <f t="shared" si="37"/>
        <v/>
      </c>
    </row>
    <row r="766" spans="27:30" x14ac:dyDescent="0.25">
      <c r="AA766" s="61">
        <v>47</v>
      </c>
      <c r="AB766" s="61" t="str">
        <f>DRE!D776</f>
        <v/>
      </c>
      <c r="AC766" s="61">
        <f>HLOOKUP('G. Despesas'!$E$4,DRE!$C$4:$Q$1132,ROW('G. Receitas'!X773),FALSE)</f>
        <v>0</v>
      </c>
      <c r="AD766" s="61" t="str">
        <f t="shared" si="37"/>
        <v/>
      </c>
    </row>
    <row r="767" spans="27:30" x14ac:dyDescent="0.25">
      <c r="AA767" s="61">
        <v>48</v>
      </c>
      <c r="AB767" s="61" t="str">
        <f>DRE!D777</f>
        <v/>
      </c>
      <c r="AC767" s="61">
        <f>HLOOKUP('G. Despesas'!$E$4,DRE!$C$4:$Q$1132,ROW('G. Receitas'!X774),FALSE)</f>
        <v>0</v>
      </c>
      <c r="AD767" s="61" t="str">
        <f t="shared" si="37"/>
        <v/>
      </c>
    </row>
    <row r="768" spans="27:30" x14ac:dyDescent="0.25">
      <c r="AA768" s="61">
        <v>49</v>
      </c>
      <c r="AB768" s="61" t="str">
        <f>DRE!D778</f>
        <v/>
      </c>
      <c r="AC768" s="61">
        <f>HLOOKUP('G. Despesas'!$E$4,DRE!$C$4:$Q$1132,ROW('G. Receitas'!X775),FALSE)</f>
        <v>0</v>
      </c>
      <c r="AD768" s="61" t="str">
        <f t="shared" si="37"/>
        <v/>
      </c>
    </row>
    <row r="769" spans="27:30" x14ac:dyDescent="0.25">
      <c r="AA769" s="61">
        <v>50</v>
      </c>
      <c r="AB769" s="61" t="str">
        <f>DRE!D779</f>
        <v/>
      </c>
      <c r="AC769" s="61">
        <f>HLOOKUP('G. Despesas'!$E$4,DRE!$C$4:$Q$1132,ROW('G. Receitas'!X776),FALSE)</f>
        <v>0</v>
      </c>
      <c r="AD769" s="61" t="str">
        <f t="shared" si="37"/>
        <v/>
      </c>
    </row>
    <row r="770" spans="27:30" x14ac:dyDescent="0.25">
      <c r="AA770" s="61">
        <v>51</v>
      </c>
      <c r="AB770" s="61" t="str">
        <f>DRE!D780</f>
        <v/>
      </c>
      <c r="AC770" s="61">
        <f>HLOOKUP('G. Despesas'!$E$4,DRE!$C$4:$Q$1132,ROW('G. Receitas'!X777),FALSE)</f>
        <v>0</v>
      </c>
      <c r="AD770" s="61" t="str">
        <f t="shared" si="37"/>
        <v/>
      </c>
    </row>
    <row r="771" spans="27:30" x14ac:dyDescent="0.25">
      <c r="AA771" s="61">
        <v>52</v>
      </c>
      <c r="AB771" s="61" t="str">
        <f>DRE!D781</f>
        <v/>
      </c>
      <c r="AC771" s="61">
        <f>HLOOKUP('G. Despesas'!$E$4,DRE!$C$4:$Q$1132,ROW('G. Receitas'!X778),FALSE)</f>
        <v>0</v>
      </c>
      <c r="AD771" s="61" t="str">
        <f t="shared" si="37"/>
        <v/>
      </c>
    </row>
    <row r="772" spans="27:30" x14ac:dyDescent="0.25">
      <c r="AA772" s="61">
        <v>53</v>
      </c>
      <c r="AB772" s="61" t="str">
        <f>DRE!D782</f>
        <v/>
      </c>
      <c r="AC772" s="61">
        <f>HLOOKUP('G. Despesas'!$E$4,DRE!$C$4:$Q$1132,ROW('G. Receitas'!X779),FALSE)</f>
        <v>0</v>
      </c>
      <c r="AD772" s="61" t="str">
        <f t="shared" si="37"/>
        <v/>
      </c>
    </row>
    <row r="773" spans="27:30" x14ac:dyDescent="0.25">
      <c r="AA773" s="61">
        <v>54</v>
      </c>
      <c r="AB773" s="61" t="str">
        <f>DRE!D783</f>
        <v/>
      </c>
      <c r="AC773" s="61">
        <f>HLOOKUP('G. Despesas'!$E$4,DRE!$C$4:$Q$1132,ROW('G. Receitas'!X780),FALSE)</f>
        <v>0</v>
      </c>
      <c r="AD773" s="61" t="str">
        <f t="shared" si="37"/>
        <v/>
      </c>
    </row>
    <row r="774" spans="27:30" x14ac:dyDescent="0.25">
      <c r="AA774" s="61">
        <v>55</v>
      </c>
      <c r="AB774" s="61" t="str">
        <f>DRE!D784</f>
        <v/>
      </c>
      <c r="AC774" s="61">
        <f>HLOOKUP('G. Despesas'!$E$4,DRE!$C$4:$Q$1132,ROW('G. Receitas'!X781),FALSE)</f>
        <v>0</v>
      </c>
      <c r="AD774" s="61" t="str">
        <f t="shared" si="37"/>
        <v/>
      </c>
    </row>
    <row r="775" spans="27:30" x14ac:dyDescent="0.25">
      <c r="AA775" s="61">
        <v>56</v>
      </c>
      <c r="AB775" s="61" t="str">
        <f>DRE!D785</f>
        <v/>
      </c>
      <c r="AC775" s="61">
        <f>HLOOKUP('G. Despesas'!$E$4,DRE!$C$4:$Q$1132,ROW('G. Receitas'!X782),FALSE)</f>
        <v>0</v>
      </c>
      <c r="AD775" s="61" t="str">
        <f t="shared" si="37"/>
        <v/>
      </c>
    </row>
    <row r="776" spans="27:30" x14ac:dyDescent="0.25">
      <c r="AA776" s="61">
        <v>57</v>
      </c>
      <c r="AB776" s="61" t="str">
        <f>DRE!D786</f>
        <v/>
      </c>
      <c r="AC776" s="61">
        <f>HLOOKUP('G. Despesas'!$E$4,DRE!$C$4:$Q$1132,ROW('G. Receitas'!X783),FALSE)</f>
        <v>0</v>
      </c>
      <c r="AD776" s="61" t="str">
        <f t="shared" si="37"/>
        <v/>
      </c>
    </row>
    <row r="777" spans="27:30" x14ac:dyDescent="0.25">
      <c r="AA777" s="61">
        <v>58</v>
      </c>
      <c r="AB777" s="61" t="str">
        <f>DRE!D787</f>
        <v/>
      </c>
      <c r="AC777" s="61">
        <f>HLOOKUP('G. Despesas'!$E$4,DRE!$C$4:$Q$1132,ROW('G. Receitas'!X784),FALSE)</f>
        <v>0</v>
      </c>
      <c r="AD777" s="61" t="str">
        <f t="shared" si="37"/>
        <v/>
      </c>
    </row>
    <row r="778" spans="27:30" x14ac:dyDescent="0.25">
      <c r="AA778" s="61">
        <v>59</v>
      </c>
      <c r="AB778" s="61" t="str">
        <f>DRE!D788</f>
        <v/>
      </c>
      <c r="AC778" s="61">
        <f>HLOOKUP('G. Despesas'!$E$4,DRE!$C$4:$Q$1132,ROW('G. Receitas'!X785),FALSE)</f>
        <v>0</v>
      </c>
      <c r="AD778" s="61" t="str">
        <f t="shared" si="37"/>
        <v/>
      </c>
    </row>
    <row r="779" spans="27:30" x14ac:dyDescent="0.25">
      <c r="AA779" s="61">
        <v>60</v>
      </c>
      <c r="AB779" s="61" t="str">
        <f>DRE!D789</f>
        <v/>
      </c>
      <c r="AC779" s="61">
        <f>HLOOKUP('G. Despesas'!$E$4,DRE!$C$4:$Q$1132,ROW('G. Receitas'!X786),FALSE)</f>
        <v>0</v>
      </c>
      <c r="AD779" s="61" t="str">
        <f t="shared" si="37"/>
        <v/>
      </c>
    </row>
    <row r="780" spans="27:30" x14ac:dyDescent="0.25">
      <c r="AA780" s="61">
        <v>61</v>
      </c>
      <c r="AB780" s="61" t="str">
        <f>DRE!D790</f>
        <v/>
      </c>
      <c r="AC780" s="61">
        <f>HLOOKUP('G. Despesas'!$E$4,DRE!$C$4:$Q$1132,ROW('G. Receitas'!X787),FALSE)</f>
        <v>0</v>
      </c>
      <c r="AD780" s="61" t="str">
        <f t="shared" si="37"/>
        <v/>
      </c>
    </row>
    <row r="781" spans="27:30" x14ac:dyDescent="0.25">
      <c r="AA781" s="61">
        <v>62</v>
      </c>
      <c r="AB781" s="61" t="str">
        <f>DRE!D791</f>
        <v/>
      </c>
      <c r="AC781" s="61">
        <f>HLOOKUP('G. Despesas'!$E$4,DRE!$C$4:$Q$1132,ROW('G. Receitas'!X788),FALSE)</f>
        <v>0</v>
      </c>
      <c r="AD781" s="61" t="str">
        <f t="shared" si="37"/>
        <v/>
      </c>
    </row>
    <row r="782" spans="27:30" x14ac:dyDescent="0.25">
      <c r="AA782" s="61">
        <v>63</v>
      </c>
      <c r="AB782" s="61" t="str">
        <f>DRE!D792</f>
        <v/>
      </c>
      <c r="AC782" s="61">
        <f>HLOOKUP('G. Despesas'!$E$4,DRE!$C$4:$Q$1132,ROW('G. Receitas'!X789),FALSE)</f>
        <v>0</v>
      </c>
      <c r="AD782" s="61" t="str">
        <f t="shared" si="37"/>
        <v/>
      </c>
    </row>
    <row r="783" spans="27:30" x14ac:dyDescent="0.25">
      <c r="AA783" s="61">
        <v>64</v>
      </c>
      <c r="AB783" s="61" t="str">
        <f>DRE!D793</f>
        <v/>
      </c>
      <c r="AC783" s="61">
        <f>HLOOKUP('G. Despesas'!$E$4,DRE!$C$4:$Q$1132,ROW('G. Receitas'!X790),FALSE)</f>
        <v>0</v>
      </c>
      <c r="AD783" s="61" t="str">
        <f t="shared" si="37"/>
        <v/>
      </c>
    </row>
    <row r="784" spans="27:30" x14ac:dyDescent="0.25">
      <c r="AA784" s="61">
        <v>65</v>
      </c>
      <c r="AB784" s="61" t="str">
        <f>DRE!D794</f>
        <v/>
      </c>
      <c r="AC784" s="61">
        <f>HLOOKUP('G. Despesas'!$E$4,DRE!$C$4:$Q$1132,ROW('G. Receitas'!X791),FALSE)</f>
        <v>0</v>
      </c>
      <c r="AD784" s="61" t="str">
        <f t="shared" si="37"/>
        <v/>
      </c>
    </row>
    <row r="785" spans="27:30" x14ac:dyDescent="0.25">
      <c r="AA785" s="61">
        <v>66</v>
      </c>
      <c r="AB785" s="61" t="str">
        <f>DRE!D795</f>
        <v/>
      </c>
      <c r="AC785" s="61">
        <f>HLOOKUP('G. Despesas'!$E$4,DRE!$C$4:$Q$1132,ROW('G. Receitas'!X792),FALSE)</f>
        <v>0</v>
      </c>
      <c r="AD785" s="61" t="str">
        <f t="shared" ref="AD785:AD818" si="39">IF(AC785=0,"",AC785+AA785/1000)</f>
        <v/>
      </c>
    </row>
    <row r="786" spans="27:30" x14ac:dyDescent="0.25">
      <c r="AA786" s="61">
        <v>67</v>
      </c>
      <c r="AB786" s="61" t="str">
        <f>DRE!D796</f>
        <v/>
      </c>
      <c r="AC786" s="61">
        <f>HLOOKUP('G. Despesas'!$E$4,DRE!$C$4:$Q$1132,ROW('G. Receitas'!X793),FALSE)</f>
        <v>0</v>
      </c>
      <c r="AD786" s="61" t="str">
        <f t="shared" si="39"/>
        <v/>
      </c>
    </row>
    <row r="787" spans="27:30" x14ac:dyDescent="0.25">
      <c r="AA787" s="61">
        <v>68</v>
      </c>
      <c r="AB787" s="61" t="str">
        <f>DRE!D797</f>
        <v/>
      </c>
      <c r="AC787" s="61">
        <f>HLOOKUP('G. Despesas'!$E$4,DRE!$C$4:$Q$1132,ROW('G. Receitas'!X794),FALSE)</f>
        <v>0</v>
      </c>
      <c r="AD787" s="61" t="str">
        <f t="shared" si="39"/>
        <v/>
      </c>
    </row>
    <row r="788" spans="27:30" x14ac:dyDescent="0.25">
      <c r="AA788" s="61">
        <v>69</v>
      </c>
      <c r="AB788" s="61" t="str">
        <f>DRE!D798</f>
        <v/>
      </c>
      <c r="AC788" s="61">
        <f>HLOOKUP('G. Despesas'!$E$4,DRE!$C$4:$Q$1132,ROW('G. Receitas'!X795),FALSE)</f>
        <v>0</v>
      </c>
      <c r="AD788" s="61" t="str">
        <f t="shared" si="39"/>
        <v/>
      </c>
    </row>
    <row r="789" spans="27:30" x14ac:dyDescent="0.25">
      <c r="AA789" s="61">
        <v>70</v>
      </c>
      <c r="AB789" s="61" t="str">
        <f>DRE!D799</f>
        <v/>
      </c>
      <c r="AC789" s="61">
        <f>HLOOKUP('G. Despesas'!$E$4,DRE!$C$4:$Q$1132,ROW('G. Receitas'!X796),FALSE)</f>
        <v>0</v>
      </c>
      <c r="AD789" s="61" t="str">
        <f t="shared" si="39"/>
        <v/>
      </c>
    </row>
    <row r="790" spans="27:30" x14ac:dyDescent="0.25">
      <c r="AA790" s="61">
        <v>71</v>
      </c>
      <c r="AB790" s="61" t="str">
        <f>DRE!D800</f>
        <v/>
      </c>
      <c r="AC790" s="61">
        <f>HLOOKUP('G. Despesas'!$E$4,DRE!$C$4:$Q$1132,ROW('G. Receitas'!X797),FALSE)</f>
        <v>0</v>
      </c>
      <c r="AD790" s="61" t="str">
        <f t="shared" si="39"/>
        <v/>
      </c>
    </row>
    <row r="791" spans="27:30" x14ac:dyDescent="0.25">
      <c r="AA791" s="61">
        <v>72</v>
      </c>
      <c r="AB791" s="61" t="str">
        <f>DRE!D801</f>
        <v/>
      </c>
      <c r="AC791" s="61">
        <f>HLOOKUP('G. Despesas'!$E$4,DRE!$C$4:$Q$1132,ROW('G. Receitas'!X798),FALSE)</f>
        <v>0</v>
      </c>
      <c r="AD791" s="61" t="str">
        <f t="shared" si="39"/>
        <v/>
      </c>
    </row>
    <row r="792" spans="27:30" x14ac:dyDescent="0.25">
      <c r="AA792" s="61">
        <v>73</v>
      </c>
      <c r="AB792" s="61" t="str">
        <f>DRE!D802</f>
        <v/>
      </c>
      <c r="AC792" s="61">
        <f>HLOOKUP('G. Despesas'!$E$4,DRE!$C$4:$Q$1132,ROW('G. Receitas'!X799),FALSE)</f>
        <v>0</v>
      </c>
      <c r="AD792" s="61" t="str">
        <f t="shared" si="39"/>
        <v/>
      </c>
    </row>
    <row r="793" spans="27:30" x14ac:dyDescent="0.25">
      <c r="AA793" s="61">
        <v>74</v>
      </c>
      <c r="AB793" s="61" t="str">
        <f>DRE!D803</f>
        <v/>
      </c>
      <c r="AC793" s="61">
        <f>HLOOKUP('G. Despesas'!$E$4,DRE!$C$4:$Q$1132,ROW('G. Receitas'!X800),FALSE)</f>
        <v>0</v>
      </c>
      <c r="AD793" s="61" t="str">
        <f t="shared" si="39"/>
        <v/>
      </c>
    </row>
    <row r="794" spans="27:30" x14ac:dyDescent="0.25">
      <c r="AA794" s="61">
        <v>75</v>
      </c>
      <c r="AB794" s="61" t="str">
        <f>DRE!D804</f>
        <v/>
      </c>
      <c r="AC794" s="61">
        <f>HLOOKUP('G. Despesas'!$E$4,DRE!$C$4:$Q$1132,ROW('G. Receitas'!X801),FALSE)</f>
        <v>0</v>
      </c>
      <c r="AD794" s="61" t="str">
        <f t="shared" si="39"/>
        <v/>
      </c>
    </row>
    <row r="795" spans="27:30" x14ac:dyDescent="0.25">
      <c r="AA795" s="61">
        <v>76</v>
      </c>
      <c r="AB795" s="61" t="str">
        <f>DRE!D805</f>
        <v/>
      </c>
      <c r="AC795" s="61">
        <f>HLOOKUP('G. Despesas'!$E$4,DRE!$C$4:$Q$1132,ROW('G. Receitas'!X802),FALSE)</f>
        <v>0</v>
      </c>
      <c r="AD795" s="61" t="str">
        <f t="shared" si="39"/>
        <v/>
      </c>
    </row>
    <row r="796" spans="27:30" x14ac:dyDescent="0.25">
      <c r="AA796" s="61">
        <v>77</v>
      </c>
      <c r="AB796" s="61" t="str">
        <f>DRE!D806</f>
        <v/>
      </c>
      <c r="AC796" s="61">
        <f>HLOOKUP('G. Despesas'!$E$4,DRE!$C$4:$Q$1132,ROW('G. Receitas'!X803),FALSE)</f>
        <v>0</v>
      </c>
      <c r="AD796" s="61" t="str">
        <f t="shared" si="39"/>
        <v/>
      </c>
    </row>
    <row r="797" spans="27:30" x14ac:dyDescent="0.25">
      <c r="AA797" s="61">
        <v>78</v>
      </c>
      <c r="AB797" s="61" t="str">
        <f>DRE!D807</f>
        <v/>
      </c>
      <c r="AC797" s="61">
        <f>HLOOKUP('G. Despesas'!$E$4,DRE!$C$4:$Q$1132,ROW('G. Receitas'!X804),FALSE)</f>
        <v>0</v>
      </c>
      <c r="AD797" s="61" t="str">
        <f t="shared" si="39"/>
        <v/>
      </c>
    </row>
    <row r="798" spans="27:30" x14ac:dyDescent="0.25">
      <c r="AA798" s="61">
        <v>79</v>
      </c>
      <c r="AB798" s="61" t="str">
        <f>DRE!D808</f>
        <v/>
      </c>
      <c r="AC798" s="61">
        <f>HLOOKUP('G. Despesas'!$E$4,DRE!$C$4:$Q$1132,ROW('G. Receitas'!X805),FALSE)</f>
        <v>0</v>
      </c>
      <c r="AD798" s="61" t="str">
        <f t="shared" si="39"/>
        <v/>
      </c>
    </row>
    <row r="799" spans="27:30" x14ac:dyDescent="0.25">
      <c r="AA799" s="61">
        <v>80</v>
      </c>
      <c r="AB799" s="61" t="str">
        <f>DRE!D809</f>
        <v/>
      </c>
      <c r="AC799" s="61">
        <f>HLOOKUP('G. Despesas'!$E$4,DRE!$C$4:$Q$1132,ROW('G. Receitas'!X806),FALSE)</f>
        <v>0</v>
      </c>
      <c r="AD799" s="61" t="str">
        <f t="shared" si="39"/>
        <v/>
      </c>
    </row>
    <row r="800" spans="27:30" x14ac:dyDescent="0.25">
      <c r="AA800" s="61">
        <v>81</v>
      </c>
      <c r="AB800" s="61" t="str">
        <f>DRE!D810</f>
        <v/>
      </c>
      <c r="AC800" s="61">
        <f>HLOOKUP('G. Despesas'!$E$4,DRE!$C$4:$Q$1132,ROW('G. Receitas'!X807),FALSE)</f>
        <v>0</v>
      </c>
      <c r="AD800" s="61" t="str">
        <f t="shared" si="39"/>
        <v/>
      </c>
    </row>
    <row r="801" spans="27:30" x14ac:dyDescent="0.25">
      <c r="AA801" s="61">
        <v>82</v>
      </c>
      <c r="AB801" s="61" t="str">
        <f>DRE!D811</f>
        <v/>
      </c>
      <c r="AC801" s="61">
        <f>HLOOKUP('G. Despesas'!$E$4,DRE!$C$4:$Q$1132,ROW('G. Receitas'!X808),FALSE)</f>
        <v>0</v>
      </c>
      <c r="AD801" s="61" t="str">
        <f t="shared" si="39"/>
        <v/>
      </c>
    </row>
    <row r="802" spans="27:30" x14ac:dyDescent="0.25">
      <c r="AA802" s="61">
        <v>83</v>
      </c>
      <c r="AB802" s="61" t="str">
        <f>DRE!D812</f>
        <v/>
      </c>
      <c r="AC802" s="61">
        <f>HLOOKUP('G. Despesas'!$E$4,DRE!$C$4:$Q$1132,ROW('G. Receitas'!X809),FALSE)</f>
        <v>0</v>
      </c>
      <c r="AD802" s="61" t="str">
        <f t="shared" si="39"/>
        <v/>
      </c>
    </row>
    <row r="803" spans="27:30" x14ac:dyDescent="0.25">
      <c r="AA803" s="61">
        <v>84</v>
      </c>
      <c r="AB803" s="61" t="str">
        <f>DRE!D813</f>
        <v/>
      </c>
      <c r="AC803" s="61">
        <f>HLOOKUP('G. Despesas'!$E$4,DRE!$C$4:$Q$1132,ROW('G. Receitas'!X810),FALSE)</f>
        <v>0</v>
      </c>
      <c r="AD803" s="61" t="str">
        <f t="shared" si="39"/>
        <v/>
      </c>
    </row>
    <row r="804" spans="27:30" x14ac:dyDescent="0.25">
      <c r="AA804" s="61">
        <v>85</v>
      </c>
      <c r="AB804" s="61" t="str">
        <f>DRE!D814</f>
        <v/>
      </c>
      <c r="AC804" s="61">
        <f>HLOOKUP('G. Despesas'!$E$4,DRE!$C$4:$Q$1132,ROW('G. Receitas'!X811),FALSE)</f>
        <v>0</v>
      </c>
      <c r="AD804" s="61" t="str">
        <f t="shared" si="39"/>
        <v/>
      </c>
    </row>
    <row r="805" spans="27:30" x14ac:dyDescent="0.25">
      <c r="AA805" s="61">
        <v>86</v>
      </c>
      <c r="AB805" s="61" t="str">
        <f>DRE!D815</f>
        <v/>
      </c>
      <c r="AC805" s="61">
        <f>HLOOKUP('G. Despesas'!$E$4,DRE!$C$4:$Q$1132,ROW('G. Receitas'!X812),FALSE)</f>
        <v>0</v>
      </c>
      <c r="AD805" s="61" t="str">
        <f t="shared" si="39"/>
        <v/>
      </c>
    </row>
    <row r="806" spans="27:30" x14ac:dyDescent="0.25">
      <c r="AA806" s="61">
        <v>87</v>
      </c>
      <c r="AB806" s="61" t="str">
        <f>DRE!D816</f>
        <v/>
      </c>
      <c r="AC806" s="61">
        <f>HLOOKUP('G. Despesas'!$E$4,DRE!$C$4:$Q$1132,ROW('G. Receitas'!X813),FALSE)</f>
        <v>0</v>
      </c>
      <c r="AD806" s="61" t="str">
        <f t="shared" si="39"/>
        <v/>
      </c>
    </row>
    <row r="807" spans="27:30" x14ac:dyDescent="0.25">
      <c r="AA807" s="61">
        <v>88</v>
      </c>
      <c r="AB807" s="61" t="str">
        <f>DRE!D817</f>
        <v/>
      </c>
      <c r="AC807" s="61">
        <f>HLOOKUP('G. Despesas'!$E$4,DRE!$C$4:$Q$1132,ROW('G. Receitas'!X814),FALSE)</f>
        <v>0</v>
      </c>
      <c r="AD807" s="61" t="str">
        <f t="shared" si="39"/>
        <v/>
      </c>
    </row>
    <row r="808" spans="27:30" x14ac:dyDescent="0.25">
      <c r="AA808" s="61">
        <v>89</v>
      </c>
      <c r="AB808" s="61" t="str">
        <f>DRE!D818</f>
        <v/>
      </c>
      <c r="AC808" s="61">
        <f>HLOOKUP('G. Despesas'!$E$4,DRE!$C$4:$Q$1132,ROW('G. Receitas'!X815),FALSE)</f>
        <v>0</v>
      </c>
      <c r="AD808" s="61" t="str">
        <f t="shared" si="39"/>
        <v/>
      </c>
    </row>
    <row r="809" spans="27:30" x14ac:dyDescent="0.25">
      <c r="AA809" s="61">
        <v>90</v>
      </c>
      <c r="AB809" s="61" t="str">
        <f>DRE!D819</f>
        <v/>
      </c>
      <c r="AC809" s="61">
        <f>HLOOKUP('G. Despesas'!$E$4,DRE!$C$4:$Q$1132,ROW('G. Receitas'!X816),FALSE)</f>
        <v>0</v>
      </c>
      <c r="AD809" s="61" t="str">
        <f t="shared" si="39"/>
        <v/>
      </c>
    </row>
    <row r="810" spans="27:30" x14ac:dyDescent="0.25">
      <c r="AA810" s="61">
        <v>91</v>
      </c>
      <c r="AB810" s="61" t="str">
        <f>DRE!D820</f>
        <v/>
      </c>
      <c r="AC810" s="61">
        <f>HLOOKUP('G. Despesas'!$E$4,DRE!$C$4:$Q$1132,ROW('G. Receitas'!X817),FALSE)</f>
        <v>0</v>
      </c>
      <c r="AD810" s="61" t="str">
        <f t="shared" si="39"/>
        <v/>
      </c>
    </row>
    <row r="811" spans="27:30" x14ac:dyDescent="0.25">
      <c r="AA811" s="61">
        <v>92</v>
      </c>
      <c r="AB811" s="61" t="str">
        <f>DRE!D821</f>
        <v/>
      </c>
      <c r="AC811" s="61">
        <f>HLOOKUP('G. Despesas'!$E$4,DRE!$C$4:$Q$1132,ROW('G. Receitas'!X818),FALSE)</f>
        <v>0</v>
      </c>
      <c r="AD811" s="61" t="str">
        <f t="shared" si="39"/>
        <v/>
      </c>
    </row>
    <row r="812" spans="27:30" x14ac:dyDescent="0.25">
      <c r="AA812" s="61">
        <v>93</v>
      </c>
      <c r="AB812" s="61" t="str">
        <f>DRE!D822</f>
        <v/>
      </c>
      <c r="AC812" s="61">
        <f>HLOOKUP('G. Despesas'!$E$4,DRE!$C$4:$Q$1132,ROW('G. Receitas'!X819),FALSE)</f>
        <v>0</v>
      </c>
      <c r="AD812" s="61" t="str">
        <f t="shared" si="39"/>
        <v/>
      </c>
    </row>
    <row r="813" spans="27:30" x14ac:dyDescent="0.25">
      <c r="AA813" s="61">
        <v>94</v>
      </c>
      <c r="AB813" s="61" t="str">
        <f>DRE!D823</f>
        <v/>
      </c>
      <c r="AC813" s="61">
        <f>HLOOKUP('G. Despesas'!$E$4,DRE!$C$4:$Q$1132,ROW('G. Receitas'!X820),FALSE)</f>
        <v>0</v>
      </c>
      <c r="AD813" s="61" t="str">
        <f t="shared" si="39"/>
        <v/>
      </c>
    </row>
    <row r="814" spans="27:30" x14ac:dyDescent="0.25">
      <c r="AA814" s="61">
        <v>95</v>
      </c>
      <c r="AB814" s="61" t="str">
        <f>DRE!D824</f>
        <v/>
      </c>
      <c r="AC814" s="61">
        <f>HLOOKUP('G. Despesas'!$E$4,DRE!$C$4:$Q$1132,ROW('G. Receitas'!X821),FALSE)</f>
        <v>0</v>
      </c>
      <c r="AD814" s="61" t="str">
        <f t="shared" si="39"/>
        <v/>
      </c>
    </row>
    <row r="815" spans="27:30" x14ac:dyDescent="0.25">
      <c r="AA815" s="61">
        <v>96</v>
      </c>
      <c r="AB815" s="61" t="str">
        <f>DRE!D825</f>
        <v/>
      </c>
      <c r="AC815" s="61">
        <f>HLOOKUP('G. Despesas'!$E$4,DRE!$C$4:$Q$1132,ROW('G. Receitas'!X822),FALSE)</f>
        <v>0</v>
      </c>
      <c r="AD815" s="61" t="str">
        <f t="shared" si="39"/>
        <v/>
      </c>
    </row>
    <row r="816" spans="27:30" x14ac:dyDescent="0.25">
      <c r="AA816" s="61">
        <v>97</v>
      </c>
      <c r="AB816" s="61" t="str">
        <f>DRE!D826</f>
        <v/>
      </c>
      <c r="AC816" s="61">
        <f>HLOOKUP('G. Despesas'!$E$4,DRE!$C$4:$Q$1132,ROW('G. Receitas'!X823),FALSE)</f>
        <v>0</v>
      </c>
      <c r="AD816" s="61" t="str">
        <f t="shared" si="39"/>
        <v/>
      </c>
    </row>
    <row r="817" spans="27:33" x14ac:dyDescent="0.25">
      <c r="AA817" s="61">
        <v>98</v>
      </c>
      <c r="AB817" s="61" t="str">
        <f>DRE!D827</f>
        <v/>
      </c>
      <c r="AC817" s="61">
        <f>HLOOKUP('G. Despesas'!$E$4,DRE!$C$4:$Q$1132,ROW('G. Receitas'!X824),FALSE)</f>
        <v>0</v>
      </c>
      <c r="AD817" s="61" t="str">
        <f t="shared" si="39"/>
        <v/>
      </c>
    </row>
    <row r="818" spans="27:33" x14ac:dyDescent="0.25">
      <c r="AA818" s="61">
        <v>99</v>
      </c>
      <c r="AB818" s="61" t="str">
        <f>DRE!D828</f>
        <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311</v>
      </c>
      <c r="AE819" s="61" t="s">
        <v>312</v>
      </c>
      <c r="AF819" s="61" t="s">
        <v>313</v>
      </c>
      <c r="AG819" s="61" t="s">
        <v>313</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TESTE</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
      </c>
      <c r="AC835" s="61">
        <f>HLOOKUP('G. Despesas'!$E$4,DRE!$C$4:$Q$1132,ROW('G. Receitas'!X842),FALSE)</f>
        <v>0</v>
      </c>
      <c r="AD835" s="61" t="str">
        <f t="shared" si="42"/>
        <v/>
      </c>
    </row>
    <row r="836" spans="27:33" x14ac:dyDescent="0.25">
      <c r="AA836" s="61">
        <v>17</v>
      </c>
      <c r="AB836" s="61" t="str">
        <f>DRE!D846</f>
        <v/>
      </c>
      <c r="AC836" s="61">
        <f>HLOOKUP('G. Despesas'!$E$4,DRE!$C$4:$Q$1132,ROW('G. Receitas'!X843),FALSE)</f>
        <v>0</v>
      </c>
      <c r="AD836" s="61" t="str">
        <f t="shared" si="42"/>
        <v/>
      </c>
    </row>
    <row r="837" spans="27:33" x14ac:dyDescent="0.25">
      <c r="AA837" s="61">
        <v>18</v>
      </c>
      <c r="AB837" s="61" t="str">
        <f>DRE!D847</f>
        <v/>
      </c>
      <c r="AC837" s="61">
        <f>HLOOKUP('G. Despesas'!$E$4,DRE!$C$4:$Q$1132,ROW('G. Receitas'!X844),FALSE)</f>
        <v>0</v>
      </c>
      <c r="AD837" s="61" t="str">
        <f t="shared" si="42"/>
        <v/>
      </c>
    </row>
    <row r="838" spans="27:33" x14ac:dyDescent="0.25">
      <c r="AA838" s="61">
        <v>19</v>
      </c>
      <c r="AB838" s="61" t="str">
        <f>DRE!D848</f>
        <v/>
      </c>
      <c r="AC838" s="61">
        <f>HLOOKUP('G. Despesas'!$E$4,DRE!$C$4:$Q$1132,ROW('G. Receitas'!X845),FALSE)</f>
        <v>0</v>
      </c>
      <c r="AD838" s="61" t="str">
        <f t="shared" si="42"/>
        <v/>
      </c>
    </row>
    <row r="839" spans="27:33" x14ac:dyDescent="0.25">
      <c r="AA839" s="61">
        <v>20</v>
      </c>
      <c r="AB839" s="61" t="str">
        <f>DRE!D849</f>
        <v/>
      </c>
      <c r="AC839" s="61">
        <f>HLOOKUP('G. Despesas'!$E$4,DRE!$C$4:$Q$1132,ROW('G. Receitas'!X846),FALSE)</f>
        <v>0</v>
      </c>
      <c r="AD839" s="61" t="str">
        <f t="shared" si="42"/>
        <v/>
      </c>
    </row>
    <row r="840" spans="27:33" x14ac:dyDescent="0.25">
      <c r="AA840" s="61">
        <v>21</v>
      </c>
      <c r="AB840" s="61" t="str">
        <f>DRE!D850</f>
        <v/>
      </c>
      <c r="AC840" s="61">
        <f>HLOOKUP('G. Despesas'!$E$4,DRE!$C$4:$Q$1132,ROW('G. Receitas'!X847),FALSE)</f>
        <v>0</v>
      </c>
      <c r="AD840" s="61" t="str">
        <f t="shared" si="42"/>
        <v/>
      </c>
    </row>
    <row r="841" spans="27:33" x14ac:dyDescent="0.25">
      <c r="AA841" s="61">
        <v>22</v>
      </c>
      <c r="AB841" s="61" t="str">
        <f>DRE!D851</f>
        <v/>
      </c>
      <c r="AC841" s="61">
        <f>HLOOKUP('G. Despesas'!$E$4,DRE!$C$4:$Q$1132,ROW('G. Receitas'!X848),FALSE)</f>
        <v>0</v>
      </c>
      <c r="AD841" s="61" t="str">
        <f t="shared" si="42"/>
        <v/>
      </c>
    </row>
    <row r="842" spans="27:33" x14ac:dyDescent="0.25">
      <c r="AA842" s="61">
        <v>23</v>
      </c>
      <c r="AB842" s="61" t="str">
        <f>DRE!D852</f>
        <v/>
      </c>
      <c r="AC842" s="61">
        <f>HLOOKUP('G. Despesas'!$E$4,DRE!$C$4:$Q$1132,ROW('G. Receitas'!X849),FALSE)</f>
        <v>0</v>
      </c>
      <c r="AD842" s="61" t="str">
        <f t="shared" si="42"/>
        <v/>
      </c>
    </row>
    <row r="843" spans="27:33" x14ac:dyDescent="0.25">
      <c r="AA843" s="61">
        <v>24</v>
      </c>
      <c r="AB843" s="61" t="str">
        <f>DRE!D853</f>
        <v/>
      </c>
      <c r="AC843" s="61">
        <f>HLOOKUP('G. Despesas'!$E$4,DRE!$C$4:$Q$1132,ROW('G. Receitas'!X850),FALSE)</f>
        <v>0</v>
      </c>
      <c r="AD843" s="61" t="str">
        <f t="shared" si="42"/>
        <v/>
      </c>
    </row>
    <row r="844" spans="27:33" x14ac:dyDescent="0.25">
      <c r="AA844" s="61">
        <v>25</v>
      </c>
      <c r="AB844" s="61" t="str">
        <f>DRE!D854</f>
        <v/>
      </c>
      <c r="AC844" s="61">
        <f>HLOOKUP('G. Despesas'!$E$4,DRE!$C$4:$Q$1132,ROW('G. Receitas'!X851),FALSE)</f>
        <v>0</v>
      </c>
      <c r="AD844" s="61" t="str">
        <f t="shared" si="42"/>
        <v/>
      </c>
    </row>
    <row r="845" spans="27:33" x14ac:dyDescent="0.25">
      <c r="AA845" s="61">
        <v>26</v>
      </c>
      <c r="AB845" s="61" t="str">
        <f>DRE!D855</f>
        <v/>
      </c>
      <c r="AC845" s="61">
        <f>HLOOKUP('G. Despesas'!$E$4,DRE!$C$4:$Q$1132,ROW('G. Receitas'!X852),FALSE)</f>
        <v>0</v>
      </c>
      <c r="AD845" s="61" t="str">
        <f t="shared" si="42"/>
        <v/>
      </c>
    </row>
    <row r="846" spans="27:33" x14ac:dyDescent="0.25">
      <c r="AA846" s="61">
        <v>27</v>
      </c>
      <c r="AB846" s="61" t="str">
        <f>DRE!D856</f>
        <v/>
      </c>
      <c r="AC846" s="61">
        <f>HLOOKUP('G. Despesas'!$E$4,DRE!$C$4:$Q$1132,ROW('G. Receitas'!X853),FALSE)</f>
        <v>0</v>
      </c>
      <c r="AD846" s="61" t="str">
        <f t="shared" si="42"/>
        <v/>
      </c>
    </row>
    <row r="847" spans="27:33" x14ac:dyDescent="0.25">
      <c r="AA847" s="61">
        <v>28</v>
      </c>
      <c r="AB847" s="61" t="str">
        <f>DRE!D857</f>
        <v/>
      </c>
      <c r="AC847" s="61">
        <f>HLOOKUP('G. Despesas'!$E$4,DRE!$C$4:$Q$1132,ROW('G. Receitas'!X854),FALSE)</f>
        <v>0</v>
      </c>
      <c r="AD847" s="61" t="str">
        <f t="shared" si="42"/>
        <v/>
      </c>
    </row>
    <row r="848" spans="27:33" x14ac:dyDescent="0.25">
      <c r="AA848" s="61">
        <v>29</v>
      </c>
      <c r="AB848" s="61" t="str">
        <f>DRE!D858</f>
        <v/>
      </c>
      <c r="AC848" s="61">
        <f>HLOOKUP('G. Despesas'!$E$4,DRE!$C$4:$Q$1132,ROW('G. Receitas'!X855),FALSE)</f>
        <v>0</v>
      </c>
      <c r="AD848" s="61" t="str">
        <f t="shared" si="42"/>
        <v/>
      </c>
    </row>
    <row r="849" spans="27:30" x14ac:dyDescent="0.25">
      <c r="AA849" s="61">
        <v>30</v>
      </c>
      <c r="AB849" s="61" t="str">
        <f>DRE!D859</f>
        <v/>
      </c>
      <c r="AC849" s="61">
        <f>HLOOKUP('G. Despesas'!$E$4,DRE!$C$4:$Q$1132,ROW('G. Receitas'!X856),FALSE)</f>
        <v>0</v>
      </c>
      <c r="AD849" s="61" t="str">
        <f t="shared" si="42"/>
        <v/>
      </c>
    </row>
    <row r="850" spans="27:30" x14ac:dyDescent="0.25">
      <c r="AA850" s="61">
        <v>31</v>
      </c>
      <c r="AB850" s="61" t="str">
        <f>DRE!D860</f>
        <v/>
      </c>
      <c r="AC850" s="61">
        <f>HLOOKUP('G. Despesas'!$E$4,DRE!$C$4:$Q$1132,ROW('G. Receitas'!X857),FALSE)</f>
        <v>0</v>
      </c>
      <c r="AD850" s="61" t="str">
        <f t="shared" si="42"/>
        <v/>
      </c>
    </row>
    <row r="851" spans="27:30" x14ac:dyDescent="0.25">
      <c r="AA851" s="61">
        <v>32</v>
      </c>
      <c r="AB851" s="61" t="str">
        <f>DRE!D861</f>
        <v/>
      </c>
      <c r="AC851" s="61">
        <f>HLOOKUP('G. Despesas'!$E$4,DRE!$C$4:$Q$1132,ROW('G. Receitas'!X858),FALSE)</f>
        <v>0</v>
      </c>
      <c r="AD851" s="61" t="str">
        <f t="shared" si="42"/>
        <v/>
      </c>
    </row>
    <row r="852" spans="27:30" x14ac:dyDescent="0.25">
      <c r="AA852" s="61">
        <v>33</v>
      </c>
      <c r="AB852" s="61" t="str">
        <f>DRE!D862</f>
        <v/>
      </c>
      <c r="AC852" s="61">
        <f>HLOOKUP('G. Despesas'!$E$4,DRE!$C$4:$Q$1132,ROW('G. Receitas'!X859),FALSE)</f>
        <v>0</v>
      </c>
      <c r="AD852" s="61" t="str">
        <f t="shared" si="42"/>
        <v/>
      </c>
    </row>
    <row r="853" spans="27:30" x14ac:dyDescent="0.25">
      <c r="AA853" s="61">
        <v>34</v>
      </c>
      <c r="AB853" s="61" t="str">
        <f>DRE!D863</f>
        <v/>
      </c>
      <c r="AC853" s="61">
        <f>HLOOKUP('G. Despesas'!$E$4,DRE!$C$4:$Q$1132,ROW('G. Receitas'!X860),FALSE)</f>
        <v>0</v>
      </c>
      <c r="AD853" s="61" t="str">
        <f t="shared" si="42"/>
        <v/>
      </c>
    </row>
    <row r="854" spans="27:30" x14ac:dyDescent="0.25">
      <c r="AA854" s="61">
        <v>35</v>
      </c>
      <c r="AB854" s="61" t="str">
        <f>DRE!D864</f>
        <v/>
      </c>
      <c r="AC854" s="61">
        <f>HLOOKUP('G. Despesas'!$E$4,DRE!$C$4:$Q$1132,ROW('G. Receitas'!X861),FALSE)</f>
        <v>0</v>
      </c>
      <c r="AD854" s="61" t="str">
        <f t="shared" si="42"/>
        <v/>
      </c>
    </row>
    <row r="855" spans="27:30" x14ac:dyDescent="0.25">
      <c r="AA855" s="61">
        <v>36</v>
      </c>
      <c r="AB855" s="61" t="str">
        <f>DRE!D865</f>
        <v/>
      </c>
      <c r="AC855" s="61">
        <f>HLOOKUP('G. Despesas'!$E$4,DRE!$C$4:$Q$1132,ROW('G. Receitas'!X862),FALSE)</f>
        <v>0</v>
      </c>
      <c r="AD855" s="61" t="str">
        <f t="shared" si="42"/>
        <v/>
      </c>
    </row>
    <row r="856" spans="27:30" x14ac:dyDescent="0.25">
      <c r="AA856" s="61">
        <v>37</v>
      </c>
      <c r="AB856" s="61" t="str">
        <f>DRE!D866</f>
        <v/>
      </c>
      <c r="AC856" s="61">
        <f>HLOOKUP('G. Despesas'!$E$4,DRE!$C$4:$Q$1132,ROW('G. Receitas'!X863),FALSE)</f>
        <v>0</v>
      </c>
      <c r="AD856" s="61" t="str">
        <f t="shared" si="42"/>
        <v/>
      </c>
    </row>
    <row r="857" spans="27:30" x14ac:dyDescent="0.25">
      <c r="AA857" s="61">
        <v>38</v>
      </c>
      <c r="AB857" s="61" t="str">
        <f>DRE!D867</f>
        <v/>
      </c>
      <c r="AC857" s="61">
        <f>HLOOKUP('G. Despesas'!$E$4,DRE!$C$4:$Q$1132,ROW('G. Receitas'!X864),FALSE)</f>
        <v>0</v>
      </c>
      <c r="AD857" s="61" t="str">
        <f t="shared" si="42"/>
        <v/>
      </c>
    </row>
    <row r="858" spans="27:30" x14ac:dyDescent="0.25">
      <c r="AA858" s="61">
        <v>39</v>
      </c>
      <c r="AB858" s="61" t="str">
        <f>DRE!D868</f>
        <v/>
      </c>
      <c r="AC858" s="61">
        <f>HLOOKUP('G. Despesas'!$E$4,DRE!$C$4:$Q$1132,ROW('G. Receitas'!X865),FALSE)</f>
        <v>0</v>
      </c>
      <c r="AD858" s="61" t="str">
        <f t="shared" si="42"/>
        <v/>
      </c>
    </row>
    <row r="859" spans="27:30" x14ac:dyDescent="0.25">
      <c r="AA859" s="61">
        <v>40</v>
      </c>
      <c r="AB859" s="61" t="str">
        <f>DRE!D869</f>
        <v/>
      </c>
      <c r="AC859" s="61">
        <f>HLOOKUP('G. Despesas'!$E$4,DRE!$C$4:$Q$1132,ROW('G. Receitas'!X866),FALSE)</f>
        <v>0</v>
      </c>
      <c r="AD859" s="61" t="str">
        <f t="shared" si="42"/>
        <v/>
      </c>
    </row>
    <row r="860" spans="27:30" x14ac:dyDescent="0.25">
      <c r="AA860" s="61">
        <v>41</v>
      </c>
      <c r="AB860" s="61" t="str">
        <f>DRE!D870</f>
        <v/>
      </c>
      <c r="AC860" s="61">
        <f>HLOOKUP('G. Despesas'!$E$4,DRE!$C$4:$Q$1132,ROW('G. Receitas'!X867),FALSE)</f>
        <v>0</v>
      </c>
      <c r="AD860" s="61" t="str">
        <f t="shared" si="42"/>
        <v/>
      </c>
    </row>
    <row r="861" spans="27:30" x14ac:dyDescent="0.25">
      <c r="AA861" s="61">
        <v>42</v>
      </c>
      <c r="AB861" s="61" t="str">
        <f>DRE!D871</f>
        <v/>
      </c>
      <c r="AC861" s="61">
        <f>HLOOKUP('G. Despesas'!$E$4,DRE!$C$4:$Q$1132,ROW('G. Receitas'!X868),FALSE)</f>
        <v>0</v>
      </c>
      <c r="AD861" s="61" t="str">
        <f t="shared" si="42"/>
        <v/>
      </c>
    </row>
    <row r="862" spans="27:30" x14ac:dyDescent="0.25">
      <c r="AA862" s="61">
        <v>43</v>
      </c>
      <c r="AB862" s="61" t="str">
        <f>DRE!D872</f>
        <v/>
      </c>
      <c r="AC862" s="61">
        <f>HLOOKUP('G. Despesas'!$E$4,DRE!$C$4:$Q$1132,ROW('G. Receitas'!X869),FALSE)</f>
        <v>0</v>
      </c>
      <c r="AD862" s="61" t="str">
        <f t="shared" si="42"/>
        <v/>
      </c>
    </row>
    <row r="863" spans="27:30" x14ac:dyDescent="0.25">
      <c r="AA863" s="61">
        <v>44</v>
      </c>
      <c r="AB863" s="61" t="str">
        <f>DRE!D873</f>
        <v/>
      </c>
      <c r="AC863" s="61">
        <f>HLOOKUP('G. Despesas'!$E$4,DRE!$C$4:$Q$1132,ROW('G. Receitas'!X870),FALSE)</f>
        <v>0</v>
      </c>
      <c r="AD863" s="61" t="str">
        <f t="shared" si="42"/>
        <v/>
      </c>
    </row>
    <row r="864" spans="27:30" x14ac:dyDescent="0.25">
      <c r="AA864" s="61">
        <v>45</v>
      </c>
      <c r="AB864" s="61" t="str">
        <f>DRE!D874</f>
        <v/>
      </c>
      <c r="AC864" s="61">
        <f>HLOOKUP('G. Despesas'!$E$4,DRE!$C$4:$Q$1132,ROW('G. Receitas'!X871),FALSE)</f>
        <v>0</v>
      </c>
      <c r="AD864" s="61" t="str">
        <f t="shared" si="42"/>
        <v/>
      </c>
    </row>
    <row r="865" spans="27:30" x14ac:dyDescent="0.25">
      <c r="AA865" s="61">
        <v>46</v>
      </c>
      <c r="AB865" s="61" t="str">
        <f>DRE!D875</f>
        <v/>
      </c>
      <c r="AC865" s="61">
        <f>HLOOKUP('G. Despesas'!$E$4,DRE!$C$4:$Q$1132,ROW('G. Receitas'!X872),FALSE)</f>
        <v>0</v>
      </c>
      <c r="AD865" s="61" t="str">
        <f t="shared" si="42"/>
        <v/>
      </c>
    </row>
    <row r="866" spans="27:30" x14ac:dyDescent="0.25">
      <c r="AA866" s="61">
        <v>47</v>
      </c>
      <c r="AB866" s="61" t="str">
        <f>DRE!D876</f>
        <v/>
      </c>
      <c r="AC866" s="61">
        <f>HLOOKUP('G. Despesas'!$E$4,DRE!$C$4:$Q$1132,ROW('G. Receitas'!X873),FALSE)</f>
        <v>0</v>
      </c>
      <c r="AD866" s="61" t="str">
        <f t="shared" si="42"/>
        <v/>
      </c>
    </row>
    <row r="867" spans="27:30" x14ac:dyDescent="0.25">
      <c r="AA867" s="61">
        <v>48</v>
      </c>
      <c r="AB867" s="61" t="str">
        <f>DRE!D877</f>
        <v/>
      </c>
      <c r="AC867" s="61">
        <f>HLOOKUP('G. Despesas'!$E$4,DRE!$C$4:$Q$1132,ROW('G. Receitas'!X874),FALSE)</f>
        <v>0</v>
      </c>
      <c r="AD867" s="61" t="str">
        <f t="shared" si="42"/>
        <v/>
      </c>
    </row>
    <row r="868" spans="27:30" x14ac:dyDescent="0.25">
      <c r="AA868" s="61">
        <v>49</v>
      </c>
      <c r="AB868" s="61" t="str">
        <f>DRE!D878</f>
        <v/>
      </c>
      <c r="AC868" s="61">
        <f>HLOOKUP('G. Despesas'!$E$4,DRE!$C$4:$Q$1132,ROW('G. Receitas'!X875),FALSE)</f>
        <v>0</v>
      </c>
      <c r="AD868" s="61" t="str">
        <f t="shared" si="42"/>
        <v/>
      </c>
    </row>
    <row r="869" spans="27:30" x14ac:dyDescent="0.25">
      <c r="AA869" s="61">
        <v>50</v>
      </c>
      <c r="AB869" s="61" t="str">
        <f>DRE!D879</f>
        <v/>
      </c>
      <c r="AC869" s="61">
        <f>HLOOKUP('G. Despesas'!$E$4,DRE!$C$4:$Q$1132,ROW('G. Receitas'!X876),FALSE)</f>
        <v>0</v>
      </c>
      <c r="AD869" s="61" t="str">
        <f t="shared" si="42"/>
        <v/>
      </c>
    </row>
    <row r="870" spans="27:30" x14ac:dyDescent="0.25">
      <c r="AA870" s="61">
        <v>51</v>
      </c>
      <c r="AB870" s="61" t="str">
        <f>DRE!D880</f>
        <v/>
      </c>
      <c r="AC870" s="61">
        <f>HLOOKUP('G. Despesas'!$E$4,DRE!$C$4:$Q$1132,ROW('G. Receitas'!X877),FALSE)</f>
        <v>0</v>
      </c>
      <c r="AD870" s="61" t="str">
        <f t="shared" si="42"/>
        <v/>
      </c>
    </row>
    <row r="871" spans="27:30" x14ac:dyDescent="0.25">
      <c r="AA871" s="61">
        <v>52</v>
      </c>
      <c r="AB871" s="61" t="str">
        <f>DRE!D881</f>
        <v/>
      </c>
      <c r="AC871" s="61">
        <f>HLOOKUP('G. Despesas'!$E$4,DRE!$C$4:$Q$1132,ROW('G. Receitas'!X878),FALSE)</f>
        <v>0</v>
      </c>
      <c r="AD871" s="61" t="str">
        <f t="shared" si="42"/>
        <v/>
      </c>
    </row>
    <row r="872" spans="27:30" x14ac:dyDescent="0.25">
      <c r="AA872" s="61">
        <v>53</v>
      </c>
      <c r="AB872" s="61" t="str">
        <f>DRE!D882</f>
        <v/>
      </c>
      <c r="AC872" s="61">
        <f>HLOOKUP('G. Despesas'!$E$4,DRE!$C$4:$Q$1132,ROW('G. Receitas'!X879),FALSE)</f>
        <v>0</v>
      </c>
      <c r="AD872" s="61" t="str">
        <f t="shared" si="42"/>
        <v/>
      </c>
    </row>
    <row r="873" spans="27:30" x14ac:dyDescent="0.25">
      <c r="AA873" s="61">
        <v>54</v>
      </c>
      <c r="AB873" s="61" t="str">
        <f>DRE!D883</f>
        <v/>
      </c>
      <c r="AC873" s="61">
        <f>HLOOKUP('G. Despesas'!$E$4,DRE!$C$4:$Q$1132,ROW('G. Receitas'!X880),FALSE)</f>
        <v>0</v>
      </c>
      <c r="AD873" s="61" t="str">
        <f t="shared" si="42"/>
        <v/>
      </c>
    </row>
    <row r="874" spans="27:30" x14ac:dyDescent="0.25">
      <c r="AA874" s="61">
        <v>55</v>
      </c>
      <c r="AB874" s="61" t="str">
        <f>DRE!D884</f>
        <v/>
      </c>
      <c r="AC874" s="61">
        <f>HLOOKUP('G. Despesas'!$E$4,DRE!$C$4:$Q$1132,ROW('G. Receitas'!X881),FALSE)</f>
        <v>0</v>
      </c>
      <c r="AD874" s="61" t="str">
        <f t="shared" si="42"/>
        <v/>
      </c>
    </row>
    <row r="875" spans="27:30" x14ac:dyDescent="0.25">
      <c r="AA875" s="61">
        <v>56</v>
      </c>
      <c r="AB875" s="61" t="str">
        <f>DRE!D885</f>
        <v/>
      </c>
      <c r="AC875" s="61">
        <f>HLOOKUP('G. Despesas'!$E$4,DRE!$C$4:$Q$1132,ROW('G. Receitas'!X882),FALSE)</f>
        <v>0</v>
      </c>
      <c r="AD875" s="61" t="str">
        <f t="shared" si="42"/>
        <v/>
      </c>
    </row>
    <row r="876" spans="27:30" x14ac:dyDescent="0.25">
      <c r="AA876" s="61">
        <v>57</v>
      </c>
      <c r="AB876" s="61" t="str">
        <f>DRE!D886</f>
        <v/>
      </c>
      <c r="AC876" s="61">
        <f>HLOOKUP('G. Despesas'!$E$4,DRE!$C$4:$Q$1132,ROW('G. Receitas'!X883),FALSE)</f>
        <v>0</v>
      </c>
      <c r="AD876" s="61" t="str">
        <f t="shared" si="42"/>
        <v/>
      </c>
    </row>
    <row r="877" spans="27:30" x14ac:dyDescent="0.25">
      <c r="AA877" s="61">
        <v>58</v>
      </c>
      <c r="AB877" s="61" t="str">
        <f>DRE!D887</f>
        <v/>
      </c>
      <c r="AC877" s="61">
        <f>HLOOKUP('G. Despesas'!$E$4,DRE!$C$4:$Q$1132,ROW('G. Receitas'!X884),FALSE)</f>
        <v>0</v>
      </c>
      <c r="AD877" s="61" t="str">
        <f t="shared" si="42"/>
        <v/>
      </c>
    </row>
    <row r="878" spans="27:30" x14ac:dyDescent="0.25">
      <c r="AA878" s="61">
        <v>59</v>
      </c>
      <c r="AB878" s="61" t="str">
        <f>DRE!D888</f>
        <v/>
      </c>
      <c r="AC878" s="61">
        <f>HLOOKUP('G. Despesas'!$E$4,DRE!$C$4:$Q$1132,ROW('G. Receitas'!X885),FALSE)</f>
        <v>0</v>
      </c>
      <c r="AD878" s="61" t="str">
        <f t="shared" si="42"/>
        <v/>
      </c>
    </row>
    <row r="879" spans="27:30" x14ac:dyDescent="0.25">
      <c r="AA879" s="61">
        <v>60</v>
      </c>
      <c r="AB879" s="61" t="str">
        <f>DRE!D889</f>
        <v/>
      </c>
      <c r="AC879" s="61">
        <f>HLOOKUP('G. Despesas'!$E$4,DRE!$C$4:$Q$1132,ROW('G. Receitas'!X886),FALSE)</f>
        <v>0</v>
      </c>
      <c r="AD879" s="61" t="str">
        <f t="shared" si="42"/>
        <v/>
      </c>
    </row>
    <row r="880" spans="27:30" x14ac:dyDescent="0.25">
      <c r="AA880" s="61">
        <v>61</v>
      </c>
      <c r="AB880" s="61" t="str">
        <f>DRE!D890</f>
        <v/>
      </c>
      <c r="AC880" s="61">
        <f>HLOOKUP('G. Despesas'!$E$4,DRE!$C$4:$Q$1132,ROW('G. Receitas'!X887),FALSE)</f>
        <v>0</v>
      </c>
      <c r="AD880" s="61" t="str">
        <f t="shared" si="42"/>
        <v/>
      </c>
    </row>
    <row r="881" spans="27:30" x14ac:dyDescent="0.25">
      <c r="AA881" s="61">
        <v>62</v>
      </c>
      <c r="AB881" s="61" t="str">
        <f>DRE!D891</f>
        <v/>
      </c>
      <c r="AC881" s="61">
        <f>HLOOKUP('G. Despesas'!$E$4,DRE!$C$4:$Q$1132,ROW('G. Receitas'!X888),FALSE)</f>
        <v>0</v>
      </c>
      <c r="AD881" s="61" t="str">
        <f t="shared" si="42"/>
        <v/>
      </c>
    </row>
    <row r="882" spans="27:30" x14ac:dyDescent="0.25">
      <c r="AA882" s="61">
        <v>63</v>
      </c>
      <c r="AB882" s="61" t="str">
        <f>DRE!D892</f>
        <v/>
      </c>
      <c r="AC882" s="61">
        <f>HLOOKUP('G. Despesas'!$E$4,DRE!$C$4:$Q$1132,ROW('G. Receitas'!X889),FALSE)</f>
        <v>0</v>
      </c>
      <c r="AD882" s="61" t="str">
        <f t="shared" si="42"/>
        <v/>
      </c>
    </row>
    <row r="883" spans="27:30" x14ac:dyDescent="0.25">
      <c r="AA883" s="61">
        <v>64</v>
      </c>
      <c r="AB883" s="61" t="str">
        <f>DRE!D893</f>
        <v/>
      </c>
      <c r="AC883" s="61">
        <f>HLOOKUP('G. Despesas'!$E$4,DRE!$C$4:$Q$1132,ROW('G. Receitas'!X890),FALSE)</f>
        <v>0</v>
      </c>
      <c r="AD883" s="61" t="str">
        <f t="shared" si="42"/>
        <v/>
      </c>
    </row>
    <row r="884" spans="27:30" x14ac:dyDescent="0.25">
      <c r="AA884" s="61">
        <v>65</v>
      </c>
      <c r="AB884" s="61" t="str">
        <f>DRE!D894</f>
        <v/>
      </c>
      <c r="AC884" s="61">
        <f>HLOOKUP('G. Despesas'!$E$4,DRE!$C$4:$Q$1132,ROW('G. Receitas'!X891),FALSE)</f>
        <v>0</v>
      </c>
      <c r="AD884" s="61" t="str">
        <f t="shared" si="42"/>
        <v/>
      </c>
    </row>
    <row r="885" spans="27:30" x14ac:dyDescent="0.25">
      <c r="AA885" s="61">
        <v>66</v>
      </c>
      <c r="AB885" s="61" t="str">
        <f>DRE!D895</f>
        <v/>
      </c>
      <c r="AC885" s="61">
        <f>HLOOKUP('G. Despesas'!$E$4,DRE!$C$4:$Q$1132,ROW('G. Receitas'!X892),FALSE)</f>
        <v>0</v>
      </c>
      <c r="AD885" s="61" t="str">
        <f t="shared" ref="AD885:AD919" si="44">IF(AC885=0,"",AC885+AA885/1000)</f>
        <v/>
      </c>
    </row>
    <row r="886" spans="27:30" x14ac:dyDescent="0.25">
      <c r="AA886" s="61">
        <v>67</v>
      </c>
      <c r="AB886" s="61" t="str">
        <f>DRE!D896</f>
        <v/>
      </c>
      <c r="AC886" s="61">
        <f>HLOOKUP('G. Despesas'!$E$4,DRE!$C$4:$Q$1132,ROW('G. Receitas'!X893),FALSE)</f>
        <v>0</v>
      </c>
      <c r="AD886" s="61" t="str">
        <f t="shared" si="44"/>
        <v/>
      </c>
    </row>
    <row r="887" spans="27:30" x14ac:dyDescent="0.25">
      <c r="AA887" s="61">
        <v>68</v>
      </c>
      <c r="AB887" s="61" t="str">
        <f>DRE!D897</f>
        <v/>
      </c>
      <c r="AC887" s="61">
        <f>HLOOKUP('G. Despesas'!$E$4,DRE!$C$4:$Q$1132,ROW('G. Receitas'!X894),FALSE)</f>
        <v>0</v>
      </c>
      <c r="AD887" s="61" t="str">
        <f t="shared" si="44"/>
        <v/>
      </c>
    </row>
    <row r="888" spans="27:30" x14ac:dyDescent="0.25">
      <c r="AA888" s="61">
        <v>69</v>
      </c>
      <c r="AB888" s="61" t="str">
        <f>DRE!D898</f>
        <v/>
      </c>
      <c r="AC888" s="61">
        <f>HLOOKUP('G. Despesas'!$E$4,DRE!$C$4:$Q$1132,ROW('G. Receitas'!X895),FALSE)</f>
        <v>0</v>
      </c>
      <c r="AD888" s="61" t="str">
        <f t="shared" si="44"/>
        <v/>
      </c>
    </row>
    <row r="889" spans="27:30" x14ac:dyDescent="0.25">
      <c r="AA889" s="61">
        <v>70</v>
      </c>
      <c r="AB889" s="61" t="str">
        <f>DRE!D899</f>
        <v/>
      </c>
      <c r="AC889" s="61">
        <f>HLOOKUP('G. Despesas'!$E$4,DRE!$C$4:$Q$1132,ROW('G. Receitas'!X896),FALSE)</f>
        <v>0</v>
      </c>
      <c r="AD889" s="61" t="str">
        <f t="shared" si="44"/>
        <v/>
      </c>
    </row>
    <row r="890" spans="27:30" x14ac:dyDescent="0.25">
      <c r="AA890" s="61">
        <v>71</v>
      </c>
      <c r="AB890" s="61" t="str">
        <f>DRE!D900</f>
        <v/>
      </c>
      <c r="AC890" s="61">
        <f>HLOOKUP('G. Despesas'!$E$4,DRE!$C$4:$Q$1132,ROW('G. Receitas'!X897),FALSE)</f>
        <v>0</v>
      </c>
      <c r="AD890" s="61" t="str">
        <f t="shared" si="44"/>
        <v/>
      </c>
    </row>
    <row r="891" spans="27:30" x14ac:dyDescent="0.25">
      <c r="AA891" s="61">
        <v>72</v>
      </c>
      <c r="AB891" s="61" t="str">
        <f>DRE!D901</f>
        <v/>
      </c>
      <c r="AC891" s="61">
        <f>HLOOKUP('G. Despesas'!$E$4,DRE!$C$4:$Q$1132,ROW('G. Receitas'!X898),FALSE)</f>
        <v>0</v>
      </c>
      <c r="AD891" s="61" t="str">
        <f t="shared" si="44"/>
        <v/>
      </c>
    </row>
    <row r="892" spans="27:30" x14ac:dyDescent="0.25">
      <c r="AA892" s="61">
        <v>73</v>
      </c>
      <c r="AB892" s="61" t="str">
        <f>DRE!D902</f>
        <v/>
      </c>
      <c r="AC892" s="61">
        <f>HLOOKUP('G. Despesas'!$E$4,DRE!$C$4:$Q$1132,ROW('G. Receitas'!X899),FALSE)</f>
        <v>0</v>
      </c>
      <c r="AD892" s="61" t="str">
        <f t="shared" si="44"/>
        <v/>
      </c>
    </row>
    <row r="893" spans="27:30" x14ac:dyDescent="0.25">
      <c r="AA893" s="61">
        <v>74</v>
      </c>
      <c r="AB893" s="61" t="str">
        <f>DRE!D903</f>
        <v/>
      </c>
      <c r="AC893" s="61">
        <f>HLOOKUP('G. Despesas'!$E$4,DRE!$C$4:$Q$1132,ROW('G. Receitas'!X900),FALSE)</f>
        <v>0</v>
      </c>
      <c r="AD893" s="61" t="str">
        <f t="shared" si="44"/>
        <v/>
      </c>
    </row>
    <row r="894" spans="27:30" x14ac:dyDescent="0.25">
      <c r="AA894" s="61">
        <v>75</v>
      </c>
      <c r="AB894" s="61" t="str">
        <f>DRE!D904</f>
        <v/>
      </c>
      <c r="AC894" s="61">
        <f>HLOOKUP('G. Despesas'!$E$4,DRE!$C$4:$Q$1132,ROW('G. Receitas'!X901),FALSE)</f>
        <v>0</v>
      </c>
      <c r="AD894" s="61" t="str">
        <f t="shared" si="44"/>
        <v/>
      </c>
    </row>
    <row r="895" spans="27:30" x14ac:dyDescent="0.25">
      <c r="AA895" s="61">
        <v>76</v>
      </c>
      <c r="AB895" s="61" t="str">
        <f>DRE!D905</f>
        <v/>
      </c>
      <c r="AC895" s="61">
        <f>HLOOKUP('G. Despesas'!$E$4,DRE!$C$4:$Q$1132,ROW('G. Receitas'!X902),FALSE)</f>
        <v>0</v>
      </c>
      <c r="AD895" s="61" t="str">
        <f t="shared" si="44"/>
        <v/>
      </c>
    </row>
    <row r="896" spans="27:30" x14ac:dyDescent="0.25">
      <c r="AA896" s="61">
        <v>77</v>
      </c>
      <c r="AB896" s="61" t="str">
        <f>DRE!D906</f>
        <v/>
      </c>
      <c r="AC896" s="61">
        <f>HLOOKUP('G. Despesas'!$E$4,DRE!$C$4:$Q$1132,ROW('G. Receitas'!X903),FALSE)</f>
        <v>0</v>
      </c>
      <c r="AD896" s="61" t="str">
        <f t="shared" si="44"/>
        <v/>
      </c>
    </row>
    <row r="897" spans="27:30" x14ac:dyDescent="0.25">
      <c r="AA897" s="61">
        <v>78</v>
      </c>
      <c r="AB897" s="61" t="str">
        <f>DRE!D907</f>
        <v/>
      </c>
      <c r="AC897" s="61">
        <f>HLOOKUP('G. Despesas'!$E$4,DRE!$C$4:$Q$1132,ROW('G. Receitas'!X904),FALSE)</f>
        <v>0</v>
      </c>
      <c r="AD897" s="61" t="str">
        <f t="shared" si="44"/>
        <v/>
      </c>
    </row>
    <row r="898" spans="27:30" x14ac:dyDescent="0.25">
      <c r="AA898" s="61">
        <v>79</v>
      </c>
      <c r="AB898" s="61" t="str">
        <f>DRE!D908</f>
        <v/>
      </c>
      <c r="AC898" s="61">
        <f>HLOOKUP('G. Despesas'!$E$4,DRE!$C$4:$Q$1132,ROW('G. Receitas'!X905),FALSE)</f>
        <v>0</v>
      </c>
      <c r="AD898" s="61" t="str">
        <f t="shared" si="44"/>
        <v/>
      </c>
    </row>
    <row r="899" spans="27:30" x14ac:dyDescent="0.25">
      <c r="AA899" s="61">
        <v>80</v>
      </c>
      <c r="AB899" s="61" t="str">
        <f>DRE!D909</f>
        <v/>
      </c>
      <c r="AC899" s="61">
        <f>HLOOKUP('G. Despesas'!$E$4,DRE!$C$4:$Q$1132,ROW('G. Receitas'!X906),FALSE)</f>
        <v>0</v>
      </c>
      <c r="AD899" s="61" t="str">
        <f t="shared" si="44"/>
        <v/>
      </c>
    </row>
    <row r="900" spans="27:30" x14ac:dyDescent="0.25">
      <c r="AA900" s="61">
        <v>81</v>
      </c>
      <c r="AB900" s="61" t="str">
        <f>DRE!D910</f>
        <v/>
      </c>
      <c r="AC900" s="61">
        <f>HLOOKUP('G. Despesas'!$E$4,DRE!$C$4:$Q$1132,ROW('G. Receitas'!X907),FALSE)</f>
        <v>0</v>
      </c>
      <c r="AD900" s="61" t="str">
        <f t="shared" si="44"/>
        <v/>
      </c>
    </row>
    <row r="901" spans="27:30" x14ac:dyDescent="0.25">
      <c r="AA901" s="61">
        <v>82</v>
      </c>
      <c r="AB901" s="61" t="str">
        <f>DRE!D911</f>
        <v/>
      </c>
      <c r="AC901" s="61">
        <f>HLOOKUP('G. Despesas'!$E$4,DRE!$C$4:$Q$1132,ROW('G. Receitas'!X908),FALSE)</f>
        <v>0</v>
      </c>
      <c r="AD901" s="61" t="str">
        <f t="shared" si="44"/>
        <v/>
      </c>
    </row>
    <row r="902" spans="27:30" x14ac:dyDescent="0.25">
      <c r="AA902" s="61">
        <v>83</v>
      </c>
      <c r="AB902" s="61" t="str">
        <f>DRE!D912</f>
        <v/>
      </c>
      <c r="AC902" s="61">
        <f>HLOOKUP('G. Despesas'!$E$4,DRE!$C$4:$Q$1132,ROW('G. Receitas'!X909),FALSE)</f>
        <v>0</v>
      </c>
      <c r="AD902" s="61" t="str">
        <f t="shared" si="44"/>
        <v/>
      </c>
    </row>
    <row r="903" spans="27:30" x14ac:dyDescent="0.25">
      <c r="AA903" s="61">
        <v>84</v>
      </c>
      <c r="AB903" s="61" t="str">
        <f>DRE!D913</f>
        <v/>
      </c>
      <c r="AC903" s="61">
        <f>HLOOKUP('G. Despesas'!$E$4,DRE!$C$4:$Q$1132,ROW('G. Receitas'!X910),FALSE)</f>
        <v>0</v>
      </c>
      <c r="AD903" s="61" t="str">
        <f t="shared" si="44"/>
        <v/>
      </c>
    </row>
    <row r="904" spans="27:30" x14ac:dyDescent="0.25">
      <c r="AA904" s="61">
        <v>85</v>
      </c>
      <c r="AB904" s="61" t="str">
        <f>DRE!D914</f>
        <v/>
      </c>
      <c r="AC904" s="61">
        <f>HLOOKUP('G. Despesas'!$E$4,DRE!$C$4:$Q$1132,ROW('G. Receitas'!X911),FALSE)</f>
        <v>0</v>
      </c>
      <c r="AD904" s="61" t="str">
        <f t="shared" si="44"/>
        <v/>
      </c>
    </row>
    <row r="905" spans="27:30" x14ac:dyDescent="0.25">
      <c r="AA905" s="61">
        <v>86</v>
      </c>
      <c r="AB905" s="61" t="str">
        <f>DRE!D915</f>
        <v/>
      </c>
      <c r="AC905" s="61">
        <f>HLOOKUP('G. Despesas'!$E$4,DRE!$C$4:$Q$1132,ROW('G. Receitas'!X912),FALSE)</f>
        <v>0</v>
      </c>
      <c r="AD905" s="61" t="str">
        <f t="shared" si="44"/>
        <v/>
      </c>
    </row>
    <row r="906" spans="27:30" x14ac:dyDescent="0.25">
      <c r="AA906" s="61">
        <v>87</v>
      </c>
      <c r="AB906" s="61" t="str">
        <f>DRE!D916</f>
        <v/>
      </c>
      <c r="AC906" s="61">
        <f>HLOOKUP('G. Despesas'!$E$4,DRE!$C$4:$Q$1132,ROW('G. Receitas'!X913),FALSE)</f>
        <v>0</v>
      </c>
      <c r="AD906" s="61" t="str">
        <f t="shared" si="44"/>
        <v/>
      </c>
    </row>
    <row r="907" spans="27:30" x14ac:dyDescent="0.25">
      <c r="AA907" s="61">
        <v>88</v>
      </c>
      <c r="AB907" s="61" t="str">
        <f>DRE!D917</f>
        <v/>
      </c>
      <c r="AC907" s="61">
        <f>HLOOKUP('G. Despesas'!$E$4,DRE!$C$4:$Q$1132,ROW('G. Receitas'!X914),FALSE)</f>
        <v>0</v>
      </c>
      <c r="AD907" s="61" t="str">
        <f t="shared" si="44"/>
        <v/>
      </c>
    </row>
    <row r="908" spans="27:30" x14ac:dyDescent="0.25">
      <c r="AA908" s="61">
        <v>89</v>
      </c>
      <c r="AB908" s="61" t="str">
        <f>DRE!D918</f>
        <v/>
      </c>
      <c r="AC908" s="61">
        <f>HLOOKUP('G. Despesas'!$E$4,DRE!$C$4:$Q$1132,ROW('G. Receitas'!X915),FALSE)</f>
        <v>0</v>
      </c>
      <c r="AD908" s="61" t="str">
        <f t="shared" si="44"/>
        <v/>
      </c>
    </row>
    <row r="909" spans="27:30" x14ac:dyDescent="0.25">
      <c r="AA909" s="61">
        <v>90</v>
      </c>
      <c r="AB909" s="61" t="str">
        <f>DRE!D919</f>
        <v/>
      </c>
      <c r="AC909" s="61">
        <f>HLOOKUP('G. Despesas'!$E$4,DRE!$C$4:$Q$1132,ROW('G. Receitas'!X916),FALSE)</f>
        <v>0</v>
      </c>
      <c r="AD909" s="61" t="str">
        <f t="shared" si="44"/>
        <v/>
      </c>
    </row>
    <row r="910" spans="27:30" x14ac:dyDescent="0.25">
      <c r="AA910" s="61">
        <v>91</v>
      </c>
      <c r="AB910" s="61" t="str">
        <f>DRE!D920</f>
        <v/>
      </c>
      <c r="AC910" s="61">
        <f>HLOOKUP('G. Despesas'!$E$4,DRE!$C$4:$Q$1132,ROW('G. Receitas'!X917),FALSE)</f>
        <v>0</v>
      </c>
      <c r="AD910" s="61" t="str">
        <f t="shared" si="44"/>
        <v/>
      </c>
    </row>
    <row r="911" spans="27:30" x14ac:dyDescent="0.25">
      <c r="AA911" s="61">
        <v>92</v>
      </c>
      <c r="AB911" s="61" t="str">
        <f>DRE!D921</f>
        <v/>
      </c>
      <c r="AC911" s="61">
        <f>HLOOKUP('G. Despesas'!$E$4,DRE!$C$4:$Q$1132,ROW('G. Receitas'!X918),FALSE)</f>
        <v>0</v>
      </c>
      <c r="AD911" s="61" t="str">
        <f t="shared" si="44"/>
        <v/>
      </c>
    </row>
    <row r="912" spans="27:30" x14ac:dyDescent="0.25">
      <c r="AA912" s="61">
        <v>93</v>
      </c>
      <c r="AB912" s="61" t="str">
        <f>DRE!D922</f>
        <v/>
      </c>
      <c r="AC912" s="61">
        <f>HLOOKUP('G. Despesas'!$E$4,DRE!$C$4:$Q$1132,ROW('G. Receitas'!X919),FALSE)</f>
        <v>0</v>
      </c>
      <c r="AD912" s="61" t="str">
        <f t="shared" si="44"/>
        <v/>
      </c>
    </row>
    <row r="913" spans="27:33" x14ac:dyDescent="0.25">
      <c r="AA913" s="61">
        <v>94</v>
      </c>
      <c r="AB913" s="61" t="str">
        <f>DRE!D923</f>
        <v/>
      </c>
      <c r="AC913" s="61">
        <f>HLOOKUP('G. Despesas'!$E$4,DRE!$C$4:$Q$1132,ROW('G. Receitas'!X920),FALSE)</f>
        <v>0</v>
      </c>
      <c r="AD913" s="61" t="str">
        <f t="shared" si="44"/>
        <v/>
      </c>
    </row>
    <row r="914" spans="27:33" x14ac:dyDescent="0.25">
      <c r="AA914" s="61">
        <v>95</v>
      </c>
      <c r="AB914" s="61" t="str">
        <f>DRE!D924</f>
        <v/>
      </c>
      <c r="AC914" s="61">
        <f>HLOOKUP('G. Despesas'!$E$4,DRE!$C$4:$Q$1132,ROW('G. Receitas'!X921),FALSE)</f>
        <v>0</v>
      </c>
      <c r="AD914" s="61" t="str">
        <f t="shared" si="44"/>
        <v/>
      </c>
    </row>
    <row r="915" spans="27:33" x14ac:dyDescent="0.25">
      <c r="AA915" s="61">
        <v>96</v>
      </c>
      <c r="AB915" s="61" t="str">
        <f>DRE!D925</f>
        <v/>
      </c>
      <c r="AC915" s="61">
        <f>HLOOKUP('G. Despesas'!$E$4,DRE!$C$4:$Q$1132,ROW('G. Receitas'!X922),FALSE)</f>
        <v>0</v>
      </c>
      <c r="AD915" s="61" t="str">
        <f t="shared" si="44"/>
        <v/>
      </c>
    </row>
    <row r="916" spans="27:33" x14ac:dyDescent="0.25">
      <c r="AA916" s="61">
        <v>97</v>
      </c>
      <c r="AB916" s="61" t="str">
        <f>DRE!D926</f>
        <v/>
      </c>
      <c r="AC916" s="61">
        <f>HLOOKUP('G. Despesas'!$E$4,DRE!$C$4:$Q$1132,ROW('G. Receitas'!X923),FALSE)</f>
        <v>0</v>
      </c>
      <c r="AD916" s="61" t="str">
        <f t="shared" si="44"/>
        <v/>
      </c>
    </row>
    <row r="917" spans="27:33" x14ac:dyDescent="0.25">
      <c r="AA917" s="61">
        <v>98</v>
      </c>
      <c r="AB917" s="61" t="str">
        <f>DRE!D927</f>
        <v/>
      </c>
      <c r="AC917" s="61">
        <f>HLOOKUP('G. Despesas'!$E$4,DRE!$C$4:$Q$1132,ROW('G. Receitas'!X924),FALSE)</f>
        <v>0</v>
      </c>
      <c r="AD917" s="61" t="str">
        <f t="shared" si="44"/>
        <v/>
      </c>
    </row>
    <row r="918" spans="27:33" x14ac:dyDescent="0.25">
      <c r="AA918" s="61">
        <v>99</v>
      </c>
      <c r="AB918" s="61" t="str">
        <f>DRE!D928</f>
        <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311</v>
      </c>
      <c r="AE920" s="61" t="s">
        <v>312</v>
      </c>
      <c r="AF920" s="61" t="s">
        <v>313</v>
      </c>
      <c r="AG920" s="61" t="s">
        <v>313</v>
      </c>
    </row>
    <row r="921" spans="27:33" x14ac:dyDescent="0.25">
      <c r="AA921" s="61">
        <v>1</v>
      </c>
      <c r="AB921" s="61" t="str">
        <f>DRE!D931</f>
        <v>ICMS ST S/VENDAS</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
      </c>
      <c r="AC936" s="61">
        <f>HLOOKUP('G. Despesas'!$E$4,DRE!$C$4:$Q$1132,ROW('G. Receitas'!X943),FALSE)</f>
        <v>0</v>
      </c>
      <c r="AD936" s="61" t="str">
        <f t="shared" si="47"/>
        <v/>
      </c>
    </row>
    <row r="937" spans="27:33" x14ac:dyDescent="0.25">
      <c r="AA937" s="61">
        <v>17</v>
      </c>
      <c r="AB937" s="61" t="str">
        <f>DRE!D947</f>
        <v/>
      </c>
      <c r="AC937" s="61">
        <f>HLOOKUP('G. Despesas'!$E$4,DRE!$C$4:$Q$1132,ROW('G. Receitas'!X944),FALSE)</f>
        <v>0</v>
      </c>
      <c r="AD937" s="61" t="str">
        <f t="shared" si="47"/>
        <v/>
      </c>
    </row>
    <row r="938" spans="27:33" x14ac:dyDescent="0.25">
      <c r="AA938" s="61">
        <v>18</v>
      </c>
      <c r="AB938" s="61" t="str">
        <f>DRE!D948</f>
        <v/>
      </c>
      <c r="AC938" s="61">
        <f>HLOOKUP('G. Despesas'!$E$4,DRE!$C$4:$Q$1132,ROW('G. Receitas'!X945),FALSE)</f>
        <v>0</v>
      </c>
      <c r="AD938" s="61" t="str">
        <f t="shared" si="47"/>
        <v/>
      </c>
    </row>
    <row r="939" spans="27:33" x14ac:dyDescent="0.25">
      <c r="AA939" s="61">
        <v>19</v>
      </c>
      <c r="AB939" s="61" t="str">
        <f>DRE!D949</f>
        <v/>
      </c>
      <c r="AC939" s="61">
        <f>HLOOKUP('G. Despesas'!$E$4,DRE!$C$4:$Q$1132,ROW('G. Receitas'!X946),FALSE)</f>
        <v>0</v>
      </c>
      <c r="AD939" s="61" t="str">
        <f t="shared" si="47"/>
        <v/>
      </c>
    </row>
    <row r="940" spans="27:33" x14ac:dyDescent="0.25">
      <c r="AA940" s="61">
        <v>20</v>
      </c>
      <c r="AB940" s="61" t="str">
        <f>DRE!D950</f>
        <v/>
      </c>
      <c r="AC940" s="61">
        <f>HLOOKUP('G. Despesas'!$E$4,DRE!$C$4:$Q$1132,ROW('G. Receitas'!X947),FALSE)</f>
        <v>0</v>
      </c>
      <c r="AD940" s="61" t="str">
        <f t="shared" si="47"/>
        <v/>
      </c>
    </row>
    <row r="941" spans="27:33" x14ac:dyDescent="0.25">
      <c r="AA941" s="61">
        <v>21</v>
      </c>
      <c r="AB941" s="61" t="str">
        <f>DRE!D951</f>
        <v/>
      </c>
      <c r="AC941" s="61">
        <f>HLOOKUP('G. Despesas'!$E$4,DRE!$C$4:$Q$1132,ROW('G. Receitas'!X948),FALSE)</f>
        <v>0</v>
      </c>
      <c r="AD941" s="61" t="str">
        <f t="shared" si="47"/>
        <v/>
      </c>
    </row>
    <row r="942" spans="27:33" x14ac:dyDescent="0.25">
      <c r="AA942" s="61">
        <v>22</v>
      </c>
      <c r="AB942" s="61" t="str">
        <f>DRE!D952</f>
        <v/>
      </c>
      <c r="AC942" s="61">
        <f>HLOOKUP('G. Despesas'!$E$4,DRE!$C$4:$Q$1132,ROW('G. Receitas'!X949),FALSE)</f>
        <v>0</v>
      </c>
      <c r="AD942" s="61" t="str">
        <f t="shared" si="47"/>
        <v/>
      </c>
    </row>
    <row r="943" spans="27:33" x14ac:dyDescent="0.25">
      <c r="AA943" s="61">
        <v>23</v>
      </c>
      <c r="AB943" s="61" t="str">
        <f>DRE!D953</f>
        <v/>
      </c>
      <c r="AC943" s="61">
        <f>HLOOKUP('G. Despesas'!$E$4,DRE!$C$4:$Q$1132,ROW('G. Receitas'!X950),FALSE)</f>
        <v>0</v>
      </c>
      <c r="AD943" s="61" t="str">
        <f t="shared" si="47"/>
        <v/>
      </c>
    </row>
    <row r="944" spans="27:33" x14ac:dyDescent="0.25">
      <c r="AA944" s="61">
        <v>24</v>
      </c>
      <c r="AB944" s="61" t="str">
        <f>DRE!D954</f>
        <v/>
      </c>
      <c r="AC944" s="61">
        <f>HLOOKUP('G. Despesas'!$E$4,DRE!$C$4:$Q$1132,ROW('G. Receitas'!X951),FALSE)</f>
        <v>0</v>
      </c>
      <c r="AD944" s="61" t="str">
        <f t="shared" si="47"/>
        <v/>
      </c>
    </row>
    <row r="945" spans="27:30" x14ac:dyDescent="0.25">
      <c r="AA945" s="61">
        <v>25</v>
      </c>
      <c r="AB945" s="61" t="str">
        <f>DRE!D955</f>
        <v/>
      </c>
      <c r="AC945" s="61">
        <f>HLOOKUP('G. Despesas'!$E$4,DRE!$C$4:$Q$1132,ROW('G. Receitas'!X952),FALSE)</f>
        <v>0</v>
      </c>
      <c r="AD945" s="61" t="str">
        <f t="shared" si="47"/>
        <v/>
      </c>
    </row>
    <row r="946" spans="27:30" x14ac:dyDescent="0.25">
      <c r="AA946" s="61">
        <v>26</v>
      </c>
      <c r="AB946" s="61" t="str">
        <f>DRE!D956</f>
        <v/>
      </c>
      <c r="AC946" s="61">
        <f>HLOOKUP('G. Despesas'!$E$4,DRE!$C$4:$Q$1132,ROW('G. Receitas'!X953),FALSE)</f>
        <v>0</v>
      </c>
      <c r="AD946" s="61" t="str">
        <f t="shared" si="47"/>
        <v/>
      </c>
    </row>
    <row r="947" spans="27:30" x14ac:dyDescent="0.25">
      <c r="AA947" s="61">
        <v>27</v>
      </c>
      <c r="AB947" s="61" t="str">
        <f>DRE!D957</f>
        <v/>
      </c>
      <c r="AC947" s="61">
        <f>HLOOKUP('G. Despesas'!$E$4,DRE!$C$4:$Q$1132,ROW('G. Receitas'!X954),FALSE)</f>
        <v>0</v>
      </c>
      <c r="AD947" s="61" t="str">
        <f t="shared" si="47"/>
        <v/>
      </c>
    </row>
    <row r="948" spans="27:30" x14ac:dyDescent="0.25">
      <c r="AA948" s="61">
        <v>28</v>
      </c>
      <c r="AB948" s="61" t="str">
        <f>DRE!D958</f>
        <v/>
      </c>
      <c r="AC948" s="61">
        <f>HLOOKUP('G. Despesas'!$E$4,DRE!$C$4:$Q$1132,ROW('G. Receitas'!X955),FALSE)</f>
        <v>0</v>
      </c>
      <c r="AD948" s="61" t="str">
        <f t="shared" si="47"/>
        <v/>
      </c>
    </row>
    <row r="949" spans="27:30" x14ac:dyDescent="0.25">
      <c r="AA949" s="61">
        <v>29</v>
      </c>
      <c r="AB949" s="61" t="str">
        <f>DRE!D959</f>
        <v/>
      </c>
      <c r="AC949" s="61">
        <f>HLOOKUP('G. Despesas'!$E$4,DRE!$C$4:$Q$1132,ROW('G. Receitas'!X956),FALSE)</f>
        <v>0</v>
      </c>
      <c r="AD949" s="61" t="str">
        <f t="shared" si="47"/>
        <v/>
      </c>
    </row>
    <row r="950" spans="27:30" x14ac:dyDescent="0.25">
      <c r="AA950" s="61">
        <v>30</v>
      </c>
      <c r="AB950" s="61" t="str">
        <f>DRE!D960</f>
        <v/>
      </c>
      <c r="AC950" s="61">
        <f>HLOOKUP('G. Despesas'!$E$4,DRE!$C$4:$Q$1132,ROW('G. Receitas'!X957),FALSE)</f>
        <v>0</v>
      </c>
      <c r="AD950" s="61" t="str">
        <f t="shared" si="47"/>
        <v/>
      </c>
    </row>
    <row r="951" spans="27:30" x14ac:dyDescent="0.25">
      <c r="AA951" s="61">
        <v>31</v>
      </c>
      <c r="AB951" s="61" t="str">
        <f>DRE!D961</f>
        <v/>
      </c>
      <c r="AC951" s="61">
        <f>HLOOKUP('G. Despesas'!$E$4,DRE!$C$4:$Q$1132,ROW('G. Receitas'!X958),FALSE)</f>
        <v>0</v>
      </c>
      <c r="AD951" s="61" t="str">
        <f t="shared" si="47"/>
        <v/>
      </c>
    </row>
    <row r="952" spans="27:30" x14ac:dyDescent="0.25">
      <c r="AA952" s="61">
        <v>32</v>
      </c>
      <c r="AB952" s="61" t="str">
        <f>DRE!D962</f>
        <v/>
      </c>
      <c r="AC952" s="61">
        <f>HLOOKUP('G. Despesas'!$E$4,DRE!$C$4:$Q$1132,ROW('G. Receitas'!X959),FALSE)</f>
        <v>0</v>
      </c>
      <c r="AD952" s="61" t="str">
        <f t="shared" si="47"/>
        <v/>
      </c>
    </row>
    <row r="953" spans="27:30" x14ac:dyDescent="0.25">
      <c r="AA953" s="61">
        <v>33</v>
      </c>
      <c r="AB953" s="61" t="str">
        <f>DRE!D963</f>
        <v/>
      </c>
      <c r="AC953" s="61">
        <f>HLOOKUP('G. Despesas'!$E$4,DRE!$C$4:$Q$1132,ROW('G. Receitas'!X960),FALSE)</f>
        <v>0</v>
      </c>
      <c r="AD953" s="61" t="str">
        <f t="shared" si="47"/>
        <v/>
      </c>
    </row>
    <row r="954" spans="27:30" x14ac:dyDescent="0.25">
      <c r="AA954" s="61">
        <v>34</v>
      </c>
      <c r="AB954" s="61" t="str">
        <f>DRE!D964</f>
        <v/>
      </c>
      <c r="AC954" s="61">
        <f>HLOOKUP('G. Despesas'!$E$4,DRE!$C$4:$Q$1132,ROW('G. Receitas'!X961),FALSE)</f>
        <v>0</v>
      </c>
      <c r="AD954" s="61" t="str">
        <f t="shared" si="47"/>
        <v/>
      </c>
    </row>
    <row r="955" spans="27:30" x14ac:dyDescent="0.25">
      <c r="AA955" s="61">
        <v>35</v>
      </c>
      <c r="AB955" s="61" t="str">
        <f>DRE!D965</f>
        <v/>
      </c>
      <c r="AC955" s="61">
        <f>HLOOKUP('G. Despesas'!$E$4,DRE!$C$4:$Q$1132,ROW('G. Receitas'!X962),FALSE)</f>
        <v>0</v>
      </c>
      <c r="AD955" s="61" t="str">
        <f t="shared" si="47"/>
        <v/>
      </c>
    </row>
    <row r="956" spans="27:30" x14ac:dyDescent="0.25">
      <c r="AA956" s="61">
        <v>36</v>
      </c>
      <c r="AB956" s="61" t="str">
        <f>DRE!D966</f>
        <v/>
      </c>
      <c r="AC956" s="61">
        <f>HLOOKUP('G. Despesas'!$E$4,DRE!$C$4:$Q$1132,ROW('G. Receitas'!X963),FALSE)</f>
        <v>0</v>
      </c>
      <c r="AD956" s="61" t="str">
        <f t="shared" si="47"/>
        <v/>
      </c>
    </row>
    <row r="957" spans="27:30" x14ac:dyDescent="0.25">
      <c r="AA957" s="61">
        <v>37</v>
      </c>
      <c r="AB957" s="61" t="str">
        <f>DRE!D967</f>
        <v/>
      </c>
      <c r="AC957" s="61">
        <f>HLOOKUP('G. Despesas'!$E$4,DRE!$C$4:$Q$1132,ROW('G. Receitas'!X964),FALSE)</f>
        <v>0</v>
      </c>
      <c r="AD957" s="61" t="str">
        <f t="shared" si="47"/>
        <v/>
      </c>
    </row>
    <row r="958" spans="27:30" x14ac:dyDescent="0.25">
      <c r="AA958" s="61">
        <v>38</v>
      </c>
      <c r="AB958" s="61" t="str">
        <f>DRE!D968</f>
        <v/>
      </c>
      <c r="AC958" s="61">
        <f>HLOOKUP('G. Despesas'!$E$4,DRE!$C$4:$Q$1132,ROW('G. Receitas'!X965),FALSE)</f>
        <v>0</v>
      </c>
      <c r="AD958" s="61" t="str">
        <f t="shared" si="47"/>
        <v/>
      </c>
    </row>
    <row r="959" spans="27:30" x14ac:dyDescent="0.25">
      <c r="AA959" s="61">
        <v>39</v>
      </c>
      <c r="AB959" s="61" t="str">
        <f>DRE!D969</f>
        <v/>
      </c>
      <c r="AC959" s="61">
        <f>HLOOKUP('G. Despesas'!$E$4,DRE!$C$4:$Q$1132,ROW('G. Receitas'!X966),FALSE)</f>
        <v>0</v>
      </c>
      <c r="AD959" s="61" t="str">
        <f t="shared" si="47"/>
        <v/>
      </c>
    </row>
    <row r="960" spans="27:30" x14ac:dyDescent="0.25">
      <c r="AA960" s="61">
        <v>40</v>
      </c>
      <c r="AB960" s="61" t="str">
        <f>DRE!D970</f>
        <v/>
      </c>
      <c r="AC960" s="61">
        <f>HLOOKUP('G. Despesas'!$E$4,DRE!$C$4:$Q$1132,ROW('G. Receitas'!X967),FALSE)</f>
        <v>0</v>
      </c>
      <c r="AD960" s="61" t="str">
        <f t="shared" si="47"/>
        <v/>
      </c>
    </row>
    <row r="961" spans="27:30" x14ac:dyDescent="0.25">
      <c r="AA961" s="61">
        <v>41</v>
      </c>
      <c r="AB961" s="61" t="str">
        <f>DRE!D971</f>
        <v/>
      </c>
      <c r="AC961" s="61">
        <f>HLOOKUP('G. Despesas'!$E$4,DRE!$C$4:$Q$1132,ROW('G. Receitas'!X968),FALSE)</f>
        <v>0</v>
      </c>
      <c r="AD961" s="61" t="str">
        <f t="shared" si="47"/>
        <v/>
      </c>
    </row>
    <row r="962" spans="27:30" x14ac:dyDescent="0.25">
      <c r="AA962" s="61">
        <v>42</v>
      </c>
      <c r="AB962" s="61" t="str">
        <f>DRE!D972</f>
        <v/>
      </c>
      <c r="AC962" s="61">
        <f>HLOOKUP('G. Despesas'!$E$4,DRE!$C$4:$Q$1132,ROW('G. Receitas'!X969),FALSE)</f>
        <v>0</v>
      </c>
      <c r="AD962" s="61" t="str">
        <f t="shared" si="47"/>
        <v/>
      </c>
    </row>
    <row r="963" spans="27:30" x14ac:dyDescent="0.25">
      <c r="AA963" s="61">
        <v>43</v>
      </c>
      <c r="AB963" s="61" t="str">
        <f>DRE!D973</f>
        <v/>
      </c>
      <c r="AC963" s="61">
        <f>HLOOKUP('G. Despesas'!$E$4,DRE!$C$4:$Q$1132,ROW('G. Receitas'!X970),FALSE)</f>
        <v>0</v>
      </c>
      <c r="AD963" s="61" t="str">
        <f t="shared" si="47"/>
        <v/>
      </c>
    </row>
    <row r="964" spans="27:30" x14ac:dyDescent="0.25">
      <c r="AA964" s="61">
        <v>44</v>
      </c>
      <c r="AB964" s="61" t="str">
        <f>DRE!D974</f>
        <v/>
      </c>
      <c r="AC964" s="61">
        <f>HLOOKUP('G. Despesas'!$E$4,DRE!$C$4:$Q$1132,ROW('G. Receitas'!X971),FALSE)</f>
        <v>0</v>
      </c>
      <c r="AD964" s="61" t="str">
        <f t="shared" si="47"/>
        <v/>
      </c>
    </row>
    <row r="965" spans="27:30" x14ac:dyDescent="0.25">
      <c r="AA965" s="61">
        <v>45</v>
      </c>
      <c r="AB965" s="61" t="str">
        <f>DRE!D975</f>
        <v/>
      </c>
      <c r="AC965" s="61">
        <f>HLOOKUP('G. Despesas'!$E$4,DRE!$C$4:$Q$1132,ROW('G. Receitas'!X972),FALSE)</f>
        <v>0</v>
      </c>
      <c r="AD965" s="61" t="str">
        <f t="shared" si="47"/>
        <v/>
      </c>
    </row>
    <row r="966" spans="27:30" x14ac:dyDescent="0.25">
      <c r="AA966" s="61">
        <v>46</v>
      </c>
      <c r="AB966" s="61" t="str">
        <f>DRE!D976</f>
        <v/>
      </c>
      <c r="AC966" s="61">
        <f>HLOOKUP('G. Despesas'!$E$4,DRE!$C$4:$Q$1132,ROW('G. Receitas'!X973),FALSE)</f>
        <v>0</v>
      </c>
      <c r="AD966" s="61" t="str">
        <f t="shared" si="47"/>
        <v/>
      </c>
    </row>
    <row r="967" spans="27:30" x14ac:dyDescent="0.25">
      <c r="AA967" s="61">
        <v>47</v>
      </c>
      <c r="AB967" s="61" t="str">
        <f>DRE!D977</f>
        <v/>
      </c>
      <c r="AC967" s="61">
        <f>HLOOKUP('G. Despesas'!$E$4,DRE!$C$4:$Q$1132,ROW('G. Receitas'!X974),FALSE)</f>
        <v>0</v>
      </c>
      <c r="AD967" s="61" t="str">
        <f t="shared" si="47"/>
        <v/>
      </c>
    </row>
    <row r="968" spans="27:30" x14ac:dyDescent="0.25">
      <c r="AA968" s="61">
        <v>48</v>
      </c>
      <c r="AB968" s="61" t="str">
        <f>DRE!D978</f>
        <v/>
      </c>
      <c r="AC968" s="61">
        <f>HLOOKUP('G. Despesas'!$E$4,DRE!$C$4:$Q$1132,ROW('G. Receitas'!X975),FALSE)</f>
        <v>0</v>
      </c>
      <c r="AD968" s="61" t="str">
        <f t="shared" si="47"/>
        <v/>
      </c>
    </row>
    <row r="969" spans="27:30" x14ac:dyDescent="0.25">
      <c r="AA969" s="61">
        <v>49</v>
      </c>
      <c r="AB969" s="61" t="str">
        <f>DRE!D979</f>
        <v/>
      </c>
      <c r="AC969" s="61">
        <f>HLOOKUP('G. Despesas'!$E$4,DRE!$C$4:$Q$1132,ROW('G. Receitas'!X976),FALSE)</f>
        <v>0</v>
      </c>
      <c r="AD969" s="61" t="str">
        <f t="shared" si="47"/>
        <v/>
      </c>
    </row>
    <row r="970" spans="27:30" x14ac:dyDescent="0.25">
      <c r="AA970" s="61">
        <v>50</v>
      </c>
      <c r="AB970" s="61" t="str">
        <f>DRE!D980</f>
        <v/>
      </c>
      <c r="AC970" s="61">
        <f>HLOOKUP('G. Despesas'!$E$4,DRE!$C$4:$Q$1132,ROW('G. Receitas'!X977),FALSE)</f>
        <v>0</v>
      </c>
      <c r="AD970" s="61" t="str">
        <f t="shared" si="47"/>
        <v/>
      </c>
    </row>
    <row r="971" spans="27:30" x14ac:dyDescent="0.25">
      <c r="AA971" s="61">
        <v>51</v>
      </c>
      <c r="AB971" s="61" t="str">
        <f>DRE!D981</f>
        <v/>
      </c>
      <c r="AC971" s="61">
        <f>HLOOKUP('G. Despesas'!$E$4,DRE!$C$4:$Q$1132,ROW('G. Receitas'!X978),FALSE)</f>
        <v>0</v>
      </c>
      <c r="AD971" s="61" t="str">
        <f t="shared" si="47"/>
        <v/>
      </c>
    </row>
    <row r="972" spans="27:30" x14ac:dyDescent="0.25">
      <c r="AA972" s="61">
        <v>52</v>
      </c>
      <c r="AB972" s="61" t="str">
        <f>DRE!D982</f>
        <v/>
      </c>
      <c r="AC972" s="61">
        <f>HLOOKUP('G. Despesas'!$E$4,DRE!$C$4:$Q$1132,ROW('G. Receitas'!X979),FALSE)</f>
        <v>0</v>
      </c>
      <c r="AD972" s="61" t="str">
        <f t="shared" si="47"/>
        <v/>
      </c>
    </row>
    <row r="973" spans="27:30" x14ac:dyDescent="0.25">
      <c r="AA973" s="61">
        <v>53</v>
      </c>
      <c r="AB973" s="61" t="str">
        <f>DRE!D983</f>
        <v/>
      </c>
      <c r="AC973" s="61">
        <f>HLOOKUP('G. Despesas'!$E$4,DRE!$C$4:$Q$1132,ROW('G. Receitas'!X980),FALSE)</f>
        <v>0</v>
      </c>
      <c r="AD973" s="61" t="str">
        <f t="shared" si="47"/>
        <v/>
      </c>
    </row>
    <row r="974" spans="27:30" x14ac:dyDescent="0.25">
      <c r="AA974" s="61">
        <v>54</v>
      </c>
      <c r="AB974" s="61" t="str">
        <f>DRE!D984</f>
        <v/>
      </c>
      <c r="AC974" s="61">
        <f>HLOOKUP('G. Despesas'!$E$4,DRE!$C$4:$Q$1132,ROW('G. Receitas'!X981),FALSE)</f>
        <v>0</v>
      </c>
      <c r="AD974" s="61" t="str">
        <f t="shared" si="47"/>
        <v/>
      </c>
    </row>
    <row r="975" spans="27:30" x14ac:dyDescent="0.25">
      <c r="AA975" s="61">
        <v>55</v>
      </c>
      <c r="AB975" s="61" t="str">
        <f>DRE!D985</f>
        <v/>
      </c>
      <c r="AC975" s="61">
        <f>HLOOKUP('G. Despesas'!$E$4,DRE!$C$4:$Q$1132,ROW('G. Receitas'!X982),FALSE)</f>
        <v>0</v>
      </c>
      <c r="AD975" s="61" t="str">
        <f t="shared" si="47"/>
        <v/>
      </c>
    </row>
    <row r="976" spans="27:30" x14ac:dyDescent="0.25">
      <c r="AA976" s="61">
        <v>56</v>
      </c>
      <c r="AB976" s="61" t="str">
        <f>DRE!D986</f>
        <v/>
      </c>
      <c r="AC976" s="61">
        <f>HLOOKUP('G. Despesas'!$E$4,DRE!$C$4:$Q$1132,ROW('G. Receitas'!X983),FALSE)</f>
        <v>0</v>
      </c>
      <c r="AD976" s="61" t="str">
        <f t="shared" si="47"/>
        <v/>
      </c>
    </row>
    <row r="977" spans="27:30" x14ac:dyDescent="0.25">
      <c r="AA977" s="61">
        <v>57</v>
      </c>
      <c r="AB977" s="61" t="str">
        <f>DRE!D987</f>
        <v/>
      </c>
      <c r="AC977" s="61">
        <f>HLOOKUP('G. Despesas'!$E$4,DRE!$C$4:$Q$1132,ROW('G. Receitas'!X984),FALSE)</f>
        <v>0</v>
      </c>
      <c r="AD977" s="61" t="str">
        <f t="shared" si="47"/>
        <v/>
      </c>
    </row>
    <row r="978" spans="27:30" x14ac:dyDescent="0.25">
      <c r="AA978" s="61">
        <v>58</v>
      </c>
      <c r="AB978" s="61" t="str">
        <f>DRE!D988</f>
        <v/>
      </c>
      <c r="AC978" s="61">
        <f>HLOOKUP('G. Despesas'!$E$4,DRE!$C$4:$Q$1132,ROW('G. Receitas'!X985),FALSE)</f>
        <v>0</v>
      </c>
      <c r="AD978" s="61" t="str">
        <f t="shared" si="47"/>
        <v/>
      </c>
    </row>
    <row r="979" spans="27:30" x14ac:dyDescent="0.25">
      <c r="AA979" s="61">
        <v>59</v>
      </c>
      <c r="AB979" s="61" t="str">
        <f>DRE!D989</f>
        <v/>
      </c>
      <c r="AC979" s="61">
        <f>HLOOKUP('G. Despesas'!$E$4,DRE!$C$4:$Q$1132,ROW('G. Receitas'!X986),FALSE)</f>
        <v>0</v>
      </c>
      <c r="AD979" s="61" t="str">
        <f t="shared" si="47"/>
        <v/>
      </c>
    </row>
    <row r="980" spans="27:30" x14ac:dyDescent="0.25">
      <c r="AA980" s="61">
        <v>60</v>
      </c>
      <c r="AB980" s="61" t="str">
        <f>DRE!D990</f>
        <v/>
      </c>
      <c r="AC980" s="61">
        <f>HLOOKUP('G. Despesas'!$E$4,DRE!$C$4:$Q$1132,ROW('G. Receitas'!X987),FALSE)</f>
        <v>0</v>
      </c>
      <c r="AD980" s="61" t="str">
        <f t="shared" si="47"/>
        <v/>
      </c>
    </row>
    <row r="981" spans="27:30" x14ac:dyDescent="0.25">
      <c r="AA981" s="61">
        <v>61</v>
      </c>
      <c r="AB981" s="61" t="str">
        <f>DRE!D991</f>
        <v/>
      </c>
      <c r="AC981" s="61">
        <f>HLOOKUP('G. Despesas'!$E$4,DRE!$C$4:$Q$1132,ROW('G. Receitas'!X988),FALSE)</f>
        <v>0</v>
      </c>
      <c r="AD981" s="61" t="str">
        <f t="shared" si="47"/>
        <v/>
      </c>
    </row>
    <row r="982" spans="27:30" x14ac:dyDescent="0.25">
      <c r="AA982" s="61">
        <v>62</v>
      </c>
      <c r="AB982" s="61" t="str">
        <f>DRE!D992</f>
        <v/>
      </c>
      <c r="AC982" s="61">
        <f>HLOOKUP('G. Despesas'!$E$4,DRE!$C$4:$Q$1132,ROW('G. Receitas'!X989),FALSE)</f>
        <v>0</v>
      </c>
      <c r="AD982" s="61" t="str">
        <f t="shared" si="47"/>
        <v/>
      </c>
    </row>
    <row r="983" spans="27:30" x14ac:dyDescent="0.25">
      <c r="AA983" s="61">
        <v>63</v>
      </c>
      <c r="AB983" s="61" t="str">
        <f>DRE!D993</f>
        <v/>
      </c>
      <c r="AC983" s="61">
        <f>HLOOKUP('G. Despesas'!$E$4,DRE!$C$4:$Q$1132,ROW('G. Receitas'!X990),FALSE)</f>
        <v>0</v>
      </c>
      <c r="AD983" s="61" t="str">
        <f t="shared" si="47"/>
        <v/>
      </c>
    </row>
    <row r="984" spans="27:30" x14ac:dyDescent="0.25">
      <c r="AA984" s="61">
        <v>64</v>
      </c>
      <c r="AB984" s="61" t="str">
        <f>DRE!D994</f>
        <v/>
      </c>
      <c r="AC984" s="61">
        <f>HLOOKUP('G. Despesas'!$E$4,DRE!$C$4:$Q$1132,ROW('G. Receitas'!X991),FALSE)</f>
        <v>0</v>
      </c>
      <c r="AD984" s="61" t="str">
        <f t="shared" si="47"/>
        <v/>
      </c>
    </row>
    <row r="985" spans="27:30" x14ac:dyDescent="0.25">
      <c r="AA985" s="61">
        <v>65</v>
      </c>
      <c r="AB985" s="61" t="str">
        <f>DRE!D995</f>
        <v/>
      </c>
      <c r="AC985" s="61">
        <f>HLOOKUP('G. Despesas'!$E$4,DRE!$C$4:$Q$1132,ROW('G. Receitas'!X992),FALSE)</f>
        <v>0</v>
      </c>
      <c r="AD985" s="61" t="str">
        <f t="shared" si="47"/>
        <v/>
      </c>
    </row>
    <row r="986" spans="27:30" x14ac:dyDescent="0.25">
      <c r="AA986" s="61">
        <v>66</v>
      </c>
      <c r="AB986" s="61" t="str">
        <f>DRE!D996</f>
        <v/>
      </c>
      <c r="AC986" s="61">
        <f>HLOOKUP('G. Despesas'!$E$4,DRE!$C$4:$Q$1132,ROW('G. Receitas'!X993),FALSE)</f>
        <v>0</v>
      </c>
      <c r="AD986" s="61" t="str">
        <f t="shared" ref="AD986:AD1019" si="49">IF(AC986=0,"",AC986+AA986/1000)</f>
        <v/>
      </c>
    </row>
    <row r="987" spans="27:30" x14ac:dyDescent="0.25">
      <c r="AA987" s="61">
        <v>67</v>
      </c>
      <c r="AB987" s="61" t="str">
        <f>DRE!D997</f>
        <v/>
      </c>
      <c r="AC987" s="61">
        <f>HLOOKUP('G. Despesas'!$E$4,DRE!$C$4:$Q$1132,ROW('G. Receitas'!X994),FALSE)</f>
        <v>0</v>
      </c>
      <c r="AD987" s="61" t="str">
        <f t="shared" si="49"/>
        <v/>
      </c>
    </row>
    <row r="988" spans="27:30" x14ac:dyDescent="0.25">
      <c r="AA988" s="61">
        <v>68</v>
      </c>
      <c r="AB988" s="61" t="str">
        <f>DRE!D998</f>
        <v/>
      </c>
      <c r="AC988" s="61">
        <f>HLOOKUP('G. Despesas'!$E$4,DRE!$C$4:$Q$1132,ROW('G. Receitas'!X995),FALSE)</f>
        <v>0</v>
      </c>
      <c r="AD988" s="61" t="str">
        <f t="shared" si="49"/>
        <v/>
      </c>
    </row>
    <row r="989" spans="27:30" x14ac:dyDescent="0.25">
      <c r="AA989" s="61">
        <v>69</v>
      </c>
      <c r="AB989" s="61" t="str">
        <f>DRE!D999</f>
        <v/>
      </c>
      <c r="AC989" s="61">
        <f>HLOOKUP('G. Despesas'!$E$4,DRE!$C$4:$Q$1132,ROW('G. Receitas'!X996),FALSE)</f>
        <v>0</v>
      </c>
      <c r="AD989" s="61" t="str">
        <f t="shared" si="49"/>
        <v/>
      </c>
    </row>
    <row r="990" spans="27:30" x14ac:dyDescent="0.25">
      <c r="AA990" s="61">
        <v>70</v>
      </c>
      <c r="AB990" s="61" t="str">
        <f>DRE!D1000</f>
        <v/>
      </c>
      <c r="AC990" s="61">
        <f>HLOOKUP('G. Despesas'!$E$4,DRE!$C$4:$Q$1132,ROW('G. Receitas'!X997),FALSE)</f>
        <v>0</v>
      </c>
      <c r="AD990" s="61" t="str">
        <f t="shared" si="49"/>
        <v/>
      </c>
    </row>
    <row r="991" spans="27:30" x14ac:dyDescent="0.25">
      <c r="AA991" s="61">
        <v>71</v>
      </c>
      <c r="AB991" s="61" t="str">
        <f>DRE!D1001</f>
        <v/>
      </c>
      <c r="AC991" s="61">
        <f>HLOOKUP('G. Despesas'!$E$4,DRE!$C$4:$Q$1132,ROW('G. Receitas'!X998),FALSE)</f>
        <v>0</v>
      </c>
      <c r="AD991" s="61" t="str">
        <f t="shared" si="49"/>
        <v/>
      </c>
    </row>
    <row r="992" spans="27:30" x14ac:dyDescent="0.25">
      <c r="AA992" s="61">
        <v>72</v>
      </c>
      <c r="AB992" s="61" t="str">
        <f>DRE!D1002</f>
        <v/>
      </c>
      <c r="AC992" s="61">
        <f>HLOOKUP('G. Despesas'!$E$4,DRE!$C$4:$Q$1132,ROW('G. Receitas'!X999),FALSE)</f>
        <v>0</v>
      </c>
      <c r="AD992" s="61" t="str">
        <f t="shared" si="49"/>
        <v/>
      </c>
    </row>
    <row r="993" spans="27:30" x14ac:dyDescent="0.25">
      <c r="AA993" s="61">
        <v>73</v>
      </c>
      <c r="AB993" s="61" t="str">
        <f>DRE!D1003</f>
        <v/>
      </c>
      <c r="AC993" s="61">
        <f>HLOOKUP('G. Despesas'!$E$4,DRE!$C$4:$Q$1132,ROW('G. Receitas'!X1000),FALSE)</f>
        <v>0</v>
      </c>
      <c r="AD993" s="61" t="str">
        <f t="shared" si="49"/>
        <v/>
      </c>
    </row>
    <row r="994" spans="27:30" x14ac:dyDescent="0.25">
      <c r="AA994" s="61">
        <v>74</v>
      </c>
      <c r="AB994" s="61" t="str">
        <f>DRE!D1004</f>
        <v/>
      </c>
      <c r="AC994" s="61">
        <f>HLOOKUP('G. Despesas'!$E$4,DRE!$C$4:$Q$1132,ROW('G. Receitas'!X1001),FALSE)</f>
        <v>0</v>
      </c>
      <c r="AD994" s="61" t="str">
        <f t="shared" si="49"/>
        <v/>
      </c>
    </row>
    <row r="995" spans="27:30" x14ac:dyDescent="0.25">
      <c r="AA995" s="61">
        <v>75</v>
      </c>
      <c r="AB995" s="61" t="str">
        <f>DRE!D1005</f>
        <v/>
      </c>
      <c r="AC995" s="61">
        <f>HLOOKUP('G. Despesas'!$E$4,DRE!$C$4:$Q$1132,ROW('G. Receitas'!X1002),FALSE)</f>
        <v>0</v>
      </c>
      <c r="AD995" s="61" t="str">
        <f t="shared" si="49"/>
        <v/>
      </c>
    </row>
    <row r="996" spans="27:30" x14ac:dyDescent="0.25">
      <c r="AA996" s="61">
        <v>76</v>
      </c>
      <c r="AB996" s="61" t="str">
        <f>DRE!D1006</f>
        <v/>
      </c>
      <c r="AC996" s="61">
        <f>HLOOKUP('G. Despesas'!$E$4,DRE!$C$4:$Q$1132,ROW('G. Receitas'!X1003),FALSE)</f>
        <v>0</v>
      </c>
      <c r="AD996" s="61" t="str">
        <f t="shared" si="49"/>
        <v/>
      </c>
    </row>
    <row r="997" spans="27:30" x14ac:dyDescent="0.25">
      <c r="AA997" s="61">
        <v>77</v>
      </c>
      <c r="AB997" s="61" t="str">
        <f>DRE!D1007</f>
        <v/>
      </c>
      <c r="AC997" s="61">
        <f>HLOOKUP('G. Despesas'!$E$4,DRE!$C$4:$Q$1132,ROW('G. Receitas'!X1004),FALSE)</f>
        <v>0</v>
      </c>
      <c r="AD997" s="61" t="str">
        <f t="shared" si="49"/>
        <v/>
      </c>
    </row>
    <row r="998" spans="27:30" x14ac:dyDescent="0.25">
      <c r="AA998" s="61">
        <v>78</v>
      </c>
      <c r="AB998" s="61" t="str">
        <f>DRE!D1008</f>
        <v/>
      </c>
      <c r="AC998" s="61">
        <f>HLOOKUP('G. Despesas'!$E$4,DRE!$C$4:$Q$1132,ROW('G. Receitas'!X1005),FALSE)</f>
        <v>0</v>
      </c>
      <c r="AD998" s="61" t="str">
        <f t="shared" si="49"/>
        <v/>
      </c>
    </row>
    <row r="999" spans="27:30" x14ac:dyDescent="0.25">
      <c r="AA999" s="61">
        <v>79</v>
      </c>
      <c r="AB999" s="61" t="str">
        <f>DRE!D1009</f>
        <v/>
      </c>
      <c r="AC999" s="61">
        <f>HLOOKUP('G. Despesas'!$E$4,DRE!$C$4:$Q$1132,ROW('G. Receitas'!X1006),FALSE)</f>
        <v>0</v>
      </c>
      <c r="AD999" s="61" t="str">
        <f t="shared" si="49"/>
        <v/>
      </c>
    </row>
    <row r="1000" spans="27:30" x14ac:dyDescent="0.25">
      <c r="AA1000" s="61">
        <v>80</v>
      </c>
      <c r="AB1000" s="61" t="str">
        <f>DRE!D1010</f>
        <v/>
      </c>
      <c r="AC1000" s="61">
        <f>HLOOKUP('G. Despesas'!$E$4,DRE!$C$4:$Q$1132,ROW('G. Receitas'!X1007),FALSE)</f>
        <v>0</v>
      </c>
      <c r="AD1000" s="61" t="str">
        <f t="shared" si="49"/>
        <v/>
      </c>
    </row>
    <row r="1001" spans="27:30" x14ac:dyDescent="0.25">
      <c r="AA1001" s="61">
        <v>81</v>
      </c>
      <c r="AB1001" s="61" t="str">
        <f>DRE!D1011</f>
        <v/>
      </c>
      <c r="AC1001" s="61">
        <f>HLOOKUP('G. Despesas'!$E$4,DRE!$C$4:$Q$1132,ROW('G. Receitas'!X1008),FALSE)</f>
        <v>0</v>
      </c>
      <c r="AD1001" s="61" t="str">
        <f t="shared" si="49"/>
        <v/>
      </c>
    </row>
    <row r="1002" spans="27:30" x14ac:dyDescent="0.25">
      <c r="AA1002" s="61">
        <v>82</v>
      </c>
      <c r="AB1002" s="61" t="str">
        <f>DRE!D1012</f>
        <v/>
      </c>
      <c r="AC1002" s="61">
        <f>HLOOKUP('G. Despesas'!$E$4,DRE!$C$4:$Q$1132,ROW('G. Receitas'!X1009),FALSE)</f>
        <v>0</v>
      </c>
      <c r="AD1002" s="61" t="str">
        <f t="shared" si="49"/>
        <v/>
      </c>
    </row>
    <row r="1003" spans="27:30" x14ac:dyDescent="0.25">
      <c r="AA1003" s="61">
        <v>83</v>
      </c>
      <c r="AB1003" s="61" t="str">
        <f>DRE!D1013</f>
        <v/>
      </c>
      <c r="AC1003" s="61">
        <f>HLOOKUP('G. Despesas'!$E$4,DRE!$C$4:$Q$1132,ROW('G. Receitas'!X1010),FALSE)</f>
        <v>0</v>
      </c>
      <c r="AD1003" s="61" t="str">
        <f t="shared" si="49"/>
        <v/>
      </c>
    </row>
    <row r="1004" spans="27:30" x14ac:dyDescent="0.25">
      <c r="AA1004" s="61">
        <v>84</v>
      </c>
      <c r="AB1004" s="61" t="str">
        <f>DRE!D1014</f>
        <v/>
      </c>
      <c r="AC1004" s="61">
        <f>HLOOKUP('G. Despesas'!$E$4,DRE!$C$4:$Q$1132,ROW('G. Receitas'!X1011),FALSE)</f>
        <v>0</v>
      </c>
      <c r="AD1004" s="61" t="str">
        <f t="shared" si="49"/>
        <v/>
      </c>
    </row>
    <row r="1005" spans="27:30" x14ac:dyDescent="0.25">
      <c r="AA1005" s="61">
        <v>85</v>
      </c>
      <c r="AB1005" s="61" t="str">
        <f>DRE!D1015</f>
        <v/>
      </c>
      <c r="AC1005" s="61">
        <f>HLOOKUP('G. Despesas'!$E$4,DRE!$C$4:$Q$1132,ROW('G. Receitas'!X1012),FALSE)</f>
        <v>0</v>
      </c>
      <c r="AD1005" s="61" t="str">
        <f t="shared" si="49"/>
        <v/>
      </c>
    </row>
    <row r="1006" spans="27:30" x14ac:dyDescent="0.25">
      <c r="AA1006" s="61">
        <v>86</v>
      </c>
      <c r="AB1006" s="61" t="str">
        <f>DRE!D1016</f>
        <v/>
      </c>
      <c r="AC1006" s="61">
        <f>HLOOKUP('G. Despesas'!$E$4,DRE!$C$4:$Q$1132,ROW('G. Receitas'!X1013),FALSE)</f>
        <v>0</v>
      </c>
      <c r="AD1006" s="61" t="str">
        <f t="shared" si="49"/>
        <v/>
      </c>
    </row>
    <row r="1007" spans="27:30" x14ac:dyDescent="0.25">
      <c r="AA1007" s="61">
        <v>87</v>
      </c>
      <c r="AB1007" s="61" t="str">
        <f>DRE!D1017</f>
        <v/>
      </c>
      <c r="AC1007" s="61">
        <f>HLOOKUP('G. Despesas'!$E$4,DRE!$C$4:$Q$1132,ROW('G. Receitas'!X1014),FALSE)</f>
        <v>0</v>
      </c>
      <c r="AD1007" s="61" t="str">
        <f t="shared" si="49"/>
        <v/>
      </c>
    </row>
    <row r="1008" spans="27:30" x14ac:dyDescent="0.25">
      <c r="AA1008" s="61">
        <v>88</v>
      </c>
      <c r="AB1008" s="61" t="str">
        <f>DRE!D1018</f>
        <v/>
      </c>
      <c r="AC1008" s="61">
        <f>HLOOKUP('G. Despesas'!$E$4,DRE!$C$4:$Q$1132,ROW('G. Receitas'!X1015),FALSE)</f>
        <v>0</v>
      </c>
      <c r="AD1008" s="61" t="str">
        <f t="shared" si="49"/>
        <v/>
      </c>
    </row>
    <row r="1009" spans="27:33" x14ac:dyDescent="0.25">
      <c r="AA1009" s="61">
        <v>89</v>
      </c>
      <c r="AB1009" s="61" t="str">
        <f>DRE!D1019</f>
        <v/>
      </c>
      <c r="AC1009" s="61">
        <f>HLOOKUP('G. Despesas'!$E$4,DRE!$C$4:$Q$1132,ROW('G. Receitas'!X1016),FALSE)</f>
        <v>0</v>
      </c>
      <c r="AD1009" s="61" t="str">
        <f t="shared" si="49"/>
        <v/>
      </c>
    </row>
    <row r="1010" spans="27:33" x14ac:dyDescent="0.25">
      <c r="AA1010" s="61">
        <v>90</v>
      </c>
      <c r="AB1010" s="61" t="str">
        <f>DRE!D1020</f>
        <v/>
      </c>
      <c r="AC1010" s="61">
        <f>HLOOKUP('G. Despesas'!$E$4,DRE!$C$4:$Q$1132,ROW('G. Receitas'!X1017),FALSE)</f>
        <v>0</v>
      </c>
      <c r="AD1010" s="61" t="str">
        <f t="shared" si="49"/>
        <v/>
      </c>
    </row>
    <row r="1011" spans="27:33" x14ac:dyDescent="0.25">
      <c r="AA1011" s="61">
        <v>91</v>
      </c>
      <c r="AB1011" s="61" t="str">
        <f>DRE!D1021</f>
        <v/>
      </c>
      <c r="AC1011" s="61">
        <f>HLOOKUP('G. Despesas'!$E$4,DRE!$C$4:$Q$1132,ROW('G. Receitas'!X1018),FALSE)</f>
        <v>0</v>
      </c>
      <c r="AD1011" s="61" t="str">
        <f t="shared" si="49"/>
        <v/>
      </c>
    </row>
    <row r="1012" spans="27:33" x14ac:dyDescent="0.25">
      <c r="AA1012" s="61">
        <v>92</v>
      </c>
      <c r="AB1012" s="61" t="str">
        <f>DRE!D1022</f>
        <v/>
      </c>
      <c r="AC1012" s="61">
        <f>HLOOKUP('G. Despesas'!$E$4,DRE!$C$4:$Q$1132,ROW('G. Receitas'!X1019),FALSE)</f>
        <v>0</v>
      </c>
      <c r="AD1012" s="61" t="str">
        <f t="shared" si="49"/>
        <v/>
      </c>
    </row>
    <row r="1013" spans="27:33" x14ac:dyDescent="0.25">
      <c r="AA1013" s="61">
        <v>93</v>
      </c>
      <c r="AB1013" s="61" t="str">
        <f>DRE!D1023</f>
        <v/>
      </c>
      <c r="AC1013" s="61">
        <f>HLOOKUP('G. Despesas'!$E$4,DRE!$C$4:$Q$1132,ROW('G. Receitas'!X1020),FALSE)</f>
        <v>0</v>
      </c>
      <c r="AD1013" s="61" t="str">
        <f t="shared" si="49"/>
        <v/>
      </c>
    </row>
    <row r="1014" spans="27:33" x14ac:dyDescent="0.25">
      <c r="AA1014" s="61">
        <v>94</v>
      </c>
      <c r="AB1014" s="61" t="str">
        <f>DRE!D1024</f>
        <v/>
      </c>
      <c r="AC1014" s="61">
        <f>HLOOKUP('G. Despesas'!$E$4,DRE!$C$4:$Q$1132,ROW('G. Receitas'!X1021),FALSE)</f>
        <v>0</v>
      </c>
      <c r="AD1014" s="61" t="str">
        <f t="shared" si="49"/>
        <v/>
      </c>
    </row>
    <row r="1015" spans="27:33" x14ac:dyDescent="0.25">
      <c r="AA1015" s="61">
        <v>95</v>
      </c>
      <c r="AB1015" s="61" t="str">
        <f>DRE!D1025</f>
        <v/>
      </c>
      <c r="AC1015" s="61">
        <f>HLOOKUP('G. Despesas'!$E$4,DRE!$C$4:$Q$1132,ROW('G. Receitas'!X1022),FALSE)</f>
        <v>0</v>
      </c>
      <c r="AD1015" s="61" t="str">
        <f t="shared" si="49"/>
        <v/>
      </c>
    </row>
    <row r="1016" spans="27:33" x14ac:dyDescent="0.25">
      <c r="AA1016" s="61">
        <v>96</v>
      </c>
      <c r="AB1016" s="61" t="str">
        <f>DRE!D1026</f>
        <v/>
      </c>
      <c r="AC1016" s="61">
        <f>HLOOKUP('G. Despesas'!$E$4,DRE!$C$4:$Q$1132,ROW('G. Receitas'!X1023),FALSE)</f>
        <v>0</v>
      </c>
      <c r="AD1016" s="61" t="str">
        <f t="shared" si="49"/>
        <v/>
      </c>
    </row>
    <row r="1017" spans="27:33" x14ac:dyDescent="0.25">
      <c r="AA1017" s="61">
        <v>97</v>
      </c>
      <c r="AB1017" s="61" t="str">
        <f>DRE!D1027</f>
        <v/>
      </c>
      <c r="AC1017" s="61">
        <f>HLOOKUP('G. Despesas'!$E$4,DRE!$C$4:$Q$1132,ROW('G. Receitas'!X1024),FALSE)</f>
        <v>0</v>
      </c>
      <c r="AD1017" s="61" t="str">
        <f t="shared" si="49"/>
        <v/>
      </c>
    </row>
    <row r="1018" spans="27:33" x14ac:dyDescent="0.25">
      <c r="AA1018" s="61">
        <v>98</v>
      </c>
      <c r="AB1018" s="61" t="str">
        <f>DRE!D1028</f>
        <v/>
      </c>
      <c r="AC1018" s="61">
        <f>HLOOKUP('G. Despesas'!$E$4,DRE!$C$4:$Q$1132,ROW('G. Receitas'!X1025),FALSE)</f>
        <v>0</v>
      </c>
      <c r="AD1018" s="61" t="str">
        <f t="shared" si="49"/>
        <v/>
      </c>
    </row>
    <row r="1019" spans="27:33" x14ac:dyDescent="0.25">
      <c r="AA1019" s="61">
        <v>99</v>
      </c>
      <c r="AB1019" s="61" t="str">
        <f>DRE!D1029</f>
        <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311</v>
      </c>
      <c r="AE1023" s="61" t="s">
        <v>312</v>
      </c>
      <c r="AF1023" s="61" t="s">
        <v>313</v>
      </c>
      <c r="AG1023" s="61" t="s">
        <v>313</v>
      </c>
    </row>
    <row r="1024" spans="27:33" x14ac:dyDescent="0.25">
      <c r="AA1024" s="61">
        <v>1</v>
      </c>
      <c r="AB1024" s="61" t="str">
        <f>DRE!D1034</f>
        <v>CDB</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
      </c>
      <c r="AC1039" s="61">
        <f>HLOOKUP('G. Despesas'!$E$4,DRE!$C$4:$Q$1132,ROW('G. Receitas'!X1046),FALSE)</f>
        <v>0</v>
      </c>
      <c r="AD1039" s="61" t="str">
        <f t="shared" si="52"/>
        <v/>
      </c>
    </row>
    <row r="1040" spans="27:33" x14ac:dyDescent="0.25">
      <c r="AA1040" s="61">
        <v>17</v>
      </c>
      <c r="AB1040" s="61" t="str">
        <f>DRE!D1050</f>
        <v/>
      </c>
      <c r="AC1040" s="61">
        <f>HLOOKUP('G. Despesas'!$E$4,DRE!$C$4:$Q$1132,ROW('G. Receitas'!X1047),FALSE)</f>
        <v>0</v>
      </c>
      <c r="AD1040" s="61" t="str">
        <f t="shared" si="52"/>
        <v/>
      </c>
    </row>
    <row r="1041" spans="27:30" x14ac:dyDescent="0.25">
      <c r="AA1041" s="61">
        <v>18</v>
      </c>
      <c r="AB1041" s="61" t="str">
        <f>DRE!D1051</f>
        <v/>
      </c>
      <c r="AC1041" s="61">
        <f>HLOOKUP('G. Despesas'!$E$4,DRE!$C$4:$Q$1132,ROW('G. Receitas'!X1048),FALSE)</f>
        <v>0</v>
      </c>
      <c r="AD1041" s="61" t="str">
        <f t="shared" si="52"/>
        <v/>
      </c>
    </row>
    <row r="1042" spans="27:30" x14ac:dyDescent="0.25">
      <c r="AA1042" s="61">
        <v>19</v>
      </c>
      <c r="AB1042" s="61" t="str">
        <f>DRE!D1052</f>
        <v/>
      </c>
      <c r="AC1042" s="61">
        <f>HLOOKUP('G. Despesas'!$E$4,DRE!$C$4:$Q$1132,ROW('G. Receitas'!X1049),FALSE)</f>
        <v>0</v>
      </c>
      <c r="AD1042" s="61" t="str">
        <f t="shared" si="52"/>
        <v/>
      </c>
    </row>
    <row r="1043" spans="27:30" x14ac:dyDescent="0.25">
      <c r="AA1043" s="61">
        <v>20</v>
      </c>
      <c r="AB1043" s="61" t="str">
        <f>DRE!D1053</f>
        <v/>
      </c>
      <c r="AC1043" s="61">
        <f>HLOOKUP('G. Despesas'!$E$4,DRE!$C$4:$Q$1132,ROW('G. Receitas'!X1050),FALSE)</f>
        <v>0</v>
      </c>
      <c r="AD1043" s="61" t="str">
        <f t="shared" si="52"/>
        <v/>
      </c>
    </row>
    <row r="1044" spans="27:30" x14ac:dyDescent="0.25">
      <c r="AA1044" s="61">
        <v>21</v>
      </c>
      <c r="AB1044" s="61" t="str">
        <f>DRE!D1054</f>
        <v/>
      </c>
      <c r="AC1044" s="61">
        <f>HLOOKUP('G. Despesas'!$E$4,DRE!$C$4:$Q$1132,ROW('G. Receitas'!X1051),FALSE)</f>
        <v>0</v>
      </c>
      <c r="AD1044" s="61" t="str">
        <f t="shared" si="52"/>
        <v/>
      </c>
    </row>
    <row r="1045" spans="27:30" x14ac:dyDescent="0.25">
      <c r="AA1045" s="61">
        <v>22</v>
      </c>
      <c r="AB1045" s="61" t="str">
        <f>DRE!D1055</f>
        <v/>
      </c>
      <c r="AC1045" s="61">
        <f>HLOOKUP('G. Despesas'!$E$4,DRE!$C$4:$Q$1132,ROW('G. Receitas'!X1052),FALSE)</f>
        <v>0</v>
      </c>
      <c r="AD1045" s="61" t="str">
        <f t="shared" si="52"/>
        <v/>
      </c>
    </row>
    <row r="1046" spans="27:30" x14ac:dyDescent="0.25">
      <c r="AA1046" s="61">
        <v>23</v>
      </c>
      <c r="AB1046" s="61" t="str">
        <f>DRE!D1056</f>
        <v/>
      </c>
      <c r="AC1046" s="61">
        <f>HLOOKUP('G. Despesas'!$E$4,DRE!$C$4:$Q$1132,ROW('G. Receitas'!X1053),FALSE)</f>
        <v>0</v>
      </c>
      <c r="AD1046" s="61" t="str">
        <f t="shared" si="52"/>
        <v/>
      </c>
    </row>
    <row r="1047" spans="27:30" x14ac:dyDescent="0.25">
      <c r="AA1047" s="61">
        <v>24</v>
      </c>
      <c r="AB1047" s="61" t="str">
        <f>DRE!D1057</f>
        <v/>
      </c>
      <c r="AC1047" s="61">
        <f>HLOOKUP('G. Despesas'!$E$4,DRE!$C$4:$Q$1132,ROW('G. Receitas'!X1054),FALSE)</f>
        <v>0</v>
      </c>
      <c r="AD1047" s="61" t="str">
        <f t="shared" si="52"/>
        <v/>
      </c>
    </row>
    <row r="1048" spans="27:30" x14ac:dyDescent="0.25">
      <c r="AA1048" s="61">
        <v>25</v>
      </c>
      <c r="AB1048" s="61" t="str">
        <f>DRE!D1058</f>
        <v/>
      </c>
      <c r="AC1048" s="61">
        <f>HLOOKUP('G. Despesas'!$E$4,DRE!$C$4:$Q$1132,ROW('G. Receitas'!X1055),FALSE)</f>
        <v>0</v>
      </c>
      <c r="AD1048" s="61" t="str">
        <f t="shared" si="52"/>
        <v/>
      </c>
    </row>
    <row r="1049" spans="27:30" x14ac:dyDescent="0.25">
      <c r="AA1049" s="61">
        <v>26</v>
      </c>
      <c r="AB1049" s="61" t="str">
        <f>DRE!D1059</f>
        <v/>
      </c>
      <c r="AC1049" s="61">
        <f>HLOOKUP('G. Despesas'!$E$4,DRE!$C$4:$Q$1132,ROW('G. Receitas'!X1056),FALSE)</f>
        <v>0</v>
      </c>
      <c r="AD1049" s="61" t="str">
        <f t="shared" si="52"/>
        <v/>
      </c>
    </row>
    <row r="1050" spans="27:30" x14ac:dyDescent="0.25">
      <c r="AA1050" s="61">
        <v>27</v>
      </c>
      <c r="AB1050" s="61" t="str">
        <f>DRE!D1060</f>
        <v/>
      </c>
      <c r="AC1050" s="61">
        <f>HLOOKUP('G. Despesas'!$E$4,DRE!$C$4:$Q$1132,ROW('G. Receitas'!X1057),FALSE)</f>
        <v>0</v>
      </c>
      <c r="AD1050" s="61" t="str">
        <f t="shared" si="52"/>
        <v/>
      </c>
    </row>
    <row r="1051" spans="27:30" x14ac:dyDescent="0.25">
      <c r="AA1051" s="61">
        <v>28</v>
      </c>
      <c r="AB1051" s="61" t="str">
        <f>DRE!D1061</f>
        <v/>
      </c>
      <c r="AC1051" s="61">
        <f>HLOOKUP('G. Despesas'!$E$4,DRE!$C$4:$Q$1132,ROW('G. Receitas'!X1058),FALSE)</f>
        <v>0</v>
      </c>
      <c r="AD1051" s="61" t="str">
        <f t="shared" si="52"/>
        <v/>
      </c>
    </row>
    <row r="1052" spans="27:30" x14ac:dyDescent="0.25">
      <c r="AA1052" s="61">
        <v>29</v>
      </c>
      <c r="AB1052" s="61" t="str">
        <f>DRE!D1062</f>
        <v/>
      </c>
      <c r="AC1052" s="61">
        <f>HLOOKUP('G. Despesas'!$E$4,DRE!$C$4:$Q$1132,ROW('G. Receitas'!X1059),FALSE)</f>
        <v>0</v>
      </c>
      <c r="AD1052" s="61" t="str">
        <f t="shared" si="52"/>
        <v/>
      </c>
    </row>
    <row r="1053" spans="27:30" x14ac:dyDescent="0.25">
      <c r="AA1053" s="61">
        <v>30</v>
      </c>
      <c r="AB1053" s="61" t="str">
        <f>DRE!D1063</f>
        <v/>
      </c>
      <c r="AC1053" s="61">
        <f>HLOOKUP('G. Despesas'!$E$4,DRE!$C$4:$Q$1132,ROW('G. Receitas'!X1060),FALSE)</f>
        <v>0</v>
      </c>
      <c r="AD1053" s="61" t="str">
        <f t="shared" si="52"/>
        <v/>
      </c>
    </row>
    <row r="1054" spans="27:30" x14ac:dyDescent="0.25">
      <c r="AA1054" s="61">
        <v>31</v>
      </c>
      <c r="AB1054" s="61" t="str">
        <f>DRE!D1064</f>
        <v/>
      </c>
      <c r="AC1054" s="61">
        <f>HLOOKUP('G. Despesas'!$E$4,DRE!$C$4:$Q$1132,ROW('G. Receitas'!X1061),FALSE)</f>
        <v>0</v>
      </c>
      <c r="AD1054" s="61" t="str">
        <f t="shared" si="52"/>
        <v/>
      </c>
    </row>
    <row r="1055" spans="27:30" x14ac:dyDescent="0.25">
      <c r="AA1055" s="61">
        <v>32</v>
      </c>
      <c r="AB1055" s="61" t="str">
        <f>DRE!D1065</f>
        <v/>
      </c>
      <c r="AC1055" s="61">
        <f>HLOOKUP('G. Despesas'!$E$4,DRE!$C$4:$Q$1132,ROW('G. Receitas'!X1062),FALSE)</f>
        <v>0</v>
      </c>
      <c r="AD1055" s="61" t="str">
        <f t="shared" si="52"/>
        <v/>
      </c>
    </row>
    <row r="1056" spans="27:30" x14ac:dyDescent="0.25">
      <c r="AA1056" s="61">
        <v>33</v>
      </c>
      <c r="AB1056" s="61" t="str">
        <f>DRE!D1066</f>
        <v/>
      </c>
      <c r="AC1056" s="61">
        <f>HLOOKUP('G. Despesas'!$E$4,DRE!$C$4:$Q$1132,ROW('G. Receitas'!X1063),FALSE)</f>
        <v>0</v>
      </c>
      <c r="AD1056" s="61" t="str">
        <f t="shared" si="52"/>
        <v/>
      </c>
    </row>
    <row r="1057" spans="27:30" x14ac:dyDescent="0.25">
      <c r="AA1057" s="61">
        <v>34</v>
      </c>
      <c r="AB1057" s="61" t="str">
        <f>DRE!D1067</f>
        <v/>
      </c>
      <c r="AC1057" s="61">
        <f>HLOOKUP('G. Despesas'!$E$4,DRE!$C$4:$Q$1132,ROW('G. Receitas'!X1064),FALSE)</f>
        <v>0</v>
      </c>
      <c r="AD1057" s="61" t="str">
        <f t="shared" si="52"/>
        <v/>
      </c>
    </row>
    <row r="1058" spans="27:30" x14ac:dyDescent="0.25">
      <c r="AA1058" s="61">
        <v>35</v>
      </c>
      <c r="AB1058" s="61" t="str">
        <f>DRE!D1068</f>
        <v/>
      </c>
      <c r="AC1058" s="61">
        <f>HLOOKUP('G. Despesas'!$E$4,DRE!$C$4:$Q$1132,ROW('G. Receitas'!X1065),FALSE)</f>
        <v>0</v>
      </c>
      <c r="AD1058" s="61" t="str">
        <f t="shared" si="52"/>
        <v/>
      </c>
    </row>
    <row r="1059" spans="27:30" x14ac:dyDescent="0.25">
      <c r="AA1059" s="61">
        <v>36</v>
      </c>
      <c r="AB1059" s="61" t="str">
        <f>DRE!D1069</f>
        <v/>
      </c>
      <c r="AC1059" s="61">
        <f>HLOOKUP('G. Despesas'!$E$4,DRE!$C$4:$Q$1132,ROW('G. Receitas'!X1066),FALSE)</f>
        <v>0</v>
      </c>
      <c r="AD1059" s="61" t="str">
        <f t="shared" si="52"/>
        <v/>
      </c>
    </row>
    <row r="1060" spans="27:30" x14ac:dyDescent="0.25">
      <c r="AA1060" s="61">
        <v>37</v>
      </c>
      <c r="AB1060" s="61" t="str">
        <f>DRE!D1070</f>
        <v/>
      </c>
      <c r="AC1060" s="61">
        <f>HLOOKUP('G. Despesas'!$E$4,DRE!$C$4:$Q$1132,ROW('G. Receitas'!X1067),FALSE)</f>
        <v>0</v>
      </c>
      <c r="AD1060" s="61" t="str">
        <f t="shared" si="52"/>
        <v/>
      </c>
    </row>
    <row r="1061" spans="27:30" x14ac:dyDescent="0.25">
      <c r="AA1061" s="61">
        <v>38</v>
      </c>
      <c r="AB1061" s="61" t="str">
        <f>DRE!D1071</f>
        <v/>
      </c>
      <c r="AC1061" s="61">
        <f>HLOOKUP('G. Despesas'!$E$4,DRE!$C$4:$Q$1132,ROW('G. Receitas'!X1068),FALSE)</f>
        <v>0</v>
      </c>
      <c r="AD1061" s="61" t="str">
        <f t="shared" si="52"/>
        <v/>
      </c>
    </row>
    <row r="1062" spans="27:30" x14ac:dyDescent="0.25">
      <c r="AA1062" s="61">
        <v>39</v>
      </c>
      <c r="AB1062" s="61" t="str">
        <f>DRE!D1072</f>
        <v/>
      </c>
      <c r="AC1062" s="61">
        <f>HLOOKUP('G. Despesas'!$E$4,DRE!$C$4:$Q$1132,ROW('G. Receitas'!X1069),FALSE)</f>
        <v>0</v>
      </c>
      <c r="AD1062" s="61" t="str">
        <f t="shared" si="52"/>
        <v/>
      </c>
    </row>
    <row r="1063" spans="27:30" x14ac:dyDescent="0.25">
      <c r="AA1063" s="61">
        <v>40</v>
      </c>
      <c r="AB1063" s="61" t="str">
        <f>DRE!D1073</f>
        <v/>
      </c>
      <c r="AC1063" s="61">
        <f>HLOOKUP('G. Despesas'!$E$4,DRE!$C$4:$Q$1132,ROW('G. Receitas'!X1070),FALSE)</f>
        <v>0</v>
      </c>
      <c r="AD1063" s="61" t="str">
        <f t="shared" si="52"/>
        <v/>
      </c>
    </row>
    <row r="1064" spans="27:30" x14ac:dyDescent="0.25">
      <c r="AA1064" s="61">
        <v>41</v>
      </c>
      <c r="AB1064" s="61" t="str">
        <f>DRE!D1074</f>
        <v/>
      </c>
      <c r="AC1064" s="61">
        <f>HLOOKUP('G. Despesas'!$E$4,DRE!$C$4:$Q$1132,ROW('G. Receitas'!X1071),FALSE)</f>
        <v>0</v>
      </c>
      <c r="AD1064" s="61" t="str">
        <f t="shared" si="52"/>
        <v/>
      </c>
    </row>
    <row r="1065" spans="27:30" x14ac:dyDescent="0.25">
      <c r="AA1065" s="61">
        <v>42</v>
      </c>
      <c r="AB1065" s="61" t="str">
        <f>DRE!D1075</f>
        <v/>
      </c>
      <c r="AC1065" s="61">
        <f>HLOOKUP('G. Despesas'!$E$4,DRE!$C$4:$Q$1132,ROW('G. Receitas'!X1072),FALSE)</f>
        <v>0</v>
      </c>
      <c r="AD1065" s="61" t="str">
        <f t="shared" si="52"/>
        <v/>
      </c>
    </row>
    <row r="1066" spans="27:30" x14ac:dyDescent="0.25">
      <c r="AA1066" s="61">
        <v>43</v>
      </c>
      <c r="AB1066" s="61" t="str">
        <f>DRE!D1076</f>
        <v/>
      </c>
      <c r="AC1066" s="61">
        <f>HLOOKUP('G. Despesas'!$E$4,DRE!$C$4:$Q$1132,ROW('G. Receitas'!X1073),FALSE)</f>
        <v>0</v>
      </c>
      <c r="AD1066" s="61" t="str">
        <f t="shared" si="52"/>
        <v/>
      </c>
    </row>
    <row r="1067" spans="27:30" x14ac:dyDescent="0.25">
      <c r="AA1067" s="61">
        <v>44</v>
      </c>
      <c r="AB1067" s="61" t="str">
        <f>DRE!D1077</f>
        <v/>
      </c>
      <c r="AC1067" s="61">
        <f>HLOOKUP('G. Despesas'!$E$4,DRE!$C$4:$Q$1132,ROW('G. Receitas'!X1074),FALSE)</f>
        <v>0</v>
      </c>
      <c r="AD1067" s="61" t="str">
        <f t="shared" si="52"/>
        <v/>
      </c>
    </row>
    <row r="1068" spans="27:30" x14ac:dyDescent="0.25">
      <c r="AA1068" s="61">
        <v>45</v>
      </c>
      <c r="AB1068" s="61" t="str">
        <f>DRE!D1078</f>
        <v/>
      </c>
      <c r="AC1068" s="61">
        <f>HLOOKUP('G. Despesas'!$E$4,DRE!$C$4:$Q$1132,ROW('G. Receitas'!X1075),FALSE)</f>
        <v>0</v>
      </c>
      <c r="AD1068" s="61" t="str">
        <f t="shared" si="52"/>
        <v/>
      </c>
    </row>
    <row r="1069" spans="27:30" x14ac:dyDescent="0.25">
      <c r="AA1069" s="61">
        <v>46</v>
      </c>
      <c r="AB1069" s="61" t="str">
        <f>DRE!D1079</f>
        <v/>
      </c>
      <c r="AC1069" s="61">
        <f>HLOOKUP('G. Despesas'!$E$4,DRE!$C$4:$Q$1132,ROW('G. Receitas'!X1076),FALSE)</f>
        <v>0</v>
      </c>
      <c r="AD1069" s="61" t="str">
        <f t="shared" si="52"/>
        <v/>
      </c>
    </row>
    <row r="1070" spans="27:30" x14ac:dyDescent="0.25">
      <c r="AA1070" s="61">
        <v>47</v>
      </c>
      <c r="AB1070" s="61" t="str">
        <f>DRE!D1080</f>
        <v/>
      </c>
      <c r="AC1070" s="61">
        <f>HLOOKUP('G. Despesas'!$E$4,DRE!$C$4:$Q$1132,ROW('G. Receitas'!X1077),FALSE)</f>
        <v>0</v>
      </c>
      <c r="AD1070" s="61" t="str">
        <f t="shared" si="52"/>
        <v/>
      </c>
    </row>
    <row r="1071" spans="27:30" x14ac:dyDescent="0.25">
      <c r="AA1071" s="61">
        <v>48</v>
      </c>
      <c r="AB1071" s="61" t="str">
        <f>DRE!D1081</f>
        <v/>
      </c>
      <c r="AC1071" s="61">
        <f>HLOOKUP('G. Despesas'!$E$4,DRE!$C$4:$Q$1132,ROW('G. Receitas'!X1078),FALSE)</f>
        <v>0</v>
      </c>
      <c r="AD1071" s="61" t="str">
        <f t="shared" si="52"/>
        <v/>
      </c>
    </row>
    <row r="1072" spans="27:30" x14ac:dyDescent="0.25">
      <c r="AA1072" s="61">
        <v>49</v>
      </c>
      <c r="AB1072" s="61" t="str">
        <f>DRE!D1082</f>
        <v/>
      </c>
      <c r="AC1072" s="61">
        <f>HLOOKUP('G. Despesas'!$E$4,DRE!$C$4:$Q$1132,ROW('G. Receitas'!X1079),FALSE)</f>
        <v>0</v>
      </c>
      <c r="AD1072" s="61" t="str">
        <f t="shared" si="52"/>
        <v/>
      </c>
    </row>
    <row r="1073" spans="27:30" x14ac:dyDescent="0.25">
      <c r="AA1073" s="61">
        <v>50</v>
      </c>
      <c r="AB1073" s="61" t="str">
        <f>DRE!D1083</f>
        <v/>
      </c>
      <c r="AC1073" s="61">
        <f>HLOOKUP('G. Despesas'!$E$4,DRE!$C$4:$Q$1132,ROW('G. Receitas'!X1080),FALSE)</f>
        <v>0</v>
      </c>
      <c r="AD1073" s="61" t="str">
        <f t="shared" si="52"/>
        <v/>
      </c>
    </row>
    <row r="1074" spans="27:30" x14ac:dyDescent="0.25">
      <c r="AA1074" s="61">
        <v>51</v>
      </c>
      <c r="AB1074" s="61" t="str">
        <f>DRE!D1084</f>
        <v/>
      </c>
      <c r="AC1074" s="61">
        <f>HLOOKUP('G. Despesas'!$E$4,DRE!$C$4:$Q$1132,ROW('G. Receitas'!X1081),FALSE)</f>
        <v>0</v>
      </c>
      <c r="AD1074" s="61" t="str">
        <f t="shared" si="52"/>
        <v/>
      </c>
    </row>
    <row r="1075" spans="27:30" x14ac:dyDescent="0.25">
      <c r="AA1075" s="61">
        <v>52</v>
      </c>
      <c r="AB1075" s="61" t="str">
        <f>DRE!D1085</f>
        <v/>
      </c>
      <c r="AC1075" s="61">
        <f>HLOOKUP('G. Despesas'!$E$4,DRE!$C$4:$Q$1132,ROW('G. Receitas'!X1082),FALSE)</f>
        <v>0</v>
      </c>
      <c r="AD1075" s="61" t="str">
        <f t="shared" si="52"/>
        <v/>
      </c>
    </row>
    <row r="1076" spans="27:30" x14ac:dyDescent="0.25">
      <c r="AA1076" s="61">
        <v>53</v>
      </c>
      <c r="AB1076" s="61" t="str">
        <f>DRE!D1086</f>
        <v/>
      </c>
      <c r="AC1076" s="61">
        <f>HLOOKUP('G. Despesas'!$E$4,DRE!$C$4:$Q$1132,ROW('G. Receitas'!X1083),FALSE)</f>
        <v>0</v>
      </c>
      <c r="AD1076" s="61" t="str">
        <f t="shared" si="52"/>
        <v/>
      </c>
    </row>
    <row r="1077" spans="27:30" x14ac:dyDescent="0.25">
      <c r="AA1077" s="61">
        <v>54</v>
      </c>
      <c r="AB1077" s="61" t="str">
        <f>DRE!D1087</f>
        <v/>
      </c>
      <c r="AC1077" s="61">
        <f>HLOOKUP('G. Despesas'!$E$4,DRE!$C$4:$Q$1132,ROW('G. Receitas'!X1084),FALSE)</f>
        <v>0</v>
      </c>
      <c r="AD1077" s="61" t="str">
        <f t="shared" si="52"/>
        <v/>
      </c>
    </row>
    <row r="1078" spans="27:30" x14ac:dyDescent="0.25">
      <c r="AA1078" s="61">
        <v>55</v>
      </c>
      <c r="AB1078" s="61" t="str">
        <f>DRE!D1088</f>
        <v/>
      </c>
      <c r="AC1078" s="61">
        <f>HLOOKUP('G. Despesas'!$E$4,DRE!$C$4:$Q$1132,ROW('G. Receitas'!X1085),FALSE)</f>
        <v>0</v>
      </c>
      <c r="AD1078" s="61" t="str">
        <f t="shared" si="52"/>
        <v/>
      </c>
    </row>
    <row r="1079" spans="27:30" x14ac:dyDescent="0.25">
      <c r="AA1079" s="61">
        <v>56</v>
      </c>
      <c r="AB1079" s="61" t="str">
        <f>DRE!D1089</f>
        <v/>
      </c>
      <c r="AC1079" s="61">
        <f>HLOOKUP('G. Despesas'!$E$4,DRE!$C$4:$Q$1132,ROW('G. Receitas'!X1086),FALSE)</f>
        <v>0</v>
      </c>
      <c r="AD1079" s="61" t="str">
        <f t="shared" si="52"/>
        <v/>
      </c>
    </row>
    <row r="1080" spans="27:30" x14ac:dyDescent="0.25">
      <c r="AA1080" s="61">
        <v>57</v>
      </c>
      <c r="AB1080" s="61" t="str">
        <f>DRE!D1090</f>
        <v/>
      </c>
      <c r="AC1080" s="61">
        <f>HLOOKUP('G. Despesas'!$E$4,DRE!$C$4:$Q$1132,ROW('G. Receitas'!X1087),FALSE)</f>
        <v>0</v>
      </c>
      <c r="AD1080" s="61" t="str">
        <f t="shared" si="52"/>
        <v/>
      </c>
    </row>
    <row r="1081" spans="27:30" x14ac:dyDescent="0.25">
      <c r="AA1081" s="61">
        <v>58</v>
      </c>
      <c r="AB1081" s="61" t="str">
        <f>DRE!D1091</f>
        <v/>
      </c>
      <c r="AC1081" s="61">
        <f>HLOOKUP('G. Despesas'!$E$4,DRE!$C$4:$Q$1132,ROW('G. Receitas'!X1088),FALSE)</f>
        <v>0</v>
      </c>
      <c r="AD1081" s="61" t="str">
        <f t="shared" si="52"/>
        <v/>
      </c>
    </row>
    <row r="1082" spans="27:30" x14ac:dyDescent="0.25">
      <c r="AA1082" s="61">
        <v>59</v>
      </c>
      <c r="AB1082" s="61" t="str">
        <f>DRE!D1092</f>
        <v/>
      </c>
      <c r="AC1082" s="61">
        <f>HLOOKUP('G. Despesas'!$E$4,DRE!$C$4:$Q$1132,ROW('G. Receitas'!X1089),FALSE)</f>
        <v>0</v>
      </c>
      <c r="AD1082" s="61" t="str">
        <f t="shared" si="52"/>
        <v/>
      </c>
    </row>
    <row r="1083" spans="27:30" x14ac:dyDescent="0.25">
      <c r="AA1083" s="61">
        <v>60</v>
      </c>
      <c r="AB1083" s="61" t="str">
        <f>DRE!D1093</f>
        <v/>
      </c>
      <c r="AC1083" s="61">
        <f>HLOOKUP('G. Despesas'!$E$4,DRE!$C$4:$Q$1132,ROW('G. Receitas'!X1090),FALSE)</f>
        <v>0</v>
      </c>
      <c r="AD1083" s="61" t="str">
        <f t="shared" si="52"/>
        <v/>
      </c>
    </row>
    <row r="1084" spans="27:30" x14ac:dyDescent="0.25">
      <c r="AA1084" s="61">
        <v>61</v>
      </c>
      <c r="AB1084" s="61" t="str">
        <f>DRE!D1094</f>
        <v/>
      </c>
      <c r="AC1084" s="61">
        <f>HLOOKUP('G. Despesas'!$E$4,DRE!$C$4:$Q$1132,ROW('G. Receitas'!X1091),FALSE)</f>
        <v>0</v>
      </c>
      <c r="AD1084" s="61" t="str">
        <f t="shared" si="52"/>
        <v/>
      </c>
    </row>
    <row r="1085" spans="27:30" x14ac:dyDescent="0.25">
      <c r="AA1085" s="61">
        <v>62</v>
      </c>
      <c r="AB1085" s="61" t="str">
        <f>DRE!D1095</f>
        <v/>
      </c>
      <c r="AC1085" s="61">
        <f>HLOOKUP('G. Despesas'!$E$4,DRE!$C$4:$Q$1132,ROW('G. Receitas'!X1092),FALSE)</f>
        <v>0</v>
      </c>
      <c r="AD1085" s="61" t="str">
        <f t="shared" si="52"/>
        <v/>
      </c>
    </row>
    <row r="1086" spans="27:30" x14ac:dyDescent="0.25">
      <c r="AA1086" s="61">
        <v>63</v>
      </c>
      <c r="AB1086" s="61" t="str">
        <f>DRE!D1096</f>
        <v/>
      </c>
      <c r="AC1086" s="61">
        <f>HLOOKUP('G. Despesas'!$E$4,DRE!$C$4:$Q$1132,ROW('G. Receitas'!X1093),FALSE)</f>
        <v>0</v>
      </c>
      <c r="AD1086" s="61" t="str">
        <f t="shared" si="52"/>
        <v/>
      </c>
    </row>
    <row r="1087" spans="27:30" x14ac:dyDescent="0.25">
      <c r="AA1087" s="61">
        <v>64</v>
      </c>
      <c r="AB1087" s="61" t="str">
        <f>DRE!D1097</f>
        <v/>
      </c>
      <c r="AC1087" s="61">
        <f>HLOOKUP('G. Despesas'!$E$4,DRE!$C$4:$Q$1132,ROW('G. Receitas'!X1094),FALSE)</f>
        <v>0</v>
      </c>
      <c r="AD1087" s="61" t="str">
        <f t="shared" si="52"/>
        <v/>
      </c>
    </row>
    <row r="1088" spans="27:30" x14ac:dyDescent="0.25">
      <c r="AA1088" s="61">
        <v>65</v>
      </c>
      <c r="AB1088" s="61" t="str">
        <f>DRE!D1098</f>
        <v/>
      </c>
      <c r="AC1088" s="61">
        <f>HLOOKUP('G. Despesas'!$E$4,DRE!$C$4:$Q$1132,ROW('G. Receitas'!X1095),FALSE)</f>
        <v>0</v>
      </c>
      <c r="AD1088" s="61" t="str">
        <f t="shared" si="52"/>
        <v/>
      </c>
    </row>
    <row r="1089" spans="27:30" x14ac:dyDescent="0.25">
      <c r="AA1089" s="61">
        <v>66</v>
      </c>
      <c r="AB1089" s="61" t="str">
        <f>DRE!D1099</f>
        <v/>
      </c>
      <c r="AC1089" s="61">
        <f>HLOOKUP('G. Despesas'!$E$4,DRE!$C$4:$Q$1132,ROW('G. Receitas'!X1096),FALSE)</f>
        <v>0</v>
      </c>
      <c r="AD1089" s="61" t="str">
        <f t="shared" ref="AD1089:AD1122" si="54">IF(AC1089=0,"",AC1089+AA1089/1000)</f>
        <v/>
      </c>
    </row>
    <row r="1090" spans="27:30" x14ac:dyDescent="0.25">
      <c r="AA1090" s="61">
        <v>67</v>
      </c>
      <c r="AB1090" s="61" t="str">
        <f>DRE!D1100</f>
        <v/>
      </c>
      <c r="AC1090" s="61">
        <f>HLOOKUP('G. Despesas'!$E$4,DRE!$C$4:$Q$1132,ROW('G. Receitas'!X1097),FALSE)</f>
        <v>0</v>
      </c>
      <c r="AD1090" s="61" t="str">
        <f t="shared" si="54"/>
        <v/>
      </c>
    </row>
    <row r="1091" spans="27:30" x14ac:dyDescent="0.25">
      <c r="AA1091" s="61">
        <v>68</v>
      </c>
      <c r="AB1091" s="61" t="str">
        <f>DRE!D1101</f>
        <v/>
      </c>
      <c r="AC1091" s="61">
        <f>HLOOKUP('G. Despesas'!$E$4,DRE!$C$4:$Q$1132,ROW('G. Receitas'!X1098),FALSE)</f>
        <v>0</v>
      </c>
      <c r="AD1091" s="61" t="str">
        <f t="shared" si="54"/>
        <v/>
      </c>
    </row>
    <row r="1092" spans="27:30" x14ac:dyDescent="0.25">
      <c r="AA1092" s="61">
        <v>69</v>
      </c>
      <c r="AB1092" s="61" t="str">
        <f>DRE!D1102</f>
        <v/>
      </c>
      <c r="AC1092" s="61">
        <f>HLOOKUP('G. Despesas'!$E$4,DRE!$C$4:$Q$1132,ROW('G. Receitas'!X1099),FALSE)</f>
        <v>0</v>
      </c>
      <c r="AD1092" s="61" t="str">
        <f t="shared" si="54"/>
        <v/>
      </c>
    </row>
    <row r="1093" spans="27:30" x14ac:dyDescent="0.25">
      <c r="AA1093" s="61">
        <v>70</v>
      </c>
      <c r="AB1093" s="61" t="str">
        <f>DRE!D1103</f>
        <v/>
      </c>
      <c r="AC1093" s="61">
        <f>HLOOKUP('G. Despesas'!$E$4,DRE!$C$4:$Q$1132,ROW('G. Receitas'!X1100),FALSE)</f>
        <v>0</v>
      </c>
      <c r="AD1093" s="61" t="str">
        <f t="shared" si="54"/>
        <v/>
      </c>
    </row>
    <row r="1094" spans="27:30" x14ac:dyDescent="0.25">
      <c r="AA1094" s="61">
        <v>71</v>
      </c>
      <c r="AB1094" s="61" t="str">
        <f>DRE!D1104</f>
        <v/>
      </c>
      <c r="AC1094" s="61">
        <f>HLOOKUP('G. Despesas'!$E$4,DRE!$C$4:$Q$1132,ROW('G. Receitas'!X1101),FALSE)</f>
        <v>0</v>
      </c>
      <c r="AD1094" s="61" t="str">
        <f t="shared" si="54"/>
        <v/>
      </c>
    </row>
    <row r="1095" spans="27:30" x14ac:dyDescent="0.25">
      <c r="AA1095" s="61">
        <v>72</v>
      </c>
      <c r="AB1095" s="61" t="str">
        <f>DRE!D1105</f>
        <v/>
      </c>
      <c r="AC1095" s="61">
        <f>HLOOKUP('G. Despesas'!$E$4,DRE!$C$4:$Q$1132,ROW('G. Receitas'!X1102),FALSE)</f>
        <v>0</v>
      </c>
      <c r="AD1095" s="61" t="str">
        <f t="shared" si="54"/>
        <v/>
      </c>
    </row>
    <row r="1096" spans="27:30" x14ac:dyDescent="0.25">
      <c r="AA1096" s="61">
        <v>73</v>
      </c>
      <c r="AB1096" s="61" t="str">
        <f>DRE!D1106</f>
        <v/>
      </c>
      <c r="AC1096" s="61">
        <f>HLOOKUP('G. Despesas'!$E$4,DRE!$C$4:$Q$1132,ROW('G. Receitas'!X1103),FALSE)</f>
        <v>0</v>
      </c>
      <c r="AD1096" s="61" t="str">
        <f t="shared" si="54"/>
        <v/>
      </c>
    </row>
    <row r="1097" spans="27:30" x14ac:dyDescent="0.25">
      <c r="AA1097" s="61">
        <v>74</v>
      </c>
      <c r="AB1097" s="61" t="str">
        <f>DRE!D1107</f>
        <v/>
      </c>
      <c r="AC1097" s="61">
        <f>HLOOKUP('G. Despesas'!$E$4,DRE!$C$4:$Q$1132,ROW('G. Receitas'!X1104),FALSE)</f>
        <v>0</v>
      </c>
      <c r="AD1097" s="61" t="str">
        <f t="shared" si="54"/>
        <v/>
      </c>
    </row>
    <row r="1098" spans="27:30" x14ac:dyDescent="0.25">
      <c r="AA1098" s="61">
        <v>75</v>
      </c>
      <c r="AB1098" s="61" t="str">
        <f>DRE!D1108</f>
        <v/>
      </c>
      <c r="AC1098" s="61">
        <f>HLOOKUP('G. Despesas'!$E$4,DRE!$C$4:$Q$1132,ROW('G. Receitas'!X1105),FALSE)</f>
        <v>0</v>
      </c>
      <c r="AD1098" s="61" t="str">
        <f t="shared" si="54"/>
        <v/>
      </c>
    </row>
    <row r="1099" spans="27:30" x14ac:dyDescent="0.25">
      <c r="AA1099" s="61">
        <v>76</v>
      </c>
      <c r="AB1099" s="61" t="str">
        <f>DRE!D1109</f>
        <v/>
      </c>
      <c r="AC1099" s="61">
        <f>HLOOKUP('G. Despesas'!$E$4,DRE!$C$4:$Q$1132,ROW('G. Receitas'!X1106),FALSE)</f>
        <v>0</v>
      </c>
      <c r="AD1099" s="61" t="str">
        <f t="shared" si="54"/>
        <v/>
      </c>
    </row>
    <row r="1100" spans="27:30" x14ac:dyDescent="0.25">
      <c r="AA1100" s="61">
        <v>77</v>
      </c>
      <c r="AB1100" s="61" t="str">
        <f>DRE!D1110</f>
        <v/>
      </c>
      <c r="AC1100" s="61">
        <f>HLOOKUP('G. Despesas'!$E$4,DRE!$C$4:$Q$1132,ROW('G. Receitas'!X1107),FALSE)</f>
        <v>0</v>
      </c>
      <c r="AD1100" s="61" t="str">
        <f t="shared" si="54"/>
        <v/>
      </c>
    </row>
    <row r="1101" spans="27:30" x14ac:dyDescent="0.25">
      <c r="AA1101" s="61">
        <v>78</v>
      </c>
      <c r="AB1101" s="61" t="str">
        <f>DRE!D1111</f>
        <v/>
      </c>
      <c r="AC1101" s="61">
        <f>HLOOKUP('G. Despesas'!$E$4,DRE!$C$4:$Q$1132,ROW('G. Receitas'!X1108),FALSE)</f>
        <v>0</v>
      </c>
      <c r="AD1101" s="61" t="str">
        <f t="shared" si="54"/>
        <v/>
      </c>
    </row>
    <row r="1102" spans="27:30" x14ac:dyDescent="0.25">
      <c r="AA1102" s="61">
        <v>79</v>
      </c>
      <c r="AB1102" s="61" t="str">
        <f>DRE!D1112</f>
        <v/>
      </c>
      <c r="AC1102" s="61">
        <f>HLOOKUP('G. Despesas'!$E$4,DRE!$C$4:$Q$1132,ROW('G. Receitas'!X1109),FALSE)</f>
        <v>0</v>
      </c>
      <c r="AD1102" s="61" t="str">
        <f t="shared" si="54"/>
        <v/>
      </c>
    </row>
    <row r="1103" spans="27:30" x14ac:dyDescent="0.25">
      <c r="AA1103" s="61">
        <v>80</v>
      </c>
      <c r="AB1103" s="61" t="str">
        <f>DRE!D1113</f>
        <v/>
      </c>
      <c r="AC1103" s="61">
        <f>HLOOKUP('G. Despesas'!$E$4,DRE!$C$4:$Q$1132,ROW('G. Receitas'!X1110),FALSE)</f>
        <v>0</v>
      </c>
      <c r="AD1103" s="61" t="str">
        <f t="shared" si="54"/>
        <v/>
      </c>
    </row>
    <row r="1104" spans="27:30" x14ac:dyDescent="0.25">
      <c r="AA1104" s="61">
        <v>81</v>
      </c>
      <c r="AB1104" s="61" t="str">
        <f>DRE!D1114</f>
        <v/>
      </c>
      <c r="AC1104" s="61">
        <f>HLOOKUP('G. Despesas'!$E$4,DRE!$C$4:$Q$1132,ROW('G. Receitas'!X1111),FALSE)</f>
        <v>0</v>
      </c>
      <c r="AD1104" s="61" t="str">
        <f t="shared" si="54"/>
        <v/>
      </c>
    </row>
    <row r="1105" spans="27:30" x14ac:dyDescent="0.25">
      <c r="AA1105" s="61">
        <v>82</v>
      </c>
      <c r="AB1105" s="61" t="str">
        <f>DRE!D1115</f>
        <v/>
      </c>
      <c r="AC1105" s="61">
        <f>HLOOKUP('G. Despesas'!$E$4,DRE!$C$4:$Q$1132,ROW('G. Receitas'!X1112),FALSE)</f>
        <v>0</v>
      </c>
      <c r="AD1105" s="61" t="str">
        <f t="shared" si="54"/>
        <v/>
      </c>
    </row>
    <row r="1106" spans="27:30" x14ac:dyDescent="0.25">
      <c r="AA1106" s="61">
        <v>83</v>
      </c>
      <c r="AB1106" s="61" t="str">
        <f>DRE!D1116</f>
        <v/>
      </c>
      <c r="AC1106" s="61">
        <f>HLOOKUP('G. Despesas'!$E$4,DRE!$C$4:$Q$1132,ROW('G. Receitas'!X1113),FALSE)</f>
        <v>0</v>
      </c>
      <c r="AD1106" s="61" t="str">
        <f t="shared" si="54"/>
        <v/>
      </c>
    </row>
    <row r="1107" spans="27:30" x14ac:dyDescent="0.25">
      <c r="AA1107" s="61">
        <v>84</v>
      </c>
      <c r="AB1107" s="61" t="str">
        <f>DRE!D1117</f>
        <v/>
      </c>
      <c r="AC1107" s="61">
        <f>HLOOKUP('G. Despesas'!$E$4,DRE!$C$4:$Q$1132,ROW('G. Receitas'!X1114),FALSE)</f>
        <v>0</v>
      </c>
      <c r="AD1107" s="61" t="str">
        <f t="shared" si="54"/>
        <v/>
      </c>
    </row>
    <row r="1108" spans="27:30" x14ac:dyDescent="0.25">
      <c r="AA1108" s="61">
        <v>85</v>
      </c>
      <c r="AB1108" s="61" t="str">
        <f>DRE!D1118</f>
        <v/>
      </c>
      <c r="AC1108" s="61">
        <f>HLOOKUP('G. Despesas'!$E$4,DRE!$C$4:$Q$1132,ROW('G. Receitas'!X1115),FALSE)</f>
        <v>0</v>
      </c>
      <c r="AD1108" s="61" t="str">
        <f t="shared" si="54"/>
        <v/>
      </c>
    </row>
    <row r="1109" spans="27:30" x14ac:dyDescent="0.25">
      <c r="AA1109" s="61">
        <v>86</v>
      </c>
      <c r="AB1109" s="61" t="str">
        <f>DRE!D1119</f>
        <v/>
      </c>
      <c r="AC1109" s="61">
        <f>HLOOKUP('G. Despesas'!$E$4,DRE!$C$4:$Q$1132,ROW('G. Receitas'!X1116),FALSE)</f>
        <v>0</v>
      </c>
      <c r="AD1109" s="61" t="str">
        <f t="shared" si="54"/>
        <v/>
      </c>
    </row>
    <row r="1110" spans="27:30" x14ac:dyDescent="0.25">
      <c r="AA1110" s="61">
        <v>87</v>
      </c>
      <c r="AB1110" s="61" t="str">
        <f>DRE!D1120</f>
        <v/>
      </c>
      <c r="AC1110" s="61">
        <f>HLOOKUP('G. Despesas'!$E$4,DRE!$C$4:$Q$1132,ROW('G. Receitas'!X1117),FALSE)</f>
        <v>0</v>
      </c>
      <c r="AD1110" s="61" t="str">
        <f t="shared" si="54"/>
        <v/>
      </c>
    </row>
    <row r="1111" spans="27:30" x14ac:dyDescent="0.25">
      <c r="AA1111" s="61">
        <v>88</v>
      </c>
      <c r="AB1111" s="61" t="str">
        <f>DRE!D1121</f>
        <v/>
      </c>
      <c r="AC1111" s="61">
        <f>HLOOKUP('G. Despesas'!$E$4,DRE!$C$4:$Q$1132,ROW('G. Receitas'!X1118),FALSE)</f>
        <v>0</v>
      </c>
      <c r="AD1111" s="61" t="str">
        <f t="shared" si="54"/>
        <v/>
      </c>
    </row>
    <row r="1112" spans="27:30" x14ac:dyDescent="0.25">
      <c r="AA1112" s="61">
        <v>89</v>
      </c>
      <c r="AB1112" s="61" t="str">
        <f>DRE!D1122</f>
        <v/>
      </c>
      <c r="AC1112" s="61">
        <f>HLOOKUP('G. Despesas'!$E$4,DRE!$C$4:$Q$1132,ROW('G. Receitas'!X1119),FALSE)</f>
        <v>0</v>
      </c>
      <c r="AD1112" s="61" t="str">
        <f t="shared" si="54"/>
        <v/>
      </c>
    </row>
    <row r="1113" spans="27:30" x14ac:dyDescent="0.25">
      <c r="AA1113" s="61">
        <v>90</v>
      </c>
      <c r="AB1113" s="61" t="str">
        <f>DRE!D1123</f>
        <v/>
      </c>
      <c r="AC1113" s="61">
        <f>HLOOKUP('G. Despesas'!$E$4,DRE!$C$4:$Q$1132,ROW('G. Receitas'!X1120),FALSE)</f>
        <v>0</v>
      </c>
      <c r="AD1113" s="61" t="str">
        <f t="shared" si="54"/>
        <v/>
      </c>
    </row>
    <row r="1114" spans="27:30" x14ac:dyDescent="0.25">
      <c r="AA1114" s="61">
        <v>91</v>
      </c>
      <c r="AB1114" s="61" t="str">
        <f>DRE!D1124</f>
        <v/>
      </c>
      <c r="AC1114" s="61">
        <f>HLOOKUP('G. Despesas'!$E$4,DRE!$C$4:$Q$1132,ROW('G. Receitas'!X1121),FALSE)</f>
        <v>0</v>
      </c>
      <c r="AD1114" s="61" t="str">
        <f t="shared" si="54"/>
        <v/>
      </c>
    </row>
    <row r="1115" spans="27:30" x14ac:dyDescent="0.25">
      <c r="AA1115" s="61">
        <v>92</v>
      </c>
      <c r="AB1115" s="61" t="str">
        <f>DRE!D1125</f>
        <v/>
      </c>
      <c r="AC1115" s="61">
        <f>HLOOKUP('G. Despesas'!$E$4,DRE!$C$4:$Q$1132,ROW('G. Receitas'!X1122),FALSE)</f>
        <v>0</v>
      </c>
      <c r="AD1115" s="61" t="str">
        <f t="shared" si="54"/>
        <v/>
      </c>
    </row>
    <row r="1116" spans="27:30" x14ac:dyDescent="0.25">
      <c r="AA1116" s="61">
        <v>93</v>
      </c>
      <c r="AB1116" s="61" t="str">
        <f>DRE!D1126</f>
        <v/>
      </c>
      <c r="AC1116" s="61">
        <f>HLOOKUP('G. Despesas'!$E$4,DRE!$C$4:$Q$1132,ROW('G. Receitas'!X1123),FALSE)</f>
        <v>0</v>
      </c>
      <c r="AD1116" s="61" t="str">
        <f t="shared" si="54"/>
        <v/>
      </c>
    </row>
    <row r="1117" spans="27:30" x14ac:dyDescent="0.25">
      <c r="AA1117" s="61">
        <v>94</v>
      </c>
      <c r="AB1117" s="61" t="str">
        <f>DRE!D1127</f>
        <v/>
      </c>
      <c r="AC1117" s="61">
        <f>HLOOKUP('G. Despesas'!$E$4,DRE!$C$4:$Q$1132,ROW('G. Receitas'!X1124),FALSE)</f>
        <v>0</v>
      </c>
      <c r="AD1117" s="61" t="str">
        <f t="shared" si="54"/>
        <v/>
      </c>
    </row>
    <row r="1118" spans="27:30" x14ac:dyDescent="0.25">
      <c r="AA1118" s="61">
        <v>95</v>
      </c>
      <c r="AB1118" s="61" t="str">
        <f>DRE!D1128</f>
        <v/>
      </c>
      <c r="AC1118" s="61">
        <f>HLOOKUP('G. Despesas'!$E$4,DRE!$C$4:$Q$1132,ROW('G. Receitas'!X1125),FALSE)</f>
        <v>0</v>
      </c>
      <c r="AD1118" s="61" t="str">
        <f t="shared" si="54"/>
        <v/>
      </c>
    </row>
    <row r="1119" spans="27:30" x14ac:dyDescent="0.25">
      <c r="AA1119" s="61">
        <v>96</v>
      </c>
      <c r="AB1119" s="61" t="str">
        <f>DRE!D1129</f>
        <v/>
      </c>
      <c r="AC1119" s="61">
        <f>HLOOKUP('G. Despesas'!$E$4,DRE!$C$4:$Q$1132,ROW('G. Receitas'!X1126),FALSE)</f>
        <v>0</v>
      </c>
      <c r="AD1119" s="61" t="str">
        <f t="shared" si="54"/>
        <v/>
      </c>
    </row>
    <row r="1120" spans="27:30" x14ac:dyDescent="0.25">
      <c r="AA1120" s="61">
        <v>97</v>
      </c>
      <c r="AB1120" s="61" t="str">
        <f>DRE!D1130</f>
        <v/>
      </c>
      <c r="AC1120" s="61">
        <f>HLOOKUP('G. Despesas'!$E$4,DRE!$C$4:$Q$1132,ROW('G. Receitas'!X1127),FALSE)</f>
        <v>0</v>
      </c>
      <c r="AD1120" s="61" t="str">
        <f t="shared" si="54"/>
        <v/>
      </c>
    </row>
    <row r="1121" spans="27:30" x14ac:dyDescent="0.25">
      <c r="AA1121" s="61">
        <v>98</v>
      </c>
      <c r="AB1121" s="61" t="str">
        <f>DRE!D1131</f>
        <v/>
      </c>
      <c r="AC1121" s="61">
        <f>HLOOKUP('G. Despesas'!$E$4,DRE!$C$4:$Q$1132,ROW('G. Receitas'!X1128),FALSE)</f>
        <v>0</v>
      </c>
      <c r="AD1121" s="61" t="str">
        <f t="shared" si="54"/>
        <v/>
      </c>
    </row>
    <row r="1122" spans="27:30" x14ac:dyDescent="0.25">
      <c r="AA1122" s="61">
        <v>99</v>
      </c>
      <c r="AB1122" s="61" t="str">
        <f>DRE!D1132</f>
        <v/>
      </c>
      <c r="AC1122" s="61">
        <f>HLOOKUP('G. Despesas'!$E$4,DRE!$C$4:$Q$1132,ROW('G. Receitas'!X1129),FALSE)</f>
        <v>0</v>
      </c>
      <c r="AD1122" s="61"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election activeCell="E4" sqref="E4:H4"/>
    </sheetView>
  </sheetViews>
  <sheetFormatPr defaultColWidth="0" defaultRowHeight="15" zeroHeight="1" x14ac:dyDescent="0.25"/>
  <cols>
    <col min="1" max="1" width="27.42578125" style="219"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14"/>
      <c r="C1" s="258"/>
      <c r="D1" s="258"/>
      <c r="E1" s="258"/>
      <c r="F1" s="258"/>
      <c r="G1" s="258"/>
      <c r="H1" s="258"/>
      <c r="I1" s="258"/>
      <c r="J1" s="258"/>
      <c r="K1" s="258"/>
      <c r="L1" s="258"/>
      <c r="W1" s="100"/>
      <c r="X1" s="100"/>
      <c r="Y1" s="89"/>
      <c r="Z1" s="89"/>
      <c r="AA1" s="89"/>
      <c r="AB1" s="89"/>
      <c r="AC1" s="89"/>
      <c r="AD1" s="89"/>
      <c r="AE1" s="100"/>
    </row>
    <row r="2" spans="1:31" s="18" customFormat="1" ht="37.5" hidden="1" customHeight="1" x14ac:dyDescent="0.25">
      <c r="A2" s="214"/>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14"/>
      <c r="D3" s="6"/>
      <c r="W3" s="102"/>
      <c r="X3" s="102"/>
      <c r="Y3" s="61"/>
      <c r="Z3" s="61"/>
      <c r="AA3" s="61"/>
      <c r="AB3" s="61"/>
      <c r="AC3" s="61"/>
      <c r="AD3" s="61"/>
      <c r="AE3" s="102"/>
    </row>
    <row r="4" spans="1:31" customFormat="1" ht="24.75" customHeight="1" x14ac:dyDescent="0.25">
      <c r="A4" s="214"/>
      <c r="C4" s="26" t="s">
        <v>19</v>
      </c>
      <c r="D4" s="6"/>
      <c r="E4" s="281" t="s">
        <v>143</v>
      </c>
      <c r="F4" s="282"/>
      <c r="G4" s="282"/>
      <c r="H4" s="283"/>
      <c r="I4" s="129"/>
      <c r="W4" s="102"/>
      <c r="X4" s="102"/>
      <c r="Y4" s="61"/>
      <c r="Z4" s="61"/>
      <c r="AA4" s="61"/>
      <c r="AB4" s="61"/>
      <c r="AC4" s="61"/>
      <c r="AD4" s="61"/>
      <c r="AE4" s="102"/>
    </row>
    <row r="5" spans="1:31" customFormat="1" x14ac:dyDescent="0.25">
      <c r="A5" s="214"/>
      <c r="W5" s="102"/>
      <c r="X5" s="102"/>
      <c r="Y5" s="61"/>
      <c r="Z5" s="61"/>
      <c r="AA5" s="61"/>
      <c r="AB5" s="61"/>
      <c r="AC5" s="61"/>
      <c r="AD5" s="61"/>
      <c r="AE5" s="102"/>
    </row>
    <row r="6" spans="1:31" customFormat="1" ht="23.25" customHeight="1" x14ac:dyDescent="0.25">
      <c r="A6" s="214"/>
      <c r="C6" s="297" t="s">
        <v>189</v>
      </c>
      <c r="D6" s="297"/>
      <c r="E6" s="297"/>
      <c r="F6" s="73">
        <f>SUM('G. Receitas'!Z10:Z17)</f>
        <v>0</v>
      </c>
      <c r="J6" s="298" t="str">
        <f>"2. "&amp;'G. Receitas'!Y10</f>
        <v>2. DESPESAS COM PRODUTOS</v>
      </c>
      <c r="K6" s="298"/>
      <c r="L6" s="300"/>
      <c r="M6" s="301">
        <f>'G. Receitas'!Z10</f>
        <v>0</v>
      </c>
      <c r="N6" s="301"/>
      <c r="W6" s="102"/>
      <c r="X6" s="102"/>
      <c r="Y6" s="61"/>
      <c r="Z6" s="61"/>
      <c r="AA6" s="61"/>
      <c r="AB6" s="61"/>
      <c r="AC6" s="61"/>
      <c r="AD6" s="61"/>
      <c r="AE6" s="102"/>
    </row>
    <row r="7" spans="1:31" customFormat="1" x14ac:dyDescent="0.25">
      <c r="A7" s="214"/>
      <c r="W7" s="102"/>
      <c r="X7" s="102"/>
      <c r="Y7" s="61"/>
      <c r="Z7" s="61"/>
      <c r="AA7" s="61"/>
      <c r="AB7" s="61"/>
      <c r="AC7" s="61"/>
      <c r="AD7" s="61"/>
      <c r="AE7" s="102"/>
    </row>
    <row r="8" spans="1:31" customFormat="1" x14ac:dyDescent="0.25">
      <c r="A8" s="214"/>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14"/>
      <c r="Z9" s="61" t="str">
        <f>AC24</f>
        <v>DESPESAS COM SERVIÇOS</v>
      </c>
      <c r="AA9" s="61">
        <f>AD24</f>
        <v>0</v>
      </c>
      <c r="AC9" s="61" t="str">
        <f>DRE!D222</f>
        <v>MATERIAL DE EMBALAGEM</v>
      </c>
      <c r="AD9" s="61">
        <f>HLOOKUP($E$4,DRE!$C$4:$Q$1132,ROW('G. Receitas'!X50),FALSE)</f>
        <v>0</v>
      </c>
    </row>
    <row r="10" spans="1:31" x14ac:dyDescent="0.25">
      <c r="A10" s="214"/>
      <c r="Z10" s="61" t="str">
        <f>AC40</f>
        <v>DESPESAS COM RH</v>
      </c>
      <c r="AA10" s="61">
        <f>AD40</f>
        <v>0</v>
      </c>
      <c r="AC10" s="61" t="str">
        <f>DRE!D307</f>
        <v/>
      </c>
      <c r="AD10" s="61">
        <f>HLOOKUP($E$4,DRE!$C$4:$Q$1132,ROW('G. Receitas'!X51),FALSE)</f>
        <v>0</v>
      </c>
    </row>
    <row r="11" spans="1:31" x14ac:dyDescent="0.25">
      <c r="A11" s="214"/>
      <c r="Z11" s="61" t="str">
        <f>AC56</f>
        <v>DESPESAS OPERACIONAIS</v>
      </c>
      <c r="AA11" s="61">
        <f>AD56</f>
        <v>0</v>
      </c>
      <c r="AC11" s="61" t="str">
        <f>DRE!D308</f>
        <v/>
      </c>
      <c r="AD11" s="61">
        <f>HLOOKUP($E$4,DRE!$C$4:$Q$1132,ROW('G. Receitas'!X52),FALSE)</f>
        <v>0</v>
      </c>
    </row>
    <row r="12" spans="1:31" x14ac:dyDescent="0.25">
      <c r="A12" s="214"/>
      <c r="Z12" s="61" t="str">
        <f>AC72</f>
        <v>DESPESAS DE MARKETING</v>
      </c>
      <c r="AA12" s="61">
        <f>AD72</f>
        <v>0</v>
      </c>
      <c r="AC12" s="61" t="str">
        <f>DRE!D309</f>
        <v/>
      </c>
      <c r="AD12" s="61">
        <f>HLOOKUP($E$4,DRE!$C$4:$Q$1132,ROW('G. Receitas'!X53),FALSE)</f>
        <v>0</v>
      </c>
    </row>
    <row r="13" spans="1:31" x14ac:dyDescent="0.25">
      <c r="A13" s="214"/>
      <c r="Z13" s="61" t="str">
        <f>AC107</f>
        <v>DESPESAS NÃO OPERACIONAIS</v>
      </c>
      <c r="AA13" s="61">
        <f>AD107</f>
        <v>0</v>
      </c>
      <c r="AC13" s="61" t="str">
        <f>DRE!D310</f>
        <v/>
      </c>
      <c r="AD13" s="61">
        <f>HLOOKUP($E$4,DRE!$C$4:$Q$1132,ROW('G. Receitas'!X54),FALSE)</f>
        <v>0</v>
      </c>
    </row>
    <row r="14" spans="1:31" x14ac:dyDescent="0.25">
      <c r="A14" s="214"/>
      <c r="Z14" s="61" t="str">
        <f>AC124</f>
        <v>IMPOSTOS</v>
      </c>
      <c r="AA14" s="61">
        <f>AD124</f>
        <v>0</v>
      </c>
      <c r="AC14" s="61" t="str">
        <f>DRE!D311</f>
        <v/>
      </c>
      <c r="AD14" s="61">
        <f>HLOOKUP($E$4,DRE!$C$4:$Q$1132,ROW('G. Receitas'!X55),FALSE)</f>
        <v>0</v>
      </c>
    </row>
    <row r="15" spans="1:31" x14ac:dyDescent="0.25">
      <c r="A15" s="214"/>
      <c r="Z15" s="61" t="str">
        <f>AC143</f>
        <v>INVESTIMENTOS</v>
      </c>
      <c r="AA15" s="61">
        <f>AD143</f>
        <v>0</v>
      </c>
      <c r="AC15" s="61" t="str">
        <f>DRE!D312</f>
        <v/>
      </c>
      <c r="AD15" s="61">
        <f>HLOOKUP($E$4,DRE!$C$4:$Q$1132,ROW('G. Receitas'!X56),FALSE)</f>
        <v>0</v>
      </c>
    </row>
    <row r="16" spans="1:31" x14ac:dyDescent="0.25">
      <c r="A16" s="214"/>
      <c r="AC16" s="61" t="str">
        <f>DRE!D313</f>
        <v/>
      </c>
      <c r="AD16" s="61">
        <f>HLOOKUP($E$4,DRE!$C$4:$Q$1132,ROW('G. Receitas'!X57),FALSE)</f>
        <v>0</v>
      </c>
    </row>
    <row r="17" spans="1:30" x14ac:dyDescent="0.25">
      <c r="A17" s="214"/>
      <c r="AC17" s="61" t="str">
        <f>DRE!D314</f>
        <v/>
      </c>
      <c r="AD17" s="61">
        <f>HLOOKUP($E$4,DRE!$C$4:$Q$1132,ROW('G. Receitas'!X58),FALSE)</f>
        <v>0</v>
      </c>
    </row>
    <row r="18" spans="1:30" x14ac:dyDescent="0.25">
      <c r="A18" s="214"/>
      <c r="AC18" s="61" t="str">
        <f>DRE!D315</f>
        <v/>
      </c>
      <c r="AD18" s="61">
        <f>HLOOKUP($E$4,DRE!$C$4:$Q$1132,ROW('G. Receitas'!X59),FALSE)</f>
        <v>0</v>
      </c>
    </row>
    <row r="19" spans="1:30" x14ac:dyDescent="0.25">
      <c r="A19" s="214"/>
      <c r="AC19" s="61" t="str">
        <f>DRE!D316</f>
        <v/>
      </c>
      <c r="AD19" s="61">
        <f>HLOOKUP($E$4,DRE!$C$4:$Q$1132,ROW('G. Receitas'!X60),FALSE)</f>
        <v>0</v>
      </c>
    </row>
    <row r="20" spans="1:30" x14ac:dyDescent="0.25">
      <c r="A20" s="214"/>
      <c r="AC20" s="61" t="str">
        <f>DRE!D317</f>
        <v/>
      </c>
      <c r="AD20" s="61">
        <f>HLOOKUP($E$4,DRE!$C$4:$Q$1132,ROW('G. Receitas'!X61),FALSE)</f>
        <v>0</v>
      </c>
    </row>
    <row r="21" spans="1:30" x14ac:dyDescent="0.25">
      <c r="A21" s="214"/>
      <c r="AC21" s="61" t="str">
        <f>DRE!D318</f>
        <v/>
      </c>
      <c r="AD21" s="61">
        <f>HLOOKUP($E$4,DRE!$C$4:$Q$1132,ROW('G. Receitas'!X62),FALSE)</f>
        <v>0</v>
      </c>
    </row>
    <row r="22" spans="1:30" x14ac:dyDescent="0.25">
      <c r="A22" s="214"/>
      <c r="AC22" s="61" t="str">
        <f>DRE!D319</f>
        <v/>
      </c>
      <c r="AD22" s="61">
        <f>HLOOKUP($E$4,DRE!$C$4:$Q$1132,ROW('G. Receitas'!X63),FALSE)</f>
        <v>0</v>
      </c>
    </row>
    <row r="23" spans="1:30" ht="58.5" customHeight="1" x14ac:dyDescent="0.25">
      <c r="A23" s="214"/>
      <c r="AC23" s="61" t="str">
        <f>DRE!D320</f>
        <v/>
      </c>
      <c r="AD23" s="61">
        <f>HLOOKUP($E$4,DRE!$C$4:$Q$1132,ROW('G. Receitas'!X64),FALSE)</f>
        <v>0</v>
      </c>
    </row>
    <row r="24" spans="1:30" ht="23.25" customHeight="1" x14ac:dyDescent="0.25">
      <c r="A24" s="214"/>
      <c r="C24" s="297" t="str">
        <f>"3. "&amp;'G. Receitas'!Y11</f>
        <v>3. DESPESAS COM SERVIÇOS</v>
      </c>
      <c r="D24" s="297"/>
      <c r="E24" s="297"/>
      <c r="F24" s="73">
        <f>'G. Receitas'!Z11</f>
        <v>0</v>
      </c>
      <c r="H24" s="13"/>
      <c r="I24" s="13"/>
      <c r="J24" s="298" t="str">
        <f>"4. "&amp;'G. Receitas'!Y15</f>
        <v>4. DESPESAS NÃO OPERACIONAIS</v>
      </c>
      <c r="K24" s="298"/>
      <c r="L24" s="298"/>
      <c r="M24" s="301">
        <f>'G. Receitas'!Z15</f>
        <v>0</v>
      </c>
      <c r="N24" s="301"/>
      <c r="AC24" s="61" t="str">
        <f>DRE!D321</f>
        <v>DESPESAS COM SERVIÇOS</v>
      </c>
      <c r="AD24" s="61">
        <f>HLOOKUP($E$4,DRE!$C$4:$Q$1132,ROW('G. Receitas'!X65),FALSE)</f>
        <v>0</v>
      </c>
    </row>
    <row r="25" spans="1:30" x14ac:dyDescent="0.25">
      <c r="A25" s="214"/>
      <c r="AC25" s="61" t="str">
        <f>DRE!D322</f>
        <v>AJUDA DE CUSTO</v>
      </c>
      <c r="AD25" s="61">
        <f>HLOOKUP($E$4,DRE!$C$4:$Q$1132,ROW('G. Receitas'!X66),FALSE)</f>
        <v>0</v>
      </c>
    </row>
    <row r="26" spans="1:30" x14ac:dyDescent="0.25">
      <c r="A26" s="214"/>
      <c r="AC26" s="61" t="str">
        <f>DRE!D407</f>
        <v/>
      </c>
      <c r="AD26" s="61">
        <f>HLOOKUP($E$4,DRE!$C$4:$Q$1132,ROW('G. Receitas'!X67),FALSE)</f>
        <v>0</v>
      </c>
    </row>
    <row r="27" spans="1:30" x14ac:dyDescent="0.25">
      <c r="A27" s="214"/>
      <c r="AC27" s="61" t="str">
        <f>DRE!D408</f>
        <v/>
      </c>
      <c r="AD27" s="61">
        <f>HLOOKUP($E$4,DRE!$C$4:$Q$1132,ROW('G. Receitas'!X68),FALSE)</f>
        <v>0</v>
      </c>
    </row>
    <row r="28" spans="1:30" x14ac:dyDescent="0.25">
      <c r="A28" s="214"/>
      <c r="AC28" s="61" t="str">
        <f>DRE!D409</f>
        <v/>
      </c>
      <c r="AD28" s="61">
        <f>HLOOKUP($E$4,DRE!$C$4:$Q$1132,ROW('G. Receitas'!X69),FALSE)</f>
        <v>0</v>
      </c>
    </row>
    <row r="29" spans="1:30" x14ac:dyDescent="0.25">
      <c r="A29" s="214"/>
      <c r="AC29" s="61" t="str">
        <f>DRE!D410</f>
        <v/>
      </c>
      <c r="AD29" s="61">
        <f>HLOOKUP($E$4,DRE!$C$4:$Q$1132,ROW('G. Receitas'!X70),FALSE)</f>
        <v>0</v>
      </c>
    </row>
    <row r="30" spans="1:30" x14ac:dyDescent="0.25">
      <c r="A30" s="214"/>
      <c r="AC30" s="61" t="str">
        <f>DRE!D411</f>
        <v/>
      </c>
      <c r="AD30" s="61">
        <f>HLOOKUP($E$4,DRE!$C$4:$Q$1132,ROW('G. Receitas'!X71),FALSE)</f>
        <v>0</v>
      </c>
    </row>
    <row r="31" spans="1:30" x14ac:dyDescent="0.25">
      <c r="A31" s="214"/>
      <c r="AC31" s="61" t="str">
        <f>DRE!D412</f>
        <v/>
      </c>
      <c r="AD31" s="61">
        <f>HLOOKUP($E$4,DRE!$C$4:$Q$1132,ROW('G. Receitas'!X72),FALSE)</f>
        <v>0</v>
      </c>
    </row>
    <row r="32" spans="1:30" x14ac:dyDescent="0.25">
      <c r="A32" s="214"/>
      <c r="AC32" s="61" t="str">
        <f>DRE!D413</f>
        <v/>
      </c>
      <c r="AD32" s="61">
        <f>HLOOKUP($E$4,DRE!$C$4:$Q$1132,ROW('G. Receitas'!X73),FALSE)</f>
        <v>0</v>
      </c>
    </row>
    <row r="33" spans="1:30" x14ac:dyDescent="0.25">
      <c r="A33" s="214"/>
      <c r="AC33" s="61" t="str">
        <f>DRE!D414</f>
        <v/>
      </c>
      <c r="AD33" s="61">
        <f>HLOOKUP($E$4,DRE!$C$4:$Q$1132,ROW('G. Receitas'!X74),FALSE)</f>
        <v>0</v>
      </c>
    </row>
    <row r="34" spans="1:30" x14ac:dyDescent="0.25">
      <c r="A34" s="214"/>
      <c r="AC34" s="61" t="str">
        <f>DRE!D415</f>
        <v/>
      </c>
      <c r="AD34" s="61">
        <f>HLOOKUP($E$4,DRE!$C$4:$Q$1132,ROW('G. Receitas'!X75),FALSE)</f>
        <v>0</v>
      </c>
    </row>
    <row r="35" spans="1:30" x14ac:dyDescent="0.25">
      <c r="A35" s="214"/>
      <c r="AC35" s="61" t="str">
        <f>DRE!D416</f>
        <v/>
      </c>
      <c r="AD35" s="61">
        <f>HLOOKUP($E$4,DRE!$C$4:$Q$1132,ROW('G. Receitas'!X76),FALSE)</f>
        <v>0</v>
      </c>
    </row>
    <row r="36" spans="1:30" x14ac:dyDescent="0.25">
      <c r="A36" s="214"/>
      <c r="AC36" s="61" t="str">
        <f>DRE!D417</f>
        <v/>
      </c>
      <c r="AD36" s="61">
        <f>HLOOKUP($E$4,DRE!$C$4:$Q$1132,ROW('G. Receitas'!X77),FALSE)</f>
        <v>0</v>
      </c>
    </row>
    <row r="37" spans="1:30" x14ac:dyDescent="0.25">
      <c r="A37" s="214"/>
      <c r="AC37" s="61" t="str">
        <f>DRE!D418</f>
        <v/>
      </c>
      <c r="AD37" s="61">
        <f>HLOOKUP($E$4,DRE!$C$4:$Q$1132,ROW('G. Receitas'!X78),FALSE)</f>
        <v>0</v>
      </c>
    </row>
    <row r="38" spans="1:30" x14ac:dyDescent="0.25">
      <c r="A38" s="214"/>
      <c r="AC38" s="61" t="str">
        <f>DRE!D419</f>
        <v/>
      </c>
      <c r="AD38" s="61">
        <f>HLOOKUP($E$4,DRE!$C$4:$Q$1132,ROW('G. Receitas'!X79),FALSE)</f>
        <v>0</v>
      </c>
    </row>
    <row r="39" spans="1:30" x14ac:dyDescent="0.25">
      <c r="A39" s="214"/>
      <c r="AC39" s="61" t="str">
        <f>DRE!D420</f>
        <v/>
      </c>
      <c r="AD39" s="61">
        <f>HLOOKUP($E$4,DRE!$C$4:$Q$1132,ROW('G. Receitas'!X80),FALSE)</f>
        <v>0</v>
      </c>
    </row>
    <row r="40" spans="1:30" x14ac:dyDescent="0.25">
      <c r="A40" s="214"/>
      <c r="AC40" s="61" t="str">
        <f>DRE!D426</f>
        <v>DESPESAS COM RH</v>
      </c>
      <c r="AD40" s="61">
        <f>HLOOKUP($E$4,DRE!$C$4:$Q$1132,ROW('G. Receitas'!X86),FALSE)</f>
        <v>0</v>
      </c>
    </row>
    <row r="41" spans="1:30" x14ac:dyDescent="0.25">
      <c r="A41" s="214"/>
      <c r="AC41" s="61" t="str">
        <f>DRE!D427</f>
        <v>CESTA BASICA</v>
      </c>
      <c r="AD41" s="61">
        <f>HLOOKUP($E$4,DRE!$C$4:$Q$1132,ROW('G. Receitas'!X87),FALSE)</f>
        <v>0</v>
      </c>
    </row>
    <row r="42" spans="1:30" x14ac:dyDescent="0.25">
      <c r="A42" s="214"/>
      <c r="AC42" s="61" t="str">
        <f>DRE!D512</f>
        <v/>
      </c>
      <c r="AD42" s="61">
        <f>HLOOKUP($E$4,DRE!$C$4:$Q$1132,ROW('G. Receitas'!X88),FALSE)</f>
        <v>0</v>
      </c>
    </row>
    <row r="43" spans="1:30" ht="33" customHeight="1" x14ac:dyDescent="0.25">
      <c r="A43" s="214"/>
      <c r="AC43" s="61" t="str">
        <f>DRE!D513</f>
        <v/>
      </c>
      <c r="AD43" s="61">
        <f>HLOOKUP($E$4,DRE!$C$4:$Q$1132,ROW('G. Receitas'!X89),FALSE)</f>
        <v>0</v>
      </c>
    </row>
    <row r="44" spans="1:30" ht="23.25" customHeight="1" x14ac:dyDescent="0.25">
      <c r="A44" s="214"/>
      <c r="C44" s="297" t="str">
        <f>"5. "&amp;'G. Receitas'!Y12</f>
        <v>5. DESPESAS COM RH</v>
      </c>
      <c r="D44" s="297"/>
      <c r="E44" s="297"/>
      <c r="F44" s="73">
        <f>'G. Receitas'!Z12</f>
        <v>0</v>
      </c>
      <c r="H44" s="13"/>
      <c r="I44" s="13"/>
      <c r="J44" s="298" t="str">
        <f>"6. "&amp;'G. Receitas'!Y13</f>
        <v>6. DESPESAS OPERACIONAIS</v>
      </c>
      <c r="K44" s="298"/>
      <c r="L44" s="298"/>
      <c r="M44" s="301">
        <f>'G. Receitas'!Z13</f>
        <v>0</v>
      </c>
      <c r="N44" s="301"/>
      <c r="AC44" s="61" t="str">
        <f>DRE!D514</f>
        <v/>
      </c>
      <c r="AD44" s="61">
        <f>HLOOKUP($E$4,DRE!$C$4:$Q$1132,ROW('G. Receitas'!X90),FALSE)</f>
        <v>0</v>
      </c>
    </row>
    <row r="45" spans="1:30" x14ac:dyDescent="0.25">
      <c r="A45" s="214"/>
      <c r="AC45" s="61" t="str">
        <f>DRE!D515</f>
        <v/>
      </c>
      <c r="AD45" s="61">
        <f>HLOOKUP($E$4,DRE!$C$4:$Q$1132,ROW('G. Receitas'!X91),FALSE)</f>
        <v>0</v>
      </c>
    </row>
    <row r="46" spans="1:30" x14ac:dyDescent="0.25">
      <c r="A46" s="214"/>
      <c r="AC46" s="61" t="str">
        <f>DRE!D516</f>
        <v/>
      </c>
      <c r="AD46" s="61">
        <f>HLOOKUP($E$4,DRE!$C$4:$Q$1132,ROW('G. Receitas'!X92),FALSE)</f>
        <v>0</v>
      </c>
    </row>
    <row r="47" spans="1:30" x14ac:dyDescent="0.25">
      <c r="A47" s="214"/>
      <c r="AC47" s="61" t="str">
        <f>DRE!D517</f>
        <v/>
      </c>
      <c r="AD47" s="61">
        <f>HLOOKUP($E$4,DRE!$C$4:$Q$1132,ROW('G. Receitas'!X93),FALSE)</f>
        <v>0</v>
      </c>
    </row>
    <row r="48" spans="1:30" x14ac:dyDescent="0.25">
      <c r="A48" s="214"/>
      <c r="AC48" s="61" t="str">
        <f>DRE!D518</f>
        <v/>
      </c>
      <c r="AD48" s="61">
        <f>HLOOKUP($E$4,DRE!$C$4:$Q$1132,ROW('G. Receitas'!X94),FALSE)</f>
        <v>0</v>
      </c>
    </row>
    <row r="49" spans="1:30" x14ac:dyDescent="0.25">
      <c r="A49" s="214"/>
      <c r="AC49" s="61" t="str">
        <f>DRE!D519</f>
        <v/>
      </c>
      <c r="AD49" s="61">
        <f>HLOOKUP($E$4,DRE!$C$4:$Q$1132,ROW('G. Receitas'!X95),FALSE)</f>
        <v>0</v>
      </c>
    </row>
    <row r="50" spans="1:30" x14ac:dyDescent="0.25">
      <c r="A50" s="214"/>
      <c r="AC50" s="61" t="str">
        <f>DRE!D520</f>
        <v/>
      </c>
      <c r="AD50" s="61">
        <f>HLOOKUP($E$4,DRE!$C$4:$Q$1132,ROW('G. Receitas'!X96),FALSE)</f>
        <v>0</v>
      </c>
    </row>
    <row r="51" spans="1:30" x14ac:dyDescent="0.25">
      <c r="A51" s="214"/>
      <c r="AC51" s="61" t="str">
        <f>DRE!D521</f>
        <v/>
      </c>
      <c r="AD51" s="61">
        <f>HLOOKUP($E$4,DRE!$C$4:$Q$1132,ROW('G. Receitas'!X97),FALSE)</f>
        <v>0</v>
      </c>
    </row>
    <row r="52" spans="1:30" x14ac:dyDescent="0.25">
      <c r="A52" s="214"/>
      <c r="AC52" s="61" t="str">
        <f>DRE!D522</f>
        <v/>
      </c>
      <c r="AD52" s="61">
        <f>HLOOKUP($E$4,DRE!$C$4:$Q$1132,ROW('G. Receitas'!X98),FALSE)</f>
        <v>0</v>
      </c>
    </row>
    <row r="53" spans="1:30" x14ac:dyDescent="0.25">
      <c r="A53" s="214"/>
      <c r="AC53" s="61" t="str">
        <f>DRE!D523</f>
        <v/>
      </c>
      <c r="AD53" s="61">
        <f>HLOOKUP($E$4,DRE!$C$4:$Q$1132,ROW('G. Receitas'!X99),FALSE)</f>
        <v>0</v>
      </c>
    </row>
    <row r="54" spans="1:30" x14ac:dyDescent="0.25">
      <c r="A54" s="214"/>
      <c r="AC54" s="61" t="str">
        <f>DRE!D524</f>
        <v/>
      </c>
      <c r="AD54" s="61">
        <f>HLOOKUP($E$4,DRE!$C$4:$Q$1132,ROW('G. Receitas'!X100),FALSE)</f>
        <v>0</v>
      </c>
    </row>
    <row r="55" spans="1:30" x14ac:dyDescent="0.25">
      <c r="A55" s="214"/>
      <c r="AC55" s="61" t="str">
        <f>DRE!D525</f>
        <v/>
      </c>
      <c r="AD55" s="61">
        <f>HLOOKUP($E$4,DRE!$C$4:$Q$1132,ROW('G. Receitas'!X101),FALSE)</f>
        <v>0</v>
      </c>
    </row>
    <row r="56" spans="1:30" x14ac:dyDescent="0.25">
      <c r="A56" s="214"/>
      <c r="AC56" s="61" t="str">
        <f>DRE!D526</f>
        <v>DESPESAS OPERACIONAIS</v>
      </c>
      <c r="AD56" s="61">
        <f>HLOOKUP($E$4,DRE!$C$4:$Q$1132,ROW('G. Receitas'!X102),FALSE)</f>
        <v>0</v>
      </c>
    </row>
    <row r="57" spans="1:30" x14ac:dyDescent="0.25">
      <c r="A57" s="214"/>
      <c r="AC57" s="61" t="str">
        <f>DRE!D527</f>
        <v>COMBUSTIVEIS E LUBRIFICANTES</v>
      </c>
      <c r="AD57" s="61">
        <f>HLOOKUP($E$4,DRE!$C$4:$Q$1132,ROW('G. Receitas'!X103),FALSE)</f>
        <v>0</v>
      </c>
    </row>
    <row r="58" spans="1:30" x14ac:dyDescent="0.25">
      <c r="A58" s="214"/>
      <c r="AC58" s="61" t="str">
        <f>DRE!D612</f>
        <v/>
      </c>
      <c r="AD58" s="61">
        <f>HLOOKUP($E$4,DRE!$C$4:$Q$1132,ROW('G. Receitas'!X104),FALSE)</f>
        <v>0</v>
      </c>
    </row>
    <row r="59" spans="1:30" ht="42" customHeight="1" x14ac:dyDescent="0.25">
      <c r="A59" s="214"/>
      <c r="AC59" s="61" t="str">
        <f>DRE!D613</f>
        <v/>
      </c>
      <c r="AD59" s="61">
        <f>HLOOKUP($E$4,DRE!$C$4:$Q$1132,ROW('G. Receitas'!X105),FALSE)</f>
        <v>0</v>
      </c>
    </row>
    <row r="60" spans="1:30" ht="32.25" customHeight="1" x14ac:dyDescent="0.25">
      <c r="A60" s="214"/>
      <c r="AC60" s="61" t="str">
        <f>DRE!D614</f>
        <v/>
      </c>
      <c r="AD60" s="61">
        <f>HLOOKUP($E$4,DRE!$C$4:$Q$1132,ROW('G. Receitas'!X106),FALSE)</f>
        <v>0</v>
      </c>
    </row>
    <row r="61" spans="1:30" x14ac:dyDescent="0.25">
      <c r="A61" s="214"/>
      <c r="AC61" s="61" t="str">
        <f>DRE!D615</f>
        <v/>
      </c>
      <c r="AD61" s="61">
        <f>HLOOKUP($E$4,DRE!$C$4:$Q$1132,ROW('G. Receitas'!X107),FALSE)</f>
        <v>0</v>
      </c>
    </row>
    <row r="62" spans="1:30" ht="23.25" customHeight="1" x14ac:dyDescent="0.25">
      <c r="A62" s="214"/>
      <c r="C62" s="297" t="str">
        <f>"7. "&amp;'G. Receitas'!Y14</f>
        <v>7. DESPESAS DE MARKETING</v>
      </c>
      <c r="D62" s="297"/>
      <c r="E62" s="297"/>
      <c r="F62" s="74">
        <f>'G. Receitas'!Z14</f>
        <v>0</v>
      </c>
      <c r="H62" s="13"/>
      <c r="I62" s="13"/>
      <c r="J62" s="298" t="str">
        <f>"8. "&amp;'G. Receitas'!Y16</f>
        <v>8. IMPOSTOS</v>
      </c>
      <c r="K62" s="298"/>
      <c r="L62" s="298"/>
      <c r="M62" s="301">
        <f>'G. Receitas'!Z16</f>
        <v>0</v>
      </c>
      <c r="N62" s="301"/>
      <c r="AC62" s="61" t="str">
        <f>DRE!D616</f>
        <v/>
      </c>
      <c r="AD62" s="61">
        <f>HLOOKUP($E$4,DRE!$C$4:$Q$1132,ROW('G. Receitas'!X108),FALSE)</f>
        <v>0</v>
      </c>
    </row>
    <row r="63" spans="1:30" ht="46.5" customHeight="1" x14ac:dyDescent="0.25">
      <c r="A63" s="214"/>
      <c r="AC63" s="61" t="str">
        <f>DRE!D617</f>
        <v/>
      </c>
      <c r="AD63" s="61">
        <f>HLOOKUP($E$4,DRE!$C$4:$Q$1132,ROW('G. Receitas'!X109),FALSE)</f>
        <v>0</v>
      </c>
    </row>
    <row r="64" spans="1:30" ht="28.5" customHeight="1" x14ac:dyDescent="0.25">
      <c r="A64" s="214"/>
      <c r="AC64" s="61" t="str">
        <f>DRE!D618</f>
        <v/>
      </c>
      <c r="AD64" s="61">
        <f>HLOOKUP($E$4,DRE!$C$4:$Q$1132,ROW('G. Receitas'!X110),FALSE)</f>
        <v>0</v>
      </c>
    </row>
    <row r="65" spans="1:30" ht="28.5" customHeight="1" x14ac:dyDescent="0.25">
      <c r="A65" s="214"/>
      <c r="AC65" s="61" t="str">
        <f>DRE!D619</f>
        <v/>
      </c>
      <c r="AD65" s="61">
        <f>HLOOKUP($E$4,DRE!$C$4:$Q$1132,ROW('G. Receitas'!X111),FALSE)</f>
        <v>0</v>
      </c>
    </row>
    <row r="66" spans="1:30" ht="28.5" customHeight="1" x14ac:dyDescent="0.25">
      <c r="A66" s="214"/>
      <c r="AC66" s="61" t="str">
        <f>DRE!D620</f>
        <v/>
      </c>
      <c r="AD66" s="61">
        <f>HLOOKUP($E$4,DRE!$C$4:$Q$1132,ROW('G. Receitas'!X112),FALSE)</f>
        <v>0</v>
      </c>
    </row>
    <row r="67" spans="1:30" ht="28.5" customHeight="1" x14ac:dyDescent="0.25">
      <c r="A67" s="214"/>
      <c r="AC67" s="61" t="str">
        <f>DRE!D621</f>
        <v/>
      </c>
      <c r="AD67" s="61">
        <f>HLOOKUP($E$4,DRE!$C$4:$Q$1132,ROW('G. Receitas'!X113),FALSE)</f>
        <v>0</v>
      </c>
    </row>
    <row r="68" spans="1:30" ht="28.5" customHeight="1" x14ac:dyDescent="0.25">
      <c r="A68" s="214"/>
      <c r="AC68" s="61" t="str">
        <f>DRE!D622</f>
        <v/>
      </c>
      <c r="AD68" s="61">
        <f>HLOOKUP($E$4,DRE!$C$4:$Q$1132,ROW('G. Receitas'!X114),FALSE)</f>
        <v>0</v>
      </c>
    </row>
    <row r="69" spans="1:30" ht="25.5" customHeight="1" x14ac:dyDescent="0.25">
      <c r="A69" s="214"/>
      <c r="AC69" s="61" t="str">
        <f>DRE!D623</f>
        <v/>
      </c>
      <c r="AD69" s="61">
        <f>HLOOKUP($E$4,DRE!$C$4:$Q$1132,ROW('G. Receitas'!X115),FALSE)</f>
        <v>0</v>
      </c>
    </row>
    <row r="70" spans="1:30" ht="12.75" customHeight="1" x14ac:dyDescent="0.25">
      <c r="A70" s="214"/>
      <c r="AC70" s="61" t="str">
        <f>DRE!D624</f>
        <v/>
      </c>
      <c r="AD70" s="61">
        <f>HLOOKUP($E$4,DRE!$C$4:$Q$1132,ROW('G. Receitas'!X116),FALSE)</f>
        <v>0</v>
      </c>
    </row>
    <row r="71" spans="1:30" x14ac:dyDescent="0.25">
      <c r="A71" s="214"/>
      <c r="AC71" s="61" t="str">
        <f>DRE!D625</f>
        <v/>
      </c>
      <c r="AD71" s="61">
        <f>HLOOKUP($E$4,DRE!$C$4:$Q$1132,ROW('G. Receitas'!X117),FALSE)</f>
        <v>0</v>
      </c>
    </row>
    <row r="72" spans="1:30" x14ac:dyDescent="0.25">
      <c r="A72" s="214"/>
      <c r="AC72" s="61" t="str">
        <f>DRE!D626</f>
        <v>DESPESAS DE MARKETING</v>
      </c>
      <c r="AD72" s="61">
        <f>HLOOKUP($E$4,DRE!$C$4:$Q$1132,ROW('G. Receitas'!X118),FALSE)</f>
        <v>0</v>
      </c>
    </row>
    <row r="73" spans="1:30" x14ac:dyDescent="0.25">
      <c r="A73" s="214"/>
      <c r="AC73" s="61" t="str">
        <f>DRE!D627</f>
        <v>PATOCINIOS</v>
      </c>
      <c r="AD73" s="61">
        <f>HLOOKUP($E$4,DRE!$C$4:$Q$1132,ROW('G. Receitas'!X119),FALSE)</f>
        <v>0</v>
      </c>
    </row>
    <row r="74" spans="1:30" x14ac:dyDescent="0.25">
      <c r="A74" s="214"/>
      <c r="AC74" s="61" t="str">
        <f>DRE!D712</f>
        <v/>
      </c>
      <c r="AD74" s="61">
        <f>HLOOKUP($E$4,DRE!$C$4:$Q$1132,ROW('G. Receitas'!X120),FALSE)</f>
        <v>0</v>
      </c>
    </row>
    <row r="75" spans="1:30" x14ac:dyDescent="0.25">
      <c r="A75" s="214"/>
      <c r="AC75" s="61" t="str">
        <f>DRE!D713</f>
        <v/>
      </c>
      <c r="AD75" s="61">
        <f>HLOOKUP($E$4,DRE!$C$4:$Q$1132,ROW('G. Receitas'!X121),FALSE)</f>
        <v>0</v>
      </c>
    </row>
    <row r="76" spans="1:30" ht="1.5" customHeight="1" x14ac:dyDescent="0.25">
      <c r="A76" s="214"/>
      <c r="AC76" s="61" t="str">
        <f>DRE!D714</f>
        <v/>
      </c>
      <c r="AD76" s="61">
        <f>HLOOKUP($E$4,DRE!$C$4:$Q$1132,ROW('G. Receitas'!X122),FALSE)</f>
        <v>0</v>
      </c>
    </row>
    <row r="77" spans="1:30" ht="1.5" customHeight="1" x14ac:dyDescent="0.25">
      <c r="A77" s="214"/>
      <c r="AC77" s="61" t="str">
        <f>DRE!D715</f>
        <v/>
      </c>
      <c r="AD77" s="61">
        <f>HLOOKUP($E$4,DRE!$C$4:$Q$1132,ROW('G. Receitas'!X123),FALSE)</f>
        <v>0</v>
      </c>
    </row>
    <row r="78" spans="1:30" ht="1.5" customHeight="1" x14ac:dyDescent="0.25">
      <c r="A78" s="214"/>
      <c r="AC78" s="61" t="str">
        <f>DRE!D716</f>
        <v/>
      </c>
      <c r="AD78" s="61">
        <f>HLOOKUP($E$4,DRE!$C$4:$Q$1132,ROW('G. Receitas'!X124),FALSE)</f>
        <v>0</v>
      </c>
    </row>
    <row r="79" spans="1:30" ht="1.5" customHeight="1" x14ac:dyDescent="0.25">
      <c r="A79" s="214"/>
      <c r="AC79" s="61" t="str">
        <f>DRE!D717</f>
        <v/>
      </c>
      <c r="AD79" s="61">
        <f>HLOOKUP($E$4,DRE!$C$4:$Q$1132,ROW('G. Receitas'!X125),FALSE)</f>
        <v>0</v>
      </c>
    </row>
    <row r="80" spans="1:30" ht="21" x14ac:dyDescent="0.25">
      <c r="A80" s="214"/>
      <c r="C80" s="297" t="str">
        <f>"9. "&amp;'G. Receitas'!Y17</f>
        <v>9. INVESTIMENTOS</v>
      </c>
      <c r="D80" s="297"/>
      <c r="E80" s="297"/>
      <c r="F80" s="74">
        <f>'G. Receitas'!Z17</f>
        <v>0</v>
      </c>
      <c r="AC80" s="61" t="str">
        <f>DRE!D718</f>
        <v/>
      </c>
      <c r="AD80" s="61">
        <f>HLOOKUP($E$4,DRE!$C$4:$Q$1132,ROW('G. Receitas'!X126),FALSE)</f>
        <v>0</v>
      </c>
    </row>
    <row r="81" spans="1:30" ht="1.5" customHeight="1" x14ac:dyDescent="0.25">
      <c r="A81" s="214"/>
      <c r="C81" s="96"/>
      <c r="D81" s="96"/>
      <c r="E81" s="96"/>
      <c r="F81" s="103"/>
      <c r="AC81" s="61" t="str">
        <f>DRE!D719</f>
        <v/>
      </c>
      <c r="AD81" s="61">
        <f>HLOOKUP($E$4,DRE!$C$4:$Q$1132,ROW('G. Receitas'!X127),FALSE)</f>
        <v>0</v>
      </c>
    </row>
    <row r="82" spans="1:30" ht="1.5" customHeight="1" x14ac:dyDescent="0.25">
      <c r="A82" s="214"/>
      <c r="C82" s="96"/>
      <c r="D82" s="96"/>
      <c r="E82" s="96"/>
      <c r="F82" s="103"/>
      <c r="AC82" s="61" t="str">
        <f>DRE!D720</f>
        <v/>
      </c>
      <c r="AD82" s="61">
        <f>HLOOKUP($E$4,DRE!$C$4:$Q$1132,ROW('G. Receitas'!X128),FALSE)</f>
        <v>0</v>
      </c>
    </row>
    <row r="83" spans="1:30" ht="1.5" customHeight="1" x14ac:dyDescent="0.25">
      <c r="A83" s="214"/>
      <c r="C83" s="96"/>
      <c r="D83" s="96"/>
      <c r="E83" s="96"/>
      <c r="F83" s="103"/>
      <c r="AC83" s="61" t="str">
        <f>DRE!D721</f>
        <v/>
      </c>
      <c r="AD83" s="61">
        <f>HLOOKUP($E$4,DRE!$C$4:$Q$1132,ROW('G. Receitas'!X129),FALSE)</f>
        <v>0</v>
      </c>
    </row>
    <row r="84" spans="1:30" ht="1.5" customHeight="1" x14ac:dyDescent="0.25">
      <c r="A84" s="214"/>
      <c r="C84" s="96"/>
      <c r="D84" s="96"/>
      <c r="E84" s="96"/>
      <c r="F84" s="103"/>
      <c r="AC84" s="61" t="str">
        <f>DRE!D722</f>
        <v/>
      </c>
      <c r="AD84" s="61">
        <f>HLOOKUP($E$4,DRE!$C$4:$Q$1132,ROW('G. Receitas'!X130),FALSE)</f>
        <v>0</v>
      </c>
    </row>
    <row r="85" spans="1:30" ht="1.5" customHeight="1" x14ac:dyDescent="0.25">
      <c r="A85" s="214"/>
      <c r="C85" s="96"/>
      <c r="D85" s="96"/>
      <c r="E85" s="96"/>
      <c r="F85" s="103"/>
      <c r="AC85" s="61" t="str">
        <f>DRE!D723</f>
        <v/>
      </c>
      <c r="AD85" s="61">
        <f>HLOOKUP($E$4,DRE!$C$4:$Q$1132,ROW('G. Receitas'!X131),FALSE)</f>
        <v>0</v>
      </c>
    </row>
    <row r="86" spans="1:30" x14ac:dyDescent="0.25">
      <c r="A86" s="214"/>
      <c r="AC86" s="61" t="str">
        <f>DRE!D724</f>
        <v/>
      </c>
      <c r="AD86" s="61">
        <f>HLOOKUP($E$4,DRE!$C$4:$Q$1132,ROW('G. Receitas'!X132),FALSE)</f>
        <v>0</v>
      </c>
    </row>
    <row r="87" spans="1:30" x14ac:dyDescent="0.25">
      <c r="A87" s="214"/>
      <c r="AC87" s="61" t="str">
        <f>DRE!D725</f>
        <v/>
      </c>
      <c r="AD87" s="61">
        <f>HLOOKUP($E$4,DRE!$C$4:$Q$1132,ROW('G. Receitas'!X133),FALSE)</f>
        <v>0</v>
      </c>
    </row>
    <row r="88" spans="1:30" x14ac:dyDescent="0.25">
      <c r="A88" s="214"/>
      <c r="AC88" s="61">
        <f>DRE!D726</f>
        <v>0</v>
      </c>
      <c r="AD88" s="61">
        <f>HLOOKUP($E$4,DRE!$C$4:$Q$1132,ROW('G. Receitas'!X134),FALSE)</f>
        <v>0</v>
      </c>
    </row>
    <row r="89" spans="1:30" x14ac:dyDescent="0.25">
      <c r="A89" s="214"/>
      <c r="C89" s="13"/>
      <c r="G89" s="13"/>
      <c r="L89" s="13"/>
      <c r="AC89" s="61">
        <f>DRE!D727</f>
        <v>0</v>
      </c>
      <c r="AD89" s="61">
        <f>HLOOKUP($E$4,DRE!$C$4:$Q$1132,ROW('G. Receitas'!X135),FALSE)</f>
        <v>0</v>
      </c>
    </row>
    <row r="90" spans="1:30" x14ac:dyDescent="0.25">
      <c r="A90" s="214"/>
      <c r="AC90" s="61">
        <f>DRE!D728</f>
        <v>0</v>
      </c>
      <c r="AD90" s="61">
        <f>HLOOKUP($E$4,DRE!$C$4:$Q$1132,ROW('G. Receitas'!X136),FALSE)</f>
        <v>0</v>
      </c>
    </row>
    <row r="91" spans="1:30" x14ac:dyDescent="0.25">
      <c r="A91" s="214"/>
      <c r="AC91" s="61" t="str">
        <f>DRE!D729</f>
        <v>RECEITAS NÃO OPERACIONAIS</v>
      </c>
      <c r="AD91" s="61">
        <f>HLOOKUP($E$4,DRE!$C$4:$Q$1132,ROW('G. Receitas'!X137),FALSE)</f>
        <v>0</v>
      </c>
    </row>
    <row r="92" spans="1:30" x14ac:dyDescent="0.25">
      <c r="A92" s="214"/>
      <c r="AC92" s="61" t="str">
        <f>DRE!D730</f>
        <v>GANHO NA VENDA ATIVO</v>
      </c>
      <c r="AD92" s="61">
        <f>HLOOKUP($E$4,DRE!$C$4:$Q$1132,ROW('G. Receitas'!X138),FALSE)</f>
        <v>0</v>
      </c>
    </row>
    <row r="93" spans="1:30" ht="21" x14ac:dyDescent="0.25">
      <c r="A93" s="214"/>
      <c r="C93" s="297"/>
      <c r="D93" s="297"/>
      <c r="E93" s="297"/>
      <c r="F93" s="297"/>
      <c r="AC93" s="61" t="str">
        <f>DRE!D815</f>
        <v/>
      </c>
      <c r="AD93" s="61">
        <f>HLOOKUP($E$4,DRE!$C$4:$Q$1132,ROW('G. Receitas'!X139),FALSE)</f>
        <v>0</v>
      </c>
    </row>
    <row r="94" spans="1:30" x14ac:dyDescent="0.25">
      <c r="A94" s="214"/>
      <c r="AC94" s="61" t="str">
        <f>DRE!D816</f>
        <v/>
      </c>
      <c r="AD94" s="61">
        <f>HLOOKUP($E$4,DRE!$C$4:$Q$1132,ROW('G. Receitas'!X140),FALSE)</f>
        <v>0</v>
      </c>
    </row>
    <row r="95" spans="1:30" x14ac:dyDescent="0.25">
      <c r="A95" s="214"/>
      <c r="AC95" s="61" t="str">
        <f>DRE!D817</f>
        <v/>
      </c>
      <c r="AD95" s="61">
        <f>HLOOKUP($E$4,DRE!$C$4:$Q$1132,ROW('G. Receitas'!X141),FALSE)</f>
        <v>0</v>
      </c>
    </row>
    <row r="96" spans="1:30" x14ac:dyDescent="0.25">
      <c r="A96" s="214"/>
      <c r="AC96" s="61" t="str">
        <f>DRE!D818</f>
        <v/>
      </c>
      <c r="AD96" s="61">
        <f>HLOOKUP($E$4,DRE!$C$4:$Q$1132,ROW('G. Receitas'!X142),FALSE)</f>
        <v>0</v>
      </c>
    </row>
    <row r="97" spans="1:30" x14ac:dyDescent="0.25">
      <c r="A97" s="214"/>
      <c r="AC97" s="61" t="str">
        <f>DRE!D819</f>
        <v/>
      </c>
      <c r="AD97" s="61">
        <f>HLOOKUP($E$4,DRE!$C$4:$Q$1132,ROW('G. Receitas'!X143),FALSE)</f>
        <v>0</v>
      </c>
    </row>
    <row r="98" spans="1:30" x14ac:dyDescent="0.25">
      <c r="A98" s="214"/>
      <c r="AC98" s="61" t="str">
        <f>DRE!D820</f>
        <v/>
      </c>
      <c r="AD98" s="61">
        <f>HLOOKUP($E$4,DRE!$C$4:$Q$1132,ROW('G. Receitas'!X144),FALSE)</f>
        <v>0</v>
      </c>
    </row>
    <row r="99" spans="1:30" x14ac:dyDescent="0.25">
      <c r="A99" s="214"/>
      <c r="AC99" s="61" t="str">
        <f>DRE!D821</f>
        <v/>
      </c>
      <c r="AD99" s="61">
        <f>HLOOKUP($E$4,DRE!$C$4:$Q$1132,ROW('G. Receitas'!X145),FALSE)</f>
        <v>0</v>
      </c>
    </row>
    <row r="100" spans="1:30" x14ac:dyDescent="0.25">
      <c r="A100" s="214"/>
      <c r="AC100" s="61" t="str">
        <f>DRE!D822</f>
        <v/>
      </c>
      <c r="AD100" s="61">
        <f>HLOOKUP($E$4,DRE!$C$4:$Q$1132,ROW('G. Receitas'!X146),FALSE)</f>
        <v>0</v>
      </c>
    </row>
    <row r="101" spans="1:30" x14ac:dyDescent="0.25">
      <c r="A101" s="214"/>
      <c r="AC101" s="61" t="str">
        <f>DRE!D823</f>
        <v/>
      </c>
      <c r="AD101" s="61">
        <f>HLOOKUP($E$4,DRE!$C$4:$Q$1132,ROW('G. Receitas'!X147),FALSE)</f>
        <v>0</v>
      </c>
    </row>
    <row r="102" spans="1:30" x14ac:dyDescent="0.25">
      <c r="A102" s="214"/>
      <c r="AC102" s="61" t="str">
        <f>DRE!D824</f>
        <v/>
      </c>
      <c r="AD102" s="61">
        <f>HLOOKUP($E$4,DRE!$C$4:$Q$1132,ROW('G. Receitas'!X148),FALSE)</f>
        <v>0</v>
      </c>
    </row>
    <row r="103" spans="1:30" x14ac:dyDescent="0.25">
      <c r="A103" s="214"/>
      <c r="AC103" s="61" t="str">
        <f>DRE!D825</f>
        <v/>
      </c>
      <c r="AD103" s="61">
        <f>HLOOKUP($E$4,DRE!$C$4:$Q$1132,ROW('G. Receitas'!X149),FALSE)</f>
        <v>0</v>
      </c>
    </row>
    <row r="104" spans="1:30" x14ac:dyDescent="0.25">
      <c r="A104" s="214"/>
      <c r="AC104" s="61" t="str">
        <f>DRE!D826</f>
        <v/>
      </c>
      <c r="AD104" s="61">
        <f>HLOOKUP($E$4,DRE!$C$4:$Q$1132,ROW('G. Receitas'!X150),FALSE)</f>
        <v>0</v>
      </c>
    </row>
    <row r="105" spans="1:30" x14ac:dyDescent="0.25">
      <c r="AC105" s="61" t="str">
        <f>DRE!D827</f>
        <v/>
      </c>
      <c r="AD105" s="61">
        <f>HLOOKUP($E$4,DRE!$C$4:$Q$1132,ROW('G. Receitas'!X151),FALSE)</f>
        <v>0</v>
      </c>
    </row>
    <row r="106" spans="1:30" x14ac:dyDescent="0.25">
      <c r="AC106" s="61" t="str">
        <f>DRE!D828</f>
        <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
      </c>
      <c r="AD109" s="61">
        <f>HLOOKUP($E$4,DRE!$C$4:$Q$1132,ROW('G. Receitas'!X155),FALSE)</f>
        <v>0</v>
      </c>
    </row>
    <row r="110" spans="1:30" x14ac:dyDescent="0.25">
      <c r="AC110" s="61" t="str">
        <f>DRE!D916</f>
        <v/>
      </c>
      <c r="AD110" s="61">
        <f>HLOOKUP($E$4,DRE!$C$4:$Q$1132,ROW('G. Receitas'!X156),FALSE)</f>
        <v>0</v>
      </c>
    </row>
    <row r="111" spans="1:30" x14ac:dyDescent="0.25">
      <c r="AC111" s="61" t="str">
        <f>DRE!D917</f>
        <v/>
      </c>
      <c r="AD111" s="61">
        <f>HLOOKUP($E$4,DRE!$C$4:$Q$1132,ROW('G. Receitas'!X157),FALSE)</f>
        <v>0</v>
      </c>
    </row>
    <row r="112" spans="1:30" x14ac:dyDescent="0.25">
      <c r="AC112" s="61" t="str">
        <f>DRE!D918</f>
        <v/>
      </c>
      <c r="AD112" s="61">
        <f>HLOOKUP($E$4,DRE!$C$4:$Q$1132,ROW('G. Receitas'!X158),FALSE)</f>
        <v>0</v>
      </c>
    </row>
    <row r="113" spans="3:30" x14ac:dyDescent="0.25">
      <c r="AC113" s="61" t="str">
        <f>DRE!D919</f>
        <v/>
      </c>
      <c r="AD113" s="61">
        <f>HLOOKUP($E$4,DRE!$C$4:$Q$1132,ROW('G. Receitas'!X159),FALSE)</f>
        <v>0</v>
      </c>
    </row>
    <row r="114" spans="3:30" x14ac:dyDescent="0.25">
      <c r="AC114" s="61" t="str">
        <f>DRE!D920</f>
        <v/>
      </c>
      <c r="AD114" s="61">
        <f>HLOOKUP($E$4,DRE!$C$4:$Q$1132,ROW('G. Receitas'!X160),FALSE)</f>
        <v>0</v>
      </c>
    </row>
    <row r="115" spans="3:30" ht="21" x14ac:dyDescent="0.25">
      <c r="C115" s="298"/>
      <c r="D115" s="298"/>
      <c r="E115" s="298"/>
      <c r="F115" s="298"/>
      <c r="G115" s="298"/>
      <c r="AC115" s="61" t="str">
        <f>DRE!D921</f>
        <v/>
      </c>
      <c r="AD115" s="61">
        <f>HLOOKUP($E$4,DRE!$C$4:$Q$1132,ROW('G. Receitas'!X161),FALSE)</f>
        <v>0</v>
      </c>
    </row>
    <row r="116" spans="3:30" x14ac:dyDescent="0.25">
      <c r="AC116" s="61" t="str">
        <f>DRE!D922</f>
        <v/>
      </c>
      <c r="AD116" s="61">
        <f>HLOOKUP($E$4,DRE!$C$4:$Q$1132,ROW('G. Receitas'!X162),FALSE)</f>
        <v>0</v>
      </c>
    </row>
    <row r="117" spans="3:30" x14ac:dyDescent="0.25">
      <c r="AC117" s="61" t="str">
        <f>DRE!D923</f>
        <v/>
      </c>
      <c r="AD117" s="61">
        <f>HLOOKUP($E$4,DRE!$C$4:$Q$1132,ROW('G. Receitas'!X163),FALSE)</f>
        <v>0</v>
      </c>
    </row>
    <row r="118" spans="3:30" x14ac:dyDescent="0.25">
      <c r="AC118" s="61" t="str">
        <f>DRE!D924</f>
        <v/>
      </c>
      <c r="AD118" s="61">
        <f>HLOOKUP($E$4,DRE!$C$4:$Q$1132,ROW('G. Receitas'!X164),FALSE)</f>
        <v>0</v>
      </c>
    </row>
    <row r="119" spans="3:30" x14ac:dyDescent="0.25">
      <c r="AC119" s="61" t="str">
        <f>DRE!D925</f>
        <v/>
      </c>
      <c r="AD119" s="61">
        <f>HLOOKUP($E$4,DRE!$C$4:$Q$1132,ROW('G. Receitas'!X165),FALSE)</f>
        <v>0</v>
      </c>
    </row>
    <row r="120" spans="3:30" x14ac:dyDescent="0.25">
      <c r="AC120" s="61" t="str">
        <f>DRE!D926</f>
        <v/>
      </c>
      <c r="AD120" s="61">
        <f>HLOOKUP($E$4,DRE!$C$4:$Q$1132,ROW('G. Receitas'!X166),FALSE)</f>
        <v>0</v>
      </c>
    </row>
    <row r="121" spans="3:30" x14ac:dyDescent="0.25">
      <c r="AC121" s="61" t="str">
        <f>DRE!D927</f>
        <v/>
      </c>
      <c r="AD121" s="61">
        <f>HLOOKUP($E$4,DRE!$C$4:$Q$1132,ROW('G. Receitas'!X167),FALSE)</f>
        <v>0</v>
      </c>
    </row>
    <row r="122" spans="3:30" x14ac:dyDescent="0.25">
      <c r="AC122" s="61" t="str">
        <f>DRE!D928</f>
        <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
      </c>
      <c r="AD126" s="61">
        <f>HLOOKUP($E$4,DRE!$C$4:$Q$1132,ROW('G. Receitas'!X172),FALSE)</f>
        <v>0</v>
      </c>
    </row>
    <row r="127" spans="3:30" x14ac:dyDescent="0.25">
      <c r="AC127" s="61" t="str">
        <f>DRE!D1017</f>
        <v/>
      </c>
      <c r="AD127" s="61">
        <f>HLOOKUP($E$4,DRE!$C$4:$Q$1132,ROW('G. Receitas'!X173),FALSE)</f>
        <v>0</v>
      </c>
    </row>
    <row r="128" spans="3:30" x14ac:dyDescent="0.25">
      <c r="AC128" s="61" t="str">
        <f>DRE!D1018</f>
        <v/>
      </c>
      <c r="AD128" s="61">
        <f>HLOOKUP($E$4,DRE!$C$4:$Q$1132,ROW('G. Receitas'!X174),FALSE)</f>
        <v>0</v>
      </c>
    </row>
    <row r="129" spans="29:30" x14ac:dyDescent="0.25">
      <c r="AC129" s="61" t="str">
        <f>DRE!D1019</f>
        <v/>
      </c>
      <c r="AD129" s="61">
        <f>HLOOKUP($E$4,DRE!$C$4:$Q$1132,ROW('G. Receitas'!X175),FALSE)</f>
        <v>0</v>
      </c>
    </row>
    <row r="130" spans="29:30" x14ac:dyDescent="0.25">
      <c r="AC130" s="61" t="str">
        <f>DRE!D1020</f>
        <v/>
      </c>
      <c r="AD130" s="61">
        <f>HLOOKUP($E$4,DRE!$C$4:$Q$1132,ROW('G. Receitas'!X176),FALSE)</f>
        <v>0</v>
      </c>
    </row>
    <row r="131" spans="29:30" x14ac:dyDescent="0.25">
      <c r="AC131" s="61" t="str">
        <f>DRE!D1021</f>
        <v/>
      </c>
      <c r="AD131" s="61">
        <f>HLOOKUP($E$4,DRE!$C$4:$Q$1132,ROW('G. Receitas'!X177),FALSE)</f>
        <v>0</v>
      </c>
    </row>
    <row r="132" spans="29:30" x14ac:dyDescent="0.25">
      <c r="AC132" s="61" t="str">
        <f>DRE!D1022</f>
        <v/>
      </c>
      <c r="AD132" s="61">
        <f>HLOOKUP($E$4,DRE!$C$4:$Q$1132,ROW('G. Receitas'!X178),FALSE)</f>
        <v>0</v>
      </c>
    </row>
    <row r="133" spans="29:30" x14ac:dyDescent="0.25">
      <c r="AC133" s="61" t="str">
        <f>DRE!D1023</f>
        <v/>
      </c>
      <c r="AD133" s="61">
        <f>HLOOKUP($E$4,DRE!$C$4:$Q$1132,ROW('G. Receitas'!X179),FALSE)</f>
        <v>0</v>
      </c>
    </row>
    <row r="134" spans="29:30" x14ac:dyDescent="0.25">
      <c r="AC134" s="61" t="str">
        <f>DRE!D1024</f>
        <v/>
      </c>
      <c r="AD134" s="61">
        <f>HLOOKUP($E$4,DRE!$C$4:$Q$1132,ROW('G. Receitas'!X180),FALSE)</f>
        <v>0</v>
      </c>
    </row>
    <row r="135" spans="29:30" x14ac:dyDescent="0.25">
      <c r="AC135" s="61" t="str">
        <f>DRE!D1025</f>
        <v/>
      </c>
      <c r="AD135" s="61">
        <f>HLOOKUP($E$4,DRE!$C$4:$Q$1132,ROW('G. Receitas'!X181),FALSE)</f>
        <v>0</v>
      </c>
    </row>
    <row r="136" spans="29:30" x14ac:dyDescent="0.25">
      <c r="AC136" s="61" t="str">
        <f>DRE!D1026</f>
        <v/>
      </c>
      <c r="AD136" s="61">
        <f>HLOOKUP($E$4,DRE!$C$4:$Q$1132,ROW('G. Receitas'!X182),FALSE)</f>
        <v>0</v>
      </c>
    </row>
    <row r="137" spans="29:30" x14ac:dyDescent="0.25">
      <c r="AC137" s="61" t="str">
        <f>DRE!D1027</f>
        <v/>
      </c>
      <c r="AD137" s="61">
        <f>HLOOKUP($E$4,DRE!$C$4:$Q$1132,ROW('G. Receitas'!X183),FALSE)</f>
        <v>0</v>
      </c>
    </row>
    <row r="138" spans="29:30" x14ac:dyDescent="0.25">
      <c r="AC138" s="61" t="str">
        <f>DRE!D1028</f>
        <v/>
      </c>
      <c r="AD138" s="61">
        <f>HLOOKUP($E$4,DRE!$C$4:$Q$1132,ROW('G. Receitas'!X184),FALSE)</f>
        <v>0</v>
      </c>
    </row>
    <row r="139" spans="29:30" x14ac:dyDescent="0.25">
      <c r="AC139" s="61" t="str">
        <f>DRE!D1029</f>
        <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
      </c>
      <c r="AD145" s="61">
        <f>HLOOKUP($E$4,DRE!$C$4:$Q$1132,ROW('G. Receitas'!X191),FALSE)</f>
        <v>0</v>
      </c>
    </row>
    <row r="146" spans="29:30" x14ac:dyDescent="0.25">
      <c r="AC146" s="61" t="str">
        <f>DRE!D1120</f>
        <v/>
      </c>
      <c r="AD146" s="61">
        <f>HLOOKUP($E$4,DRE!$C$4:$Q$1132,ROW('G. Receitas'!X192),FALSE)</f>
        <v>0</v>
      </c>
    </row>
    <row r="147" spans="29:30" x14ac:dyDescent="0.25">
      <c r="AC147" s="61" t="str">
        <f>DRE!D1121</f>
        <v/>
      </c>
      <c r="AD147" s="61">
        <f>HLOOKUP($E$4,DRE!$C$4:$Q$1132,ROW('G. Receitas'!X193),FALSE)</f>
        <v>0</v>
      </c>
    </row>
    <row r="148" spans="29:30" x14ac:dyDescent="0.25">
      <c r="AC148" s="61" t="str">
        <f>DRE!D1122</f>
        <v/>
      </c>
      <c r="AD148" s="61">
        <f>HLOOKUP($E$4,DRE!$C$4:$Q$1132,ROW('G. Receitas'!X194),FALSE)</f>
        <v>0</v>
      </c>
    </row>
    <row r="149" spans="29:30" x14ac:dyDescent="0.25">
      <c r="AC149" s="61" t="str">
        <f>DRE!D1123</f>
        <v/>
      </c>
      <c r="AD149" s="61">
        <f>HLOOKUP($E$4,DRE!$C$4:$Q$1132,ROW('G. Receitas'!X195),FALSE)</f>
        <v>0</v>
      </c>
    </row>
    <row r="150" spans="29:30" x14ac:dyDescent="0.25">
      <c r="AC150" s="61" t="str">
        <f>DRE!D1124</f>
        <v/>
      </c>
      <c r="AD150" s="61">
        <f>HLOOKUP($E$4,DRE!$C$4:$Q$1132,ROW('G. Receitas'!X196),FALSE)</f>
        <v>0</v>
      </c>
    </row>
    <row r="151" spans="29:30" x14ac:dyDescent="0.25">
      <c r="AC151" s="61" t="str">
        <f>DRE!D1125</f>
        <v/>
      </c>
      <c r="AD151" s="61">
        <f>HLOOKUP($E$4,DRE!$C$4:$Q$1132,ROW('G. Receitas'!X197),FALSE)</f>
        <v>0</v>
      </c>
    </row>
    <row r="152" spans="29:30" x14ac:dyDescent="0.25">
      <c r="AC152" s="61" t="str">
        <f>DRE!D1126</f>
        <v/>
      </c>
      <c r="AD152" s="61">
        <f>HLOOKUP($E$4,DRE!$C$4:$Q$1132,ROW('G. Receitas'!X198),FALSE)</f>
        <v>0</v>
      </c>
    </row>
    <row r="153" spans="29:30" x14ac:dyDescent="0.25">
      <c r="AC153" s="61" t="str">
        <f>DRE!D1127</f>
        <v/>
      </c>
      <c r="AD153" s="61">
        <f>HLOOKUP($E$4,DRE!$C$4:$Q$1132,ROW('G. Receitas'!X199),FALSE)</f>
        <v>0</v>
      </c>
    </row>
    <row r="154" spans="29:30" x14ac:dyDescent="0.25">
      <c r="AC154" s="61" t="str">
        <f>DRE!D1128</f>
        <v/>
      </c>
      <c r="AD154" s="61">
        <f>HLOOKUP($E$4,DRE!$C$4:$Q$1132,ROW('G. Receitas'!X200),FALSE)</f>
        <v>0</v>
      </c>
    </row>
    <row r="155" spans="29:30" x14ac:dyDescent="0.25">
      <c r="AC155" s="61" t="str">
        <f>DRE!D1129</f>
        <v/>
      </c>
      <c r="AD155" s="61">
        <f>HLOOKUP($E$4,DRE!$C$4:$Q$1132,ROW('G. Receitas'!X201),FALSE)</f>
        <v>0</v>
      </c>
    </row>
    <row r="156" spans="29:30" x14ac:dyDescent="0.25">
      <c r="AC156" s="61" t="str">
        <f>DRE!D1130</f>
        <v/>
      </c>
      <c r="AD156" s="61">
        <f>HLOOKUP($E$4,DRE!$C$4:$Q$1132,ROW('G. Receitas'!X202),FALSE)</f>
        <v>0</v>
      </c>
    </row>
    <row r="157" spans="29:30" x14ac:dyDescent="0.25">
      <c r="AC157" s="61" t="str">
        <f>DRE!D1131</f>
        <v/>
      </c>
      <c r="AD157" s="61">
        <f>HLOOKUP($E$4,DRE!$C$4:$Q$1132,ROW('G. Receitas'!X203),FALSE)</f>
        <v>0</v>
      </c>
    </row>
    <row r="158" spans="29:30" x14ac:dyDescent="0.25">
      <c r="AC158" s="61" t="str">
        <f>DRE!D1132</f>
        <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C1" sqref="C1:O1"/>
    </sheetView>
  </sheetViews>
  <sheetFormatPr defaultColWidth="0" defaultRowHeight="15" zeroHeight="1" x14ac:dyDescent="0.25"/>
  <cols>
    <col min="1" max="1" width="27.42578125" style="219"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14"/>
      <c r="C1" s="258"/>
      <c r="D1" s="258"/>
      <c r="E1" s="258"/>
      <c r="F1" s="258"/>
      <c r="G1" s="258"/>
      <c r="H1" s="258"/>
      <c r="I1" s="258"/>
      <c r="J1" s="258"/>
      <c r="K1" s="258"/>
      <c r="L1" s="258"/>
      <c r="M1" s="258"/>
      <c r="N1" s="258"/>
      <c r="O1" s="258"/>
    </row>
    <row r="2" spans="1:20" s="18" customFormat="1" ht="37.5" hidden="1" customHeight="1" x14ac:dyDescent="0.25">
      <c r="A2" s="214"/>
      <c r="C2" s="19"/>
      <c r="D2" s="19"/>
      <c r="E2" s="19"/>
      <c r="F2" s="19"/>
      <c r="G2" s="19"/>
      <c r="H2" s="19"/>
      <c r="I2" s="19"/>
      <c r="J2" s="19"/>
      <c r="K2" s="19"/>
      <c r="L2" s="19"/>
      <c r="M2" s="19"/>
      <c r="N2" s="19"/>
      <c r="O2" s="19"/>
      <c r="P2" s="19"/>
      <c r="Q2" s="19"/>
      <c r="R2" s="19"/>
      <c r="S2" s="19"/>
      <c r="T2" s="19"/>
    </row>
    <row r="3" spans="1:20" ht="39" customHeight="1" x14ac:dyDescent="0.25">
      <c r="A3" s="214"/>
      <c r="C3" s="7"/>
      <c r="D3" s="7"/>
      <c r="E3" s="7"/>
      <c r="F3" s="7"/>
      <c r="K3" s="1"/>
      <c r="L3" s="1"/>
      <c r="M3" s="1"/>
    </row>
    <row r="4" spans="1:20" ht="33" customHeight="1" x14ac:dyDescent="0.25">
      <c r="A4" s="214"/>
      <c r="C4" s="39" t="s">
        <v>19</v>
      </c>
      <c r="D4" s="39"/>
      <c r="E4" s="308" t="s">
        <v>143</v>
      </c>
      <c r="F4" s="309"/>
      <c r="G4" s="91"/>
      <c r="H4" s="38"/>
      <c r="I4" s="38"/>
      <c r="J4" s="38"/>
      <c r="K4" s="38"/>
      <c r="L4" s="38"/>
      <c r="M4" s="1"/>
    </row>
    <row r="5" spans="1:20" ht="9.75" customHeight="1" thickBot="1" x14ac:dyDescent="0.3">
      <c r="A5" s="214"/>
      <c r="C5" s="14"/>
      <c r="D5" s="14"/>
      <c r="E5" s="14"/>
      <c r="F5" s="14"/>
      <c r="K5" s="1"/>
      <c r="L5" s="1"/>
      <c r="M5" s="1"/>
    </row>
    <row r="6" spans="1:20" ht="34.5" customHeight="1" thickTop="1" thickBot="1" x14ac:dyDescent="0.3">
      <c r="A6" s="214"/>
      <c r="C6" s="181" t="s">
        <v>62</v>
      </c>
      <c r="D6" s="58">
        <f>HLOOKUP($E$4,$C$13:$N$32,2,FALSE)</f>
        <v>2000</v>
      </c>
      <c r="E6" s="181" t="s">
        <v>179</v>
      </c>
      <c r="F6" s="58" t="str">
        <f>HLOOKUP($E$4,$C$13:$N$32,7,FALSE)</f>
        <v>-</v>
      </c>
      <c r="G6" s="191" t="s">
        <v>67</v>
      </c>
      <c r="H6" s="90">
        <f>HLOOKUP($E$4,$C$13:$N$32,12,FALSE)</f>
        <v>1000</v>
      </c>
      <c r="I6" s="191" t="s">
        <v>69</v>
      </c>
      <c r="J6" s="90">
        <f>IF(HLOOKUP($E$4,$C$13:$N$32,17,FALSE)&lt;0,"-",HLOOKUP($E$4,$C$13:$N$32,17,FALSE))</f>
        <v>0</v>
      </c>
    </row>
    <row r="7" spans="1:20" ht="34.5" customHeight="1" thickTop="1" thickBot="1" x14ac:dyDescent="0.3">
      <c r="A7" s="214"/>
      <c r="C7" s="181" t="s">
        <v>63</v>
      </c>
      <c r="D7" s="92">
        <f>HLOOKUP($E$4,$C$13:$N$32,3,FALSE)</f>
        <v>24409.839999999993</v>
      </c>
      <c r="E7" s="181" t="s">
        <v>180</v>
      </c>
      <c r="F7" s="90">
        <f>HLOOKUP($E$4,$C$13:$N$32,8,FALSE)</f>
        <v>-22409.839999999993</v>
      </c>
      <c r="G7" s="191" t="s">
        <v>68</v>
      </c>
      <c r="H7" s="90">
        <f>HLOOKUP($E$4,$C$13:$N$32,13,FALSE)</f>
        <v>1000</v>
      </c>
      <c r="I7" s="181" t="s">
        <v>46</v>
      </c>
      <c r="J7" s="90">
        <f>HLOOKUP($E$4,$C$13:$N$32,18,FALSE)</f>
        <v>287590.16000000003</v>
      </c>
    </row>
    <row r="8" spans="1:20" ht="16.5" thickTop="1" thickBot="1" x14ac:dyDescent="0.3">
      <c r="A8" s="214"/>
    </row>
    <row r="9" spans="1:20" ht="33" customHeight="1" thickTop="1" thickBot="1" x14ac:dyDescent="0.3">
      <c r="A9" s="214"/>
      <c r="C9" s="304" t="s">
        <v>84</v>
      </c>
      <c r="D9" s="305"/>
      <c r="E9" s="304" t="s">
        <v>85</v>
      </c>
      <c r="F9" s="305"/>
      <c r="G9" s="304" t="s">
        <v>86</v>
      </c>
      <c r="H9" s="305"/>
      <c r="I9" s="306" t="s">
        <v>87</v>
      </c>
      <c r="J9" s="306"/>
    </row>
    <row r="10" spans="1:20" ht="139.5" customHeight="1" thickTop="1" thickBot="1" x14ac:dyDescent="0.3">
      <c r="A10" s="214"/>
      <c r="C10" s="302" t="str">
        <f>HLOOKUP($E$4,$C$13:$N$32,5,FALSE)</f>
        <v>Suas despesas estão maiores que as suas receitas, isso significa que esse mês foi de prejuízo. Você já sabe os motivos? Vale a pena olhar suas despesas no DRE para ter certeza que o resultado ruim não se repetirá.</v>
      </c>
      <c r="D10" s="303"/>
      <c r="E10" s="302" t="str">
        <f>HLOOKUP($E$4,$C$13:$N$32,10,FALSE)</f>
        <v>Mês anterior sem resultado para comparação</v>
      </c>
      <c r="F10" s="303"/>
      <c r="G10" s="302" t="str">
        <f>HLOOKUP($E$4,$C$13:$N$32,15,FALSE)</f>
        <v>Seu contas a pagar e a receber se igualaram esse mês</v>
      </c>
      <c r="H10" s="303"/>
      <c r="I10" s="307" t="str">
        <f>HLOOKUP($E$4,$C$13:$N$32,20,FALSE)</f>
        <v>Sua necessidade de caixa para o mês que vem é menor do que você tem acumulado. Sua empresa está indo bem, mas fique de olho nos meses futuros para não ter surpresas!</v>
      </c>
      <c r="J10" s="307"/>
    </row>
    <row r="11" spans="1:20" ht="15.75" thickTop="1" x14ac:dyDescent="0.25">
      <c r="A11" s="214"/>
      <c r="B11" s="102"/>
      <c r="C11" s="102"/>
      <c r="D11" s="102"/>
      <c r="E11" s="102"/>
      <c r="F11" s="102"/>
      <c r="G11" s="102"/>
      <c r="H11" s="102"/>
      <c r="I11" s="102"/>
      <c r="J11" s="102"/>
      <c r="K11" s="102"/>
      <c r="L11" s="102"/>
    </row>
    <row r="12" spans="1:20" s="60" customFormat="1" ht="16.5" customHeight="1" x14ac:dyDescent="0.25">
      <c r="A12" s="214"/>
      <c r="B12" s="61"/>
      <c r="C12" s="61" t="s">
        <v>153</v>
      </c>
      <c r="D12" s="61"/>
      <c r="E12" s="61"/>
      <c r="F12" s="61"/>
      <c r="G12" s="61"/>
      <c r="H12" s="61"/>
      <c r="I12" s="61"/>
      <c r="J12" s="61"/>
      <c r="K12" s="61"/>
      <c r="L12" s="61"/>
      <c r="M12" s="61"/>
      <c r="N12" s="61"/>
    </row>
    <row r="13" spans="1:20" s="60" customFormat="1" ht="16.5" customHeight="1" x14ac:dyDescent="0.25">
      <c r="A13" s="214"/>
      <c r="B13" s="61"/>
      <c r="C13" s="61" t="s">
        <v>143</v>
      </c>
      <c r="D13" s="61" t="s">
        <v>47</v>
      </c>
      <c r="E13" s="61" t="s">
        <v>144</v>
      </c>
      <c r="F13" s="61" t="s">
        <v>139</v>
      </c>
      <c r="G13" s="61" t="s">
        <v>145</v>
      </c>
      <c r="H13" s="61" t="s">
        <v>140</v>
      </c>
      <c r="I13" s="61" t="s">
        <v>146</v>
      </c>
      <c r="J13" s="61" t="s">
        <v>147</v>
      </c>
      <c r="K13" s="61" t="s">
        <v>148</v>
      </c>
      <c r="L13" s="61" t="s">
        <v>149</v>
      </c>
      <c r="M13" s="61" t="s">
        <v>150</v>
      </c>
      <c r="N13" s="61" t="s">
        <v>151</v>
      </c>
    </row>
    <row r="14" spans="1:20" s="60" customFormat="1" ht="16.5" customHeight="1" x14ac:dyDescent="0.25">
      <c r="A14" s="214"/>
      <c r="B14" s="61" t="s">
        <v>156</v>
      </c>
      <c r="C14" s="61">
        <f>FC!D7</f>
        <v>2000</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14"/>
      <c r="B15" s="61" t="s">
        <v>157</v>
      </c>
      <c r="C15" s="61">
        <f>FC!D8</f>
        <v>24409.839999999993</v>
      </c>
      <c r="D15" s="61">
        <f>FC!E8</f>
        <v>34856.559999999976</v>
      </c>
      <c r="E15" s="61">
        <f>FC!F8</f>
        <v>0</v>
      </c>
      <c r="F15" s="61">
        <f>FC!G8</f>
        <v>23639.60999999999</v>
      </c>
      <c r="G15" s="61">
        <f>FC!H8</f>
        <v>28909.28999999999</v>
      </c>
      <c r="H15" s="61">
        <f>FC!I8</f>
        <v>10596.050000000001</v>
      </c>
      <c r="I15" s="61">
        <f>FC!J8</f>
        <v>10596.050000000001</v>
      </c>
      <c r="J15" s="61">
        <f>FC!K8</f>
        <v>0</v>
      </c>
      <c r="K15" s="61">
        <f>FC!L8</f>
        <v>0</v>
      </c>
      <c r="L15" s="61">
        <f>FC!M8</f>
        <v>0</v>
      </c>
      <c r="M15" s="61">
        <f>FC!N8</f>
        <v>0</v>
      </c>
      <c r="N15" s="61">
        <f>FC!O8</f>
        <v>0</v>
      </c>
    </row>
    <row r="16" spans="1:20" s="60" customFormat="1" ht="16.5" customHeight="1" x14ac:dyDescent="0.25">
      <c r="A16" s="214"/>
      <c r="B16" s="61"/>
      <c r="C16" s="61" t="str">
        <f t="shared" ref="C16:N16" si="0">IF(C14&gt;C15,"Positivo",IF(C15&gt;C14,"Negativo",IF(C14=C15,"Neutro","")))</f>
        <v>Negativo</v>
      </c>
      <c r="D16" s="61" t="str">
        <f t="shared" si="0"/>
        <v>Negativo</v>
      </c>
      <c r="E16" s="61" t="str">
        <f t="shared" si="0"/>
        <v>Neutro</v>
      </c>
      <c r="F16" s="61" t="str">
        <f t="shared" si="0"/>
        <v>Negativo</v>
      </c>
      <c r="G16" s="61" t="str">
        <f t="shared" si="0"/>
        <v>Negativo</v>
      </c>
      <c r="H16" s="61" t="str">
        <f t="shared" si="0"/>
        <v>Negativo</v>
      </c>
      <c r="I16" s="61" t="str">
        <f t="shared" si="0"/>
        <v>Negativo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14"/>
      <c r="B17" s="61"/>
      <c r="C17" s="95" t="str">
        <f>IF(C16="Positivo",'Dúvidas e Respostas'!$C$3,IF(C16="Negativo",'Dúvidas e Respostas'!$C$4,IF(C16="Neutro","Suas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D17" s="95" t="str">
        <f>IF(D16="Positivo",'Dúvidas e Respostas'!$C$3,IF(D16="Negativo",'Dúvidas e Respostas'!$C$4,IF(D16="Neutro","Suas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G17" s="95" t="str">
        <f>IF(G16="Positivo",'Dúvidas e Respostas'!$C$3,IF(G16="Negativo",'Dúvidas e Respostas'!$C$4,IF(G16="Neutro","Suas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H17" s="95" t="str">
        <f>IF(H16="Positivo",'Dúvidas e Respostas'!$C$3,IF(H16="Negativo",'Dúvidas e Respostas'!$C$4,IF(H16="Neutro","Suas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I17" s="95" t="str">
        <f>IF(I16="Positivo",'Dúvidas e Respostas'!$C$3,IF(I16="Negativo",'Dúvidas e Respostas'!$C$4,IF(I16="Neutro","Suas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14"/>
      <c r="B18" s="61"/>
      <c r="C18" s="61" t="s">
        <v>154</v>
      </c>
      <c r="D18" s="61"/>
      <c r="E18" s="61"/>
      <c r="F18" s="61"/>
      <c r="G18" s="61"/>
      <c r="H18" s="61"/>
      <c r="I18" s="61"/>
      <c r="J18" s="61"/>
      <c r="K18" s="61"/>
      <c r="L18" s="61"/>
      <c r="M18" s="61"/>
      <c r="N18" s="61"/>
    </row>
    <row r="19" spans="1:15" s="60" customFormat="1" ht="16.5" customHeight="1" x14ac:dyDescent="0.25">
      <c r="A19" s="214"/>
      <c r="B19" s="61" t="s">
        <v>210</v>
      </c>
      <c r="C19" s="61" t="s">
        <v>89</v>
      </c>
      <c r="D19" s="61">
        <f>C20</f>
        <v>-22409.839999999993</v>
      </c>
      <c r="E19" s="61">
        <f t="shared" ref="E19:N19" si="1">D20</f>
        <v>-34856.559999999976</v>
      </c>
      <c r="F19" s="61">
        <f t="shared" si="1"/>
        <v>0</v>
      </c>
      <c r="G19" s="61">
        <f t="shared" si="1"/>
        <v>-23639.60999999999</v>
      </c>
      <c r="H19" s="61">
        <f t="shared" si="1"/>
        <v>-28909.28999999999</v>
      </c>
      <c r="I19" s="61">
        <f t="shared" si="1"/>
        <v>-10596.050000000001</v>
      </c>
      <c r="J19" s="61">
        <f t="shared" si="1"/>
        <v>-10596.050000000001</v>
      </c>
      <c r="K19" s="61">
        <f t="shared" si="1"/>
        <v>0</v>
      </c>
      <c r="L19" s="61">
        <f t="shared" si="1"/>
        <v>0</v>
      </c>
      <c r="M19" s="61">
        <f t="shared" si="1"/>
        <v>0</v>
      </c>
      <c r="N19" s="61">
        <f t="shared" si="1"/>
        <v>0</v>
      </c>
    </row>
    <row r="20" spans="1:15" s="60" customFormat="1" ht="16.5" customHeight="1" x14ac:dyDescent="0.25">
      <c r="A20" s="214"/>
      <c r="B20" s="61" t="s">
        <v>158</v>
      </c>
      <c r="C20" s="61">
        <f t="shared" ref="C20:N20" si="2">C14-C15</f>
        <v>-22409.839999999993</v>
      </c>
      <c r="D20" s="61">
        <f t="shared" si="2"/>
        <v>-34856.559999999976</v>
      </c>
      <c r="E20" s="61">
        <f t="shared" si="2"/>
        <v>0</v>
      </c>
      <c r="F20" s="61">
        <f t="shared" si="2"/>
        <v>-23639.60999999999</v>
      </c>
      <c r="G20" s="61">
        <f t="shared" si="2"/>
        <v>-28909.28999999999</v>
      </c>
      <c r="H20" s="61">
        <f t="shared" si="2"/>
        <v>-10596.050000000001</v>
      </c>
      <c r="I20" s="61">
        <f t="shared" si="2"/>
        <v>-10596.050000000001</v>
      </c>
      <c r="J20" s="61">
        <f t="shared" si="2"/>
        <v>0</v>
      </c>
      <c r="K20" s="61">
        <f t="shared" si="2"/>
        <v>0</v>
      </c>
      <c r="L20" s="61">
        <f t="shared" si="2"/>
        <v>0</v>
      </c>
      <c r="M20" s="61">
        <f t="shared" si="2"/>
        <v>0</v>
      </c>
      <c r="N20" s="61">
        <f t="shared" si="2"/>
        <v>0</v>
      </c>
    </row>
    <row r="21" spans="1:15" s="60" customFormat="1" ht="16.5" customHeight="1" x14ac:dyDescent="0.25">
      <c r="A21" s="214"/>
      <c r="B21" s="61"/>
      <c r="C21" s="61"/>
      <c r="D21" s="61" t="str">
        <f t="shared" ref="D21:N21" si="3">IF(D20&gt;C20,"Positivo",IF(D20&lt;C20,"Negativo","Neutro"))</f>
        <v>Negativo</v>
      </c>
      <c r="E21" s="61" t="str">
        <f t="shared" si="3"/>
        <v>Positivo</v>
      </c>
      <c r="F21" s="61" t="str">
        <f t="shared" si="3"/>
        <v>Negativo</v>
      </c>
      <c r="G21" s="61" t="str">
        <f t="shared" si="3"/>
        <v>Negativo</v>
      </c>
      <c r="H21" s="61" t="str">
        <f t="shared" si="3"/>
        <v>Positivo</v>
      </c>
      <c r="I21" s="61" t="str">
        <f t="shared" si="3"/>
        <v>Neutro</v>
      </c>
      <c r="J21" s="61" t="str">
        <f t="shared" si="3"/>
        <v>Positivo</v>
      </c>
      <c r="K21" s="61" t="str">
        <f t="shared" si="3"/>
        <v>Neutro</v>
      </c>
      <c r="L21" s="61" t="str">
        <f t="shared" si="3"/>
        <v>Neutro</v>
      </c>
      <c r="M21" s="61" t="str">
        <f t="shared" si="3"/>
        <v>Neutro</v>
      </c>
      <c r="N21" s="61" t="str">
        <f t="shared" si="3"/>
        <v>Neutro</v>
      </c>
    </row>
    <row r="22" spans="1:15" s="60" customFormat="1" ht="16.5" customHeight="1" x14ac:dyDescent="0.25">
      <c r="A22" s="214"/>
      <c r="B22" s="61"/>
      <c r="C22" s="61" t="s">
        <v>211</v>
      </c>
      <c r="D22" s="95" t="str">
        <f>IF(D21="Positivo",'Dúvidas e Respostas'!$D$3,IF(D21="Negativo",'Dúvidas e Respostas'!$D$4,IF(D21="Neutro","Seu resultado financeiro não se alterarou do mês passado para esse.","")))</f>
        <v>Tome cuidado, seu resultado mensal piorou do mês passado para esse. Esse mês é sempre ruim ou aconteceu alguma coisa que fez seu resultado piorar?</v>
      </c>
      <c r="E22" s="95" t="str">
        <f>IF(E21="Positivo",'Dúvidas e Respostas'!$D$3,IF(E21="Negativo",'Dúvidas e Respostas'!$D$4,IF(E21="Neutro","Seu resultado financeiro não se alterarou do mês passado para esse.","")))</f>
        <v>Boa! Suas finanças melhoraram do mês passado para esse. Que tal investigar os motivos e dedicar mais tempo para replicá-las?</v>
      </c>
      <c r="F22" s="95" t="str">
        <f>IF(F21="Positivo",'Dúvidas e Respostas'!$D$3,IF(F21="Negativo",'Dúvidas e Respostas'!$D$4,IF(F21="Neutro","Seu resultado financeiro não se alterarou do mês passado para esse.","")))</f>
        <v>Tome cuidado, seu resultado mensal piorou do mês passado para esse. Esse mês é sempre ruim ou aconteceu alguma coisa que fez seu resultado piorar?</v>
      </c>
      <c r="G22" s="95" t="str">
        <f>IF(G21="Positivo",'Dúvidas e Respostas'!$D$3,IF(G21="Negativo",'Dúvidas e Respostas'!$D$4,IF(G21="Neutro","Seu resultado financeiro não se alterarou do mês passado para esse.","")))</f>
        <v>Tome cuidado, seu resultado mensal piorou do mês passado para esse. Esse mês é sempre ruim ou aconteceu alguma coisa que fez seu resultado piorar?</v>
      </c>
      <c r="H22" s="95" t="str">
        <f>IF(H21="Positivo",'Dúvidas e Respostas'!$D$3,IF(H21="Negativo",'Dúvidas e Respostas'!$D$4,IF(H21="Neutro","Seu resultado financeiro não se alterarou do mês passado para esse.","")))</f>
        <v>Boa! Suas finanças melhoraram do mês passado para esse. Que tal investigar os motivos e dedicar mais tempo para replicá-las?</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Boa! Suas finanças melhoraram do mês passado para esse. Que tal investigar os motivos e dedicar mais tempo para replicá-las?</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14"/>
      <c r="B23" s="61"/>
      <c r="C23" s="61" t="s">
        <v>155</v>
      </c>
      <c r="D23" s="61"/>
      <c r="E23" s="61"/>
      <c r="F23" s="61"/>
      <c r="G23" s="61"/>
      <c r="H23" s="61"/>
      <c r="I23" s="61"/>
      <c r="J23" s="61"/>
      <c r="K23" s="61"/>
      <c r="L23" s="61"/>
      <c r="M23" s="61"/>
      <c r="N23" s="61"/>
    </row>
    <row r="24" spans="1:15" ht="16.5" customHeight="1" x14ac:dyDescent="0.25">
      <c r="A24" s="214"/>
      <c r="B24" s="61" t="s">
        <v>159</v>
      </c>
      <c r="C24" s="61">
        <f>FC!D15</f>
        <v>1000</v>
      </c>
      <c r="D24" s="61">
        <f>FC!E15</f>
        <v>0</v>
      </c>
      <c r="E24" s="61">
        <f>FC!F15</f>
        <v>100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14"/>
      <c r="B25" s="61" t="s">
        <v>160</v>
      </c>
      <c r="C25" s="61">
        <f>FC!D16</f>
        <v>1000</v>
      </c>
      <c r="D25" s="61">
        <f>FC!E16</f>
        <v>0</v>
      </c>
      <c r="E25" s="61">
        <f>FC!F16</f>
        <v>0</v>
      </c>
      <c r="F25" s="61">
        <f>FC!G16</f>
        <v>0</v>
      </c>
      <c r="G25" s="61">
        <f>FC!H16</f>
        <v>0</v>
      </c>
      <c r="H25" s="61">
        <f>FC!I16</f>
        <v>0</v>
      </c>
      <c r="I25" s="61">
        <f>FC!J16</f>
        <v>2.1</v>
      </c>
      <c r="J25" s="61">
        <f>FC!K16</f>
        <v>0</v>
      </c>
      <c r="K25" s="61">
        <f>FC!L16</f>
        <v>0</v>
      </c>
      <c r="L25" s="61">
        <f>FC!M16</f>
        <v>0</v>
      </c>
      <c r="M25" s="61">
        <f>FC!N16</f>
        <v>0</v>
      </c>
      <c r="N25" s="61">
        <f>FC!O16</f>
        <v>0</v>
      </c>
    </row>
    <row r="26" spans="1:15" ht="16.5" customHeight="1" x14ac:dyDescent="0.25">
      <c r="A26" s="214"/>
      <c r="B26" s="61"/>
      <c r="C26" s="61" t="str">
        <f t="shared" ref="C26:N26" si="4">IF(C24&gt;C25,"Positivo",IF(C25&gt;C24,"Negativo",IF(C24=C25,"Neutro","")))</f>
        <v>Neutro</v>
      </c>
      <c r="D26" s="61" t="str">
        <f t="shared" si="4"/>
        <v>Neutro</v>
      </c>
      <c r="E26" s="61" t="str">
        <f t="shared" si="4"/>
        <v>Positivo</v>
      </c>
      <c r="F26" s="61" t="str">
        <f t="shared" si="4"/>
        <v>Neutro</v>
      </c>
      <c r="G26" s="61" t="str">
        <f t="shared" si="4"/>
        <v>Neutro</v>
      </c>
      <c r="H26" s="61" t="str">
        <f t="shared" si="4"/>
        <v>Neutro</v>
      </c>
      <c r="I26" s="61" t="str">
        <f t="shared" si="4"/>
        <v>Negativo</v>
      </c>
      <c r="J26" s="61" t="str">
        <f t="shared" si="4"/>
        <v>Neutro</v>
      </c>
      <c r="K26" s="61" t="str">
        <f t="shared" si="4"/>
        <v>Neutro</v>
      </c>
      <c r="L26" s="61" t="str">
        <f t="shared" si="4"/>
        <v>Neutro</v>
      </c>
      <c r="M26" s="61" t="str">
        <f t="shared" si="4"/>
        <v>Neutro</v>
      </c>
      <c r="N26" s="61" t="str">
        <f t="shared" si="4"/>
        <v>Neutro</v>
      </c>
    </row>
    <row r="27" spans="1:15" ht="16.5" customHeight="1" x14ac:dyDescent="0.25">
      <c r="A27" s="214"/>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Legal, você tem mais recebimentos do que pagamentos para entrar em caixa. Só tome cuidado com o índice de inadimplência dos seus devedores para não transformar essa projeção em um resultado real ruim</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Cuidado! Suas contas a pagar para esse mês estão superiores ao que você tem direito a receber, se você não procurar reverter essa situação, provavelmente terá prejuízo</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14"/>
      <c r="B28" s="61"/>
      <c r="C28" s="61" t="s">
        <v>161</v>
      </c>
      <c r="D28" s="61"/>
      <c r="E28" s="61"/>
      <c r="F28" s="61"/>
      <c r="G28" s="61"/>
      <c r="H28" s="61"/>
      <c r="I28" s="61"/>
      <c r="J28" s="61"/>
      <c r="K28" s="61"/>
      <c r="L28" s="61"/>
      <c r="M28" s="61"/>
      <c r="N28" s="61"/>
    </row>
    <row r="29" spans="1:15" ht="16.5" customHeight="1" x14ac:dyDescent="0.25">
      <c r="A29" s="214"/>
      <c r="B29" s="61" t="s">
        <v>162</v>
      </c>
      <c r="C29" s="61">
        <f>C25-C24</f>
        <v>0</v>
      </c>
      <c r="D29" s="61">
        <f t="shared" ref="D29:N29" si="5">D25-D24</f>
        <v>0</v>
      </c>
      <c r="E29" s="61">
        <f t="shared" si="5"/>
        <v>-100</v>
      </c>
      <c r="F29" s="61">
        <f t="shared" si="5"/>
        <v>0</v>
      </c>
      <c r="G29" s="61">
        <f t="shared" si="5"/>
        <v>0</v>
      </c>
      <c r="H29" s="61">
        <f t="shared" si="5"/>
        <v>0</v>
      </c>
      <c r="I29" s="61">
        <f t="shared" si="5"/>
        <v>2.1</v>
      </c>
      <c r="J29" s="61">
        <f t="shared" si="5"/>
        <v>0</v>
      </c>
      <c r="K29" s="61">
        <f>K25-K24</f>
        <v>0</v>
      </c>
      <c r="L29" s="61">
        <f t="shared" si="5"/>
        <v>0</v>
      </c>
      <c r="M29" s="61">
        <f>M25-M24</f>
        <v>0</v>
      </c>
      <c r="N29" s="61">
        <f t="shared" si="5"/>
        <v>0</v>
      </c>
      <c r="O29" s="102"/>
    </row>
    <row r="30" spans="1:15" ht="16.5" customHeight="1" x14ac:dyDescent="0.25">
      <c r="A30" s="214"/>
      <c r="B30" s="61" t="s">
        <v>163</v>
      </c>
      <c r="C30" s="61">
        <f>FC!D10</f>
        <v>287590.16000000003</v>
      </c>
      <c r="D30" s="61">
        <f>FC!E10</f>
        <v>252733.60000000006</v>
      </c>
      <c r="E30" s="61">
        <f>FC!F10</f>
        <v>252733.60000000006</v>
      </c>
      <c r="F30" s="61">
        <f>FC!G10</f>
        <v>229093.99000000008</v>
      </c>
      <c r="G30" s="61">
        <f>FC!H10</f>
        <v>200184.7000000001</v>
      </c>
      <c r="H30" s="61">
        <f>FC!I10</f>
        <v>189588.65000000011</v>
      </c>
      <c r="I30" s="61">
        <f>FC!J10</f>
        <v>178992.60000000012</v>
      </c>
      <c r="J30" s="61">
        <f>FC!K10</f>
        <v>178992.60000000012</v>
      </c>
      <c r="K30" s="61">
        <f>FC!L10</f>
        <v>178992.60000000012</v>
      </c>
      <c r="L30" s="61">
        <f>FC!M10</f>
        <v>178992.60000000012</v>
      </c>
      <c r="M30" s="61">
        <f>FC!N10</f>
        <v>178992.60000000012</v>
      </c>
      <c r="N30" s="61">
        <f>FC!O10</f>
        <v>178992.60000000012</v>
      </c>
    </row>
    <row r="31" spans="1:15" ht="16.5" customHeight="1" x14ac:dyDescent="0.25">
      <c r="A31" s="214"/>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14"/>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14"/>
      <c r="B33" s="61"/>
      <c r="C33" s="61"/>
      <c r="D33" s="61"/>
      <c r="E33" s="61"/>
      <c r="F33" s="61"/>
      <c r="G33" s="61"/>
      <c r="H33" s="61"/>
      <c r="I33" s="61"/>
      <c r="J33" s="61"/>
      <c r="K33" s="61"/>
      <c r="L33" s="61"/>
      <c r="M33" s="61"/>
      <c r="N33" s="61"/>
      <c r="O33" s="60"/>
      <c r="P33" s="60"/>
      <c r="Q33" s="60"/>
      <c r="R33" s="60"/>
    </row>
    <row r="34" spans="1:18" x14ac:dyDescent="0.25">
      <c r="A34" s="214"/>
      <c r="B34" s="102"/>
      <c r="C34" s="102"/>
      <c r="D34" s="102"/>
      <c r="E34" s="102"/>
      <c r="F34" s="102"/>
      <c r="G34" s="102"/>
      <c r="H34" s="102"/>
      <c r="I34" s="102"/>
      <c r="J34" s="102"/>
      <c r="K34" s="102"/>
      <c r="L34" s="102"/>
      <c r="M34" s="60"/>
      <c r="N34" s="60"/>
      <c r="O34" s="60"/>
      <c r="P34" s="60"/>
      <c r="Q34" s="60"/>
      <c r="R34" s="60"/>
    </row>
    <row r="35" spans="1:18" x14ac:dyDescent="0.25">
      <c r="A35" s="214"/>
      <c r="B35" s="102"/>
      <c r="C35" s="102"/>
      <c r="D35" s="102"/>
      <c r="E35" s="102"/>
      <c r="F35" s="102"/>
      <c r="G35" s="102"/>
      <c r="H35" s="102"/>
      <c r="I35" s="102"/>
      <c r="J35" s="102"/>
      <c r="K35" s="102"/>
      <c r="L35" s="102"/>
      <c r="M35" s="60"/>
      <c r="N35" s="60"/>
      <c r="O35" s="60"/>
      <c r="P35" s="60"/>
      <c r="Q35" s="60"/>
      <c r="R35" s="60"/>
    </row>
    <row r="36" spans="1:18" x14ac:dyDescent="0.25">
      <c r="A36" s="214"/>
      <c r="B36" s="102"/>
      <c r="C36" s="102"/>
      <c r="D36" s="102"/>
      <c r="E36" s="102"/>
      <c r="F36" s="102"/>
      <c r="G36" s="102"/>
      <c r="H36" s="102"/>
      <c r="I36" s="102"/>
      <c r="J36" s="102"/>
      <c r="K36" s="102"/>
      <c r="L36" s="102"/>
      <c r="M36" s="60"/>
      <c r="N36" s="60"/>
      <c r="O36" s="60"/>
      <c r="P36" s="60"/>
      <c r="Q36" s="60"/>
      <c r="R36" s="60"/>
    </row>
    <row r="37" spans="1:18" x14ac:dyDescent="0.25">
      <c r="A37" s="214"/>
      <c r="B37" s="102"/>
      <c r="C37" s="102"/>
      <c r="D37" s="102"/>
      <c r="E37" s="102"/>
      <c r="F37" s="102"/>
      <c r="G37" s="102"/>
      <c r="H37" s="102"/>
      <c r="I37" s="102"/>
      <c r="J37" s="102"/>
      <c r="K37" s="102"/>
      <c r="L37" s="102"/>
      <c r="M37" s="60"/>
      <c r="N37" s="60"/>
      <c r="O37" s="60"/>
      <c r="P37" s="60"/>
      <c r="Q37" s="60"/>
      <c r="R37" s="60"/>
    </row>
    <row r="38" spans="1:18" x14ac:dyDescent="0.25">
      <c r="A38" s="214"/>
      <c r="C38" s="61"/>
      <c r="D38" s="61"/>
      <c r="E38" s="61"/>
      <c r="F38" s="61"/>
      <c r="G38" s="60"/>
      <c r="H38" s="60"/>
      <c r="I38" s="60"/>
      <c r="J38" s="60"/>
      <c r="K38" s="60"/>
      <c r="L38" s="60"/>
      <c r="M38" s="60"/>
      <c r="N38" s="60"/>
      <c r="O38" s="60"/>
      <c r="P38" s="60"/>
      <c r="Q38" s="60"/>
      <c r="R38" s="60"/>
    </row>
    <row r="39" spans="1:18" x14ac:dyDescent="0.25">
      <c r="A39" s="214"/>
      <c r="C39" s="61"/>
      <c r="D39" s="61"/>
      <c r="E39" s="61"/>
      <c r="F39" s="61"/>
      <c r="G39" s="60"/>
      <c r="H39" s="60"/>
      <c r="I39" s="60"/>
      <c r="J39" s="60"/>
      <c r="K39" s="60"/>
      <c r="L39" s="60"/>
      <c r="M39" s="60"/>
      <c r="N39" s="60"/>
      <c r="O39" s="60"/>
      <c r="P39" s="60"/>
      <c r="Q39" s="60"/>
      <c r="R39" s="60"/>
    </row>
    <row r="40" spans="1:18" x14ac:dyDescent="0.25">
      <c r="A40" s="214"/>
      <c r="C40" s="60"/>
      <c r="D40" s="60"/>
      <c r="E40" s="60"/>
      <c r="F40" s="60"/>
      <c r="G40" s="60"/>
      <c r="H40" s="60"/>
      <c r="I40" s="60"/>
      <c r="J40" s="60"/>
      <c r="K40" s="60"/>
      <c r="L40" s="60"/>
      <c r="M40" s="60"/>
      <c r="N40" s="60"/>
      <c r="O40" s="60"/>
      <c r="P40" s="60"/>
      <c r="Q40" s="60"/>
      <c r="R40" s="60"/>
    </row>
    <row r="41" spans="1:18" x14ac:dyDescent="0.25">
      <c r="A41" s="214"/>
      <c r="C41" s="60"/>
      <c r="D41" s="60"/>
      <c r="E41" s="60"/>
      <c r="F41" s="60"/>
      <c r="G41" s="60"/>
      <c r="H41" s="60"/>
      <c r="I41" s="60"/>
      <c r="J41" s="60"/>
      <c r="K41" s="60"/>
      <c r="L41" s="60"/>
      <c r="M41" s="60"/>
      <c r="N41" s="60"/>
      <c r="O41" s="60"/>
      <c r="P41" s="60"/>
      <c r="Q41" s="60"/>
      <c r="R41" s="60"/>
    </row>
    <row r="42" spans="1:18" x14ac:dyDescent="0.25">
      <c r="A42" s="214"/>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
    </sheetView>
  </sheetViews>
  <sheetFormatPr defaultColWidth="0" defaultRowHeight="46.5" customHeight="1" zeroHeight="1" x14ac:dyDescent="0.25"/>
  <cols>
    <col min="1" max="1" width="27.42578125" style="219"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14"/>
      <c r="C1" s="85"/>
      <c r="D1" s="85"/>
      <c r="E1" s="85"/>
      <c r="F1" s="85"/>
      <c r="G1" s="85"/>
      <c r="H1" s="85"/>
      <c r="I1" s="85"/>
      <c r="J1" s="85"/>
      <c r="K1" s="85"/>
      <c r="L1" s="85"/>
      <c r="M1" s="85"/>
      <c r="N1" s="85"/>
      <c r="O1" s="85"/>
      <c r="R1" s="93"/>
      <c r="S1" s="93"/>
      <c r="T1" s="93"/>
      <c r="U1" s="93"/>
      <c r="V1" s="93"/>
      <c r="W1" s="93"/>
      <c r="X1" s="93"/>
      <c r="Y1" s="93"/>
      <c r="Z1" s="93"/>
    </row>
    <row r="2" spans="1:26" s="18" customFormat="1" ht="37.5" hidden="1" customHeight="1" x14ac:dyDescent="0.25">
      <c r="A2" s="214"/>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14"/>
      <c r="D3" s="310" t="s">
        <v>693</v>
      </c>
      <c r="E3" s="310"/>
      <c r="F3" s="310"/>
      <c r="G3" s="310"/>
      <c r="H3" s="310"/>
      <c r="I3" s="310"/>
      <c r="J3" s="310"/>
      <c r="K3" s="310"/>
      <c r="L3" s="310"/>
      <c r="M3" s="310"/>
      <c r="N3" s="310"/>
      <c r="R3" s="118"/>
      <c r="S3" s="118"/>
      <c r="T3" s="118"/>
      <c r="U3" s="118"/>
      <c r="V3" s="118"/>
      <c r="W3" s="118"/>
      <c r="X3" s="118"/>
      <c r="Y3" s="118"/>
      <c r="Z3" s="118"/>
    </row>
    <row r="4" spans="1:26" s="83" customFormat="1" ht="69.75" customHeight="1" x14ac:dyDescent="1.35">
      <c r="A4" s="214"/>
      <c r="B4"/>
      <c r="D4" s="313" t="s">
        <v>204</v>
      </c>
      <c r="E4" s="313"/>
      <c r="F4" s="313"/>
      <c r="G4" s="313"/>
      <c r="H4" s="313"/>
      <c r="I4" s="313"/>
      <c r="J4" s="313"/>
      <c r="K4" s="313"/>
      <c r="L4" s="313"/>
      <c r="M4" s="313"/>
      <c r="N4" s="313"/>
      <c r="O4" s="84"/>
      <c r="P4" s="84"/>
      <c r="Q4" s="84"/>
      <c r="R4" s="119"/>
      <c r="S4" s="119"/>
      <c r="T4" s="119"/>
      <c r="U4" s="119"/>
      <c r="V4" s="119"/>
      <c r="W4" s="119"/>
      <c r="X4" s="119"/>
      <c r="Y4" s="119"/>
      <c r="Z4" s="119"/>
    </row>
    <row r="5" spans="1:26" ht="6.75" customHeight="1" x14ac:dyDescent="0.25">
      <c r="A5" s="214"/>
      <c r="G5" s="12"/>
    </row>
    <row r="6" spans="1:26" ht="6.75" customHeight="1" x14ac:dyDescent="0.25">
      <c r="A6" s="214"/>
    </row>
    <row r="7" spans="1:26" ht="38.25" customHeight="1" x14ac:dyDescent="0.25">
      <c r="A7" s="214"/>
    </row>
    <row r="8" spans="1:26" ht="70.5" customHeight="1" x14ac:dyDescent="0.25">
      <c r="A8" s="214"/>
      <c r="D8" s="311" t="s">
        <v>190</v>
      </c>
      <c r="E8" s="311"/>
      <c r="F8" s="311"/>
      <c r="G8" s="311"/>
      <c r="H8" s="311"/>
      <c r="I8" s="311"/>
      <c r="J8" s="311"/>
      <c r="K8" s="311"/>
      <c r="L8" s="311"/>
      <c r="M8" s="311"/>
      <c r="N8" s="311"/>
      <c r="O8" s="311"/>
      <c r="P8" s="311"/>
      <c r="Q8" s="311"/>
    </row>
    <row r="9" spans="1:26" ht="70.5" customHeight="1" x14ac:dyDescent="0.25">
      <c r="A9" s="214"/>
      <c r="D9" s="311" t="s">
        <v>195</v>
      </c>
      <c r="E9" s="311"/>
      <c r="F9" s="311"/>
      <c r="G9" s="311"/>
      <c r="H9" s="311"/>
      <c r="I9" s="311"/>
      <c r="J9" s="311"/>
      <c r="K9" s="311"/>
      <c r="L9" s="311"/>
      <c r="M9" s="311"/>
      <c r="N9" s="311"/>
      <c r="O9" s="311"/>
      <c r="P9" s="311"/>
      <c r="Q9" s="311"/>
    </row>
    <row r="10" spans="1:26" ht="70.5" customHeight="1" x14ac:dyDescent="0.25">
      <c r="A10" s="214"/>
      <c r="D10" s="311" t="s">
        <v>196</v>
      </c>
      <c r="E10" s="311"/>
      <c r="F10" s="311"/>
      <c r="G10" s="311"/>
      <c r="H10" s="311"/>
      <c r="I10" s="311"/>
      <c r="J10" s="311"/>
      <c r="K10" s="311"/>
      <c r="L10" s="311"/>
      <c r="M10" s="311"/>
      <c r="N10" s="311"/>
      <c r="O10" s="311"/>
      <c r="P10" s="311"/>
      <c r="Q10" s="311"/>
    </row>
    <row r="11" spans="1:26" ht="70.5" customHeight="1" x14ac:dyDescent="0.25">
      <c r="A11" s="214"/>
      <c r="D11" s="311" t="s">
        <v>191</v>
      </c>
      <c r="E11" s="311"/>
      <c r="F11" s="311"/>
      <c r="G11" s="311"/>
      <c r="H11" s="311"/>
      <c r="I11" s="311"/>
      <c r="J11" s="311"/>
      <c r="K11" s="311"/>
      <c r="L11" s="311"/>
      <c r="M11" s="311"/>
      <c r="N11" s="311"/>
      <c r="O11" s="311"/>
      <c r="P11" s="311"/>
      <c r="Q11" s="311"/>
    </row>
    <row r="12" spans="1:26" ht="26.25" customHeight="1" x14ac:dyDescent="0.25">
      <c r="A12" s="214"/>
      <c r="D12" s="1"/>
      <c r="E12" s="1"/>
      <c r="F12" s="1"/>
      <c r="G12" s="1"/>
      <c r="H12" s="1"/>
      <c r="I12" s="1"/>
      <c r="J12" s="1"/>
      <c r="K12" s="1"/>
      <c r="L12" s="1"/>
      <c r="M12" s="1"/>
      <c r="N12" s="1"/>
      <c r="O12" s="1"/>
      <c r="P12" s="1"/>
      <c r="Q12" s="1"/>
    </row>
    <row r="13" spans="1:26" ht="27" customHeight="1" x14ac:dyDescent="0.25">
      <c r="A13" s="214"/>
      <c r="B13" s="54"/>
    </row>
    <row r="14" spans="1:26" s="1" customFormat="1" ht="9" customHeight="1" x14ac:dyDescent="0.25">
      <c r="A14" s="214"/>
      <c r="B14" s="54"/>
      <c r="C14"/>
      <c r="R14" s="120"/>
      <c r="S14" s="120"/>
      <c r="T14" s="120"/>
      <c r="U14" s="120"/>
      <c r="V14" s="120"/>
      <c r="W14" s="120"/>
      <c r="X14" s="120"/>
      <c r="Y14" s="120"/>
      <c r="Z14" s="120"/>
    </row>
    <row r="15" spans="1:26" s="1" customFormat="1" ht="44.25" customHeight="1" x14ac:dyDescent="0.25">
      <c r="A15" s="214"/>
      <c r="B15" s="54"/>
      <c r="C15"/>
      <c r="D15" s="312" t="s">
        <v>192</v>
      </c>
      <c r="E15" s="312"/>
      <c r="F15" s="312"/>
      <c r="G15" s="312"/>
      <c r="H15" s="312"/>
      <c r="I15" s="312"/>
      <c r="J15" s="312"/>
      <c r="K15" s="312"/>
      <c r="L15" s="312"/>
      <c r="M15" s="312"/>
      <c r="N15" s="312"/>
      <c r="O15" s="312"/>
      <c r="P15" s="312"/>
      <c r="Q15" s="312"/>
      <c r="R15" s="120"/>
      <c r="S15" s="120"/>
      <c r="T15" s="120"/>
      <c r="U15" s="120"/>
      <c r="V15" s="120"/>
      <c r="W15" s="120"/>
      <c r="X15" s="120"/>
      <c r="Y15" s="120"/>
      <c r="Z15" s="120"/>
    </row>
    <row r="16" spans="1:26" ht="39.75" customHeight="1" x14ac:dyDescent="0.35">
      <c r="A16" s="214"/>
      <c r="B16" s="54"/>
      <c r="D16" s="76" t="s">
        <v>194</v>
      </c>
    </row>
    <row r="17" spans="1:17" ht="33" customHeight="1" x14ac:dyDescent="0.25">
      <c r="A17" s="214"/>
      <c r="B17" s="54"/>
    </row>
    <row r="18" spans="1:17" ht="33" customHeight="1" x14ac:dyDescent="0.25">
      <c r="A18" s="214"/>
      <c r="B18" s="54"/>
    </row>
    <row r="19" spans="1:17" ht="33" customHeight="1" x14ac:dyDescent="0.25">
      <c r="A19" s="214"/>
      <c r="B19" s="54"/>
    </row>
    <row r="20" spans="1:17" ht="23.25" customHeight="1" x14ac:dyDescent="0.25">
      <c r="A20" s="214"/>
      <c r="B20" s="54"/>
      <c r="D20" s="9"/>
    </row>
    <row r="21" spans="1:17" ht="23.25" customHeight="1" x14ac:dyDescent="0.25">
      <c r="A21" s="214"/>
      <c r="B21" s="54"/>
      <c r="D21" s="9"/>
    </row>
    <row r="22" spans="1:17" ht="23.25" customHeight="1" x14ac:dyDescent="0.25">
      <c r="A22" s="214"/>
      <c r="B22" s="54"/>
      <c r="D22" s="9"/>
    </row>
    <row r="23" spans="1:17" ht="23.25" customHeight="1" x14ac:dyDescent="0.25">
      <c r="A23" s="214"/>
      <c r="B23" s="54"/>
      <c r="D23" s="9"/>
    </row>
    <row r="24" spans="1:17" ht="23.25" customHeight="1" x14ac:dyDescent="0.25">
      <c r="A24" s="214"/>
      <c r="B24" s="54"/>
      <c r="D24" s="9"/>
    </row>
    <row r="25" spans="1:17" ht="23.25" customHeight="1" x14ac:dyDescent="0.25">
      <c r="A25" s="214"/>
      <c r="B25" s="54"/>
    </row>
    <row r="26" spans="1:17" ht="23.25" customHeight="1" x14ac:dyDescent="0.25">
      <c r="A26" s="214"/>
      <c r="B26" s="54"/>
    </row>
    <row r="27" spans="1:17" ht="23.25" customHeight="1" thickBot="1" x14ac:dyDescent="0.3">
      <c r="A27" s="214"/>
      <c r="B27" s="54"/>
    </row>
    <row r="28" spans="1:17" ht="33.75" customHeight="1" thickTop="1" thickBot="1" x14ac:dyDescent="0.3">
      <c r="A28" s="214"/>
      <c r="B28" s="54"/>
      <c r="D28" s="172" t="s">
        <v>183</v>
      </c>
      <c r="E28" s="173" t="s">
        <v>48</v>
      </c>
      <c r="F28" s="173" t="s">
        <v>49</v>
      </c>
      <c r="G28" s="173" t="s">
        <v>50</v>
      </c>
      <c r="H28" s="173" t="s">
        <v>51</v>
      </c>
      <c r="I28" s="173" t="s">
        <v>52</v>
      </c>
      <c r="J28" s="173" t="s">
        <v>53</v>
      </c>
      <c r="K28" s="173" t="s">
        <v>54</v>
      </c>
      <c r="L28" s="173" t="s">
        <v>55</v>
      </c>
      <c r="M28" s="173" t="s">
        <v>56</v>
      </c>
      <c r="N28" s="173" t="s">
        <v>57</v>
      </c>
      <c r="O28" s="173" t="s">
        <v>58</v>
      </c>
      <c r="P28" s="173" t="s">
        <v>59</v>
      </c>
      <c r="Q28" s="173" t="s">
        <v>60</v>
      </c>
    </row>
    <row r="29" spans="1:17" ht="33.75" customHeight="1" thickTop="1" thickBot="1" x14ac:dyDescent="0.3">
      <c r="A29" s="214"/>
      <c r="B29" s="54"/>
      <c r="D29" s="174" t="s">
        <v>61</v>
      </c>
      <c r="E29" s="45">
        <f>Jan!Q5</f>
        <v>310000</v>
      </c>
      <c r="F29" s="45">
        <f>E33</f>
        <v>287590.16000000003</v>
      </c>
      <c r="G29" s="45">
        <f>F33</f>
        <v>252733.60000000006</v>
      </c>
      <c r="H29" s="45">
        <f t="shared" ref="H29:P29" si="0">G33</f>
        <v>252733.60000000006</v>
      </c>
      <c r="I29" s="45">
        <f t="shared" si="0"/>
        <v>229093.99000000008</v>
      </c>
      <c r="J29" s="45">
        <f t="shared" si="0"/>
        <v>200184.7000000001</v>
      </c>
      <c r="K29" s="45">
        <f t="shared" si="0"/>
        <v>189588.65000000011</v>
      </c>
      <c r="L29" s="45">
        <f t="shared" si="0"/>
        <v>178992.60000000012</v>
      </c>
      <c r="M29" s="45">
        <f t="shared" si="0"/>
        <v>178992.60000000012</v>
      </c>
      <c r="N29" s="45">
        <f t="shared" si="0"/>
        <v>178992.60000000012</v>
      </c>
      <c r="O29" s="45">
        <f t="shared" si="0"/>
        <v>178992.60000000012</v>
      </c>
      <c r="P29" s="45">
        <f t="shared" si="0"/>
        <v>178992.60000000012</v>
      </c>
      <c r="Q29" s="77"/>
    </row>
    <row r="30" spans="1:17" ht="33.75" customHeight="1" thickTop="1" thickBot="1" x14ac:dyDescent="0.3">
      <c r="A30" s="214"/>
      <c r="B30" s="54"/>
      <c r="D30" s="174" t="s">
        <v>62</v>
      </c>
      <c r="E30" s="45">
        <f>FC!D7</f>
        <v>2000</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2000</v>
      </c>
    </row>
    <row r="31" spans="1:17" ht="33.75" customHeight="1" thickTop="1" thickBot="1" x14ac:dyDescent="0.3">
      <c r="A31" s="214"/>
      <c r="B31" s="54"/>
      <c r="D31" s="174" t="s">
        <v>63</v>
      </c>
      <c r="E31" s="45">
        <f>FC!D8</f>
        <v>24409.839999999993</v>
      </c>
      <c r="F31" s="45">
        <f>FC!E8</f>
        <v>34856.559999999976</v>
      </c>
      <c r="G31" s="45">
        <f>FC!F8</f>
        <v>0</v>
      </c>
      <c r="H31" s="45">
        <f>FC!G8</f>
        <v>23639.60999999999</v>
      </c>
      <c r="I31" s="45">
        <f>FC!H8</f>
        <v>28909.28999999999</v>
      </c>
      <c r="J31" s="45">
        <f>FC!I8</f>
        <v>10596.050000000001</v>
      </c>
      <c r="K31" s="45">
        <f>FC!J8</f>
        <v>10596.050000000001</v>
      </c>
      <c r="L31" s="45">
        <f>FC!K8</f>
        <v>0</v>
      </c>
      <c r="M31" s="45">
        <f>FC!L8</f>
        <v>0</v>
      </c>
      <c r="N31" s="45">
        <f>FC!M8</f>
        <v>0</v>
      </c>
      <c r="O31" s="45">
        <f>FC!N8</f>
        <v>0</v>
      </c>
      <c r="P31" s="45">
        <f>FC!O8</f>
        <v>0</v>
      </c>
      <c r="Q31" s="45">
        <f>SUM(E31:P31)</f>
        <v>133007.39999999994</v>
      </c>
    </row>
    <row r="32" spans="1:17" ht="33.75" customHeight="1" thickTop="1" thickBot="1" x14ac:dyDescent="0.3">
      <c r="A32" s="214"/>
      <c r="B32" s="54"/>
      <c r="D32" s="174" t="s">
        <v>64</v>
      </c>
      <c r="E32" s="45">
        <f t="shared" ref="E32:Q32" si="1">E30-E31</f>
        <v>-22409.839999999993</v>
      </c>
      <c r="F32" s="45">
        <f t="shared" si="1"/>
        <v>-34856.559999999976</v>
      </c>
      <c r="G32" s="45">
        <f t="shared" si="1"/>
        <v>0</v>
      </c>
      <c r="H32" s="45">
        <f t="shared" si="1"/>
        <v>-23639.60999999999</v>
      </c>
      <c r="I32" s="45">
        <f t="shared" si="1"/>
        <v>-28909.28999999999</v>
      </c>
      <c r="J32" s="45">
        <f t="shared" si="1"/>
        <v>-10596.050000000001</v>
      </c>
      <c r="K32" s="45">
        <f t="shared" si="1"/>
        <v>-10596.050000000001</v>
      </c>
      <c r="L32" s="45">
        <f t="shared" si="1"/>
        <v>0</v>
      </c>
      <c r="M32" s="45">
        <f t="shared" si="1"/>
        <v>0</v>
      </c>
      <c r="N32" s="45">
        <f t="shared" si="1"/>
        <v>0</v>
      </c>
      <c r="O32" s="45">
        <f t="shared" si="1"/>
        <v>0</v>
      </c>
      <c r="P32" s="45">
        <f t="shared" si="1"/>
        <v>0</v>
      </c>
      <c r="Q32" s="45">
        <f t="shared" si="1"/>
        <v>-131007.39999999994</v>
      </c>
    </row>
    <row r="33" spans="1:26" ht="33.75" customHeight="1" thickTop="1" thickBot="1" x14ac:dyDescent="0.3">
      <c r="A33" s="214"/>
      <c r="D33" s="174" t="s">
        <v>46</v>
      </c>
      <c r="E33" s="45">
        <f t="shared" ref="E33:O33" si="2">E32+E29</f>
        <v>287590.16000000003</v>
      </c>
      <c r="F33" s="45">
        <f>F32+F29</f>
        <v>252733.60000000006</v>
      </c>
      <c r="G33" s="45">
        <f t="shared" si="2"/>
        <v>252733.60000000006</v>
      </c>
      <c r="H33" s="45">
        <f t="shared" si="2"/>
        <v>229093.99000000008</v>
      </c>
      <c r="I33" s="45">
        <f t="shared" si="2"/>
        <v>200184.7000000001</v>
      </c>
      <c r="J33" s="45">
        <f t="shared" si="2"/>
        <v>189588.65000000011</v>
      </c>
      <c r="K33" s="45">
        <f t="shared" si="2"/>
        <v>178992.60000000012</v>
      </c>
      <c r="L33" s="45">
        <f t="shared" si="2"/>
        <v>178992.60000000012</v>
      </c>
      <c r="M33" s="45">
        <f t="shared" si="2"/>
        <v>178992.60000000012</v>
      </c>
      <c r="N33" s="45">
        <f t="shared" si="2"/>
        <v>178992.60000000012</v>
      </c>
      <c r="O33" s="45">
        <f t="shared" si="2"/>
        <v>178992.60000000012</v>
      </c>
      <c r="P33" s="45">
        <f>P32+P29</f>
        <v>178992.60000000012</v>
      </c>
      <c r="Q33" s="45">
        <f>P33</f>
        <v>178992.60000000012</v>
      </c>
    </row>
    <row r="34" spans="1:26" ht="33.75" customHeight="1" thickTop="1" thickBot="1" x14ac:dyDescent="0.3">
      <c r="A34" s="214"/>
      <c r="D34" s="174" t="s">
        <v>65</v>
      </c>
      <c r="E34" s="50">
        <f>IF(ISERR(E32/E30),0,E32/E30)</f>
        <v>-11.204919999999996</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-65.503699999999967</v>
      </c>
    </row>
    <row r="35" spans="1:26" s="1" customFormat="1" ht="44.25" customHeight="1" thickTop="1" x14ac:dyDescent="0.25">
      <c r="A35" s="214"/>
      <c r="B35"/>
      <c r="C35"/>
      <c r="D35" s="312" t="s">
        <v>197</v>
      </c>
      <c r="E35" s="312"/>
      <c r="F35" s="312"/>
      <c r="G35" s="312"/>
      <c r="H35" s="312"/>
      <c r="I35" s="312"/>
      <c r="J35" s="312"/>
      <c r="K35" s="312"/>
      <c r="L35" s="312"/>
      <c r="M35" s="312"/>
      <c r="N35" s="312"/>
      <c r="O35" s="312"/>
      <c r="P35" s="312"/>
      <c r="Q35" s="312"/>
      <c r="R35" s="120"/>
      <c r="S35" s="120"/>
      <c r="T35" s="120"/>
      <c r="U35" s="120"/>
      <c r="V35" s="120"/>
      <c r="W35" s="120"/>
      <c r="X35" s="120"/>
      <c r="Y35" s="120"/>
      <c r="Z35" s="120"/>
    </row>
    <row r="36" spans="1:26" ht="39.75" customHeight="1" x14ac:dyDescent="0.35">
      <c r="A36" s="214"/>
      <c r="D36" s="76" t="s">
        <v>198</v>
      </c>
    </row>
    <row r="37" spans="1:26" ht="33" customHeight="1" x14ac:dyDescent="0.25">
      <c r="A37" s="214"/>
    </row>
    <row r="38" spans="1:26" ht="33" customHeight="1" x14ac:dyDescent="0.25">
      <c r="A38" s="214"/>
    </row>
    <row r="39" spans="1:26" ht="33" customHeight="1" x14ac:dyDescent="0.25">
      <c r="A39" s="214"/>
    </row>
    <row r="40" spans="1:26" ht="23.25" customHeight="1" x14ac:dyDescent="0.25">
      <c r="A40" s="214"/>
      <c r="D40" s="9"/>
    </row>
    <row r="41" spans="1:26" ht="23.25" customHeight="1" x14ac:dyDescent="0.25">
      <c r="A41" s="214"/>
      <c r="D41" s="9"/>
    </row>
    <row r="42" spans="1:26" ht="12.75" customHeight="1" x14ac:dyDescent="0.25">
      <c r="A42" s="214"/>
      <c r="D42" s="9"/>
    </row>
    <row r="43" spans="1:26" ht="12.75" customHeight="1" x14ac:dyDescent="0.25">
      <c r="A43" s="214"/>
      <c r="D43" s="9"/>
    </row>
    <row r="44" spans="1:26" ht="23.25" customHeight="1" x14ac:dyDescent="0.25">
      <c r="A44" s="214"/>
      <c r="D44" s="9"/>
    </row>
    <row r="45" spans="1:26" ht="23.25" customHeight="1" x14ac:dyDescent="0.25">
      <c r="A45" s="214"/>
    </row>
    <row r="46" spans="1:26" ht="23.25" customHeight="1" thickBot="1" x14ac:dyDescent="0.3">
      <c r="A46" s="214"/>
    </row>
    <row r="47" spans="1:26" ht="33" customHeight="1" thickTop="1" thickBot="1" x14ac:dyDescent="0.3">
      <c r="A47" s="214"/>
      <c r="D47" s="172" t="s">
        <v>182</v>
      </c>
      <c r="E47" s="173" t="s">
        <v>48</v>
      </c>
      <c r="F47" s="173" t="s">
        <v>49</v>
      </c>
      <c r="G47" s="173" t="s">
        <v>50</v>
      </c>
      <c r="H47" s="173" t="s">
        <v>51</v>
      </c>
      <c r="I47" s="173" t="s">
        <v>52</v>
      </c>
      <c r="J47" s="173" t="s">
        <v>53</v>
      </c>
      <c r="K47" s="173" t="s">
        <v>54</v>
      </c>
      <c r="L47" s="173" t="s">
        <v>55</v>
      </c>
      <c r="M47" s="173" t="s">
        <v>56</v>
      </c>
      <c r="N47" s="173" t="s">
        <v>57</v>
      </c>
      <c r="O47" s="173" t="s">
        <v>58</v>
      </c>
      <c r="P47" s="173" t="s">
        <v>59</v>
      </c>
      <c r="Q47" s="173" t="s">
        <v>60</v>
      </c>
    </row>
    <row r="48" spans="1:26" ht="33" customHeight="1" thickTop="1" thickBot="1" x14ac:dyDescent="0.3">
      <c r="A48" s="214"/>
      <c r="D48" s="192" t="s">
        <v>74</v>
      </c>
      <c r="E48" s="45">
        <f>DRE!E6</f>
        <v>0</v>
      </c>
      <c r="F48" s="45">
        <f>DRE!F6</f>
        <v>0</v>
      </c>
      <c r="G48" s="45">
        <f>DRE!G6</f>
        <v>0</v>
      </c>
      <c r="H48" s="45">
        <f>DRE!H6</f>
        <v>0</v>
      </c>
      <c r="I48" s="45">
        <f>DRE!I6</f>
        <v>0</v>
      </c>
      <c r="J48" s="45">
        <f>DRE!J6</f>
        <v>0</v>
      </c>
      <c r="K48" s="45" t="e">
        <f>DRE!K6</f>
        <v>#REF!</v>
      </c>
      <c r="L48" s="45">
        <f>DRE!L6</f>
        <v>0</v>
      </c>
      <c r="M48" s="45">
        <f>DRE!M6</f>
        <v>0</v>
      </c>
      <c r="N48" s="45">
        <f>DRE!N6</f>
        <v>0</v>
      </c>
      <c r="O48" s="45">
        <f>DRE!O6</f>
        <v>0</v>
      </c>
      <c r="P48" s="45">
        <f>DRE!P6</f>
        <v>0</v>
      </c>
      <c r="Q48" s="86" t="e">
        <f>SUM(E48:P48)</f>
        <v>#REF!</v>
      </c>
      <c r="R48" s="121"/>
    </row>
    <row r="49" spans="1:26" ht="33" customHeight="1" thickTop="1" thickBot="1" x14ac:dyDescent="0.3">
      <c r="A49" s="214"/>
      <c r="D49" s="192" t="s">
        <v>70</v>
      </c>
      <c r="E49" s="47">
        <f>DRE!E7</f>
        <v>0</v>
      </c>
      <c r="F49" s="47">
        <f>DRE!F7</f>
        <v>0</v>
      </c>
      <c r="G49" s="47" t="e">
        <f>DRE!G7</f>
        <v>#REF!</v>
      </c>
      <c r="H49" s="47">
        <f>DRE!H7</f>
        <v>0</v>
      </c>
      <c r="I49" s="47">
        <f>DRE!I7</f>
        <v>0</v>
      </c>
      <c r="J49" s="47">
        <f>DRE!J7</f>
        <v>0</v>
      </c>
      <c r="K49" s="47" t="e">
        <f>DRE!K7</f>
        <v>#REF!</v>
      </c>
      <c r="L49" s="47">
        <f>DRE!L7</f>
        <v>0</v>
      </c>
      <c r="M49" s="47">
        <f>DRE!M7</f>
        <v>0</v>
      </c>
      <c r="N49" s="47">
        <f>DRE!N7</f>
        <v>0</v>
      </c>
      <c r="O49" s="47">
        <f>DRE!O7</f>
        <v>0</v>
      </c>
      <c r="P49" s="47">
        <f>DRE!P7</f>
        <v>0</v>
      </c>
      <c r="Q49" s="86" t="e">
        <f>SUM(E49:P49)</f>
        <v>#REF!</v>
      </c>
      <c r="R49" s="121"/>
    </row>
    <row r="50" spans="1:26" ht="33" customHeight="1" thickTop="1" thickBot="1" x14ac:dyDescent="0.3">
      <c r="A50" s="214"/>
      <c r="D50" s="192" t="s">
        <v>71</v>
      </c>
      <c r="E50" s="47">
        <f>E48-E49</f>
        <v>0</v>
      </c>
      <c r="F50" s="47">
        <f t="shared" ref="F50:P50" si="4">F48-F49</f>
        <v>0</v>
      </c>
      <c r="G50" s="47" t="e">
        <f t="shared" si="4"/>
        <v>#REF!</v>
      </c>
      <c r="H50" s="47">
        <f t="shared" si="4"/>
        <v>0</v>
      </c>
      <c r="I50" s="47">
        <f t="shared" si="4"/>
        <v>0</v>
      </c>
      <c r="J50" s="47">
        <f t="shared" si="4"/>
        <v>0</v>
      </c>
      <c r="K50" s="47" t="e">
        <f t="shared" si="4"/>
        <v>#REF!</v>
      </c>
      <c r="L50" s="47">
        <f t="shared" si="4"/>
        <v>0</v>
      </c>
      <c r="M50" s="47">
        <f t="shared" si="4"/>
        <v>0</v>
      </c>
      <c r="N50" s="47">
        <f t="shared" si="4"/>
        <v>0</v>
      </c>
      <c r="O50" s="47">
        <f t="shared" si="4"/>
        <v>0</v>
      </c>
      <c r="P50" s="47">
        <f t="shared" si="4"/>
        <v>0</v>
      </c>
      <c r="Q50" s="87" t="e">
        <f>Q48-Q49</f>
        <v>#REF!</v>
      </c>
      <c r="R50" s="121"/>
    </row>
    <row r="51" spans="1:26" ht="33" customHeight="1" thickTop="1" thickBot="1" x14ac:dyDescent="0.3">
      <c r="A51" s="214"/>
      <c r="D51" s="192" t="s">
        <v>72</v>
      </c>
      <c r="E51" s="47">
        <f>DRE!E9</f>
        <v>0</v>
      </c>
      <c r="F51" s="47">
        <f>DRE!F9</f>
        <v>0</v>
      </c>
      <c r="G51" s="47" t="e">
        <f>DRE!G9</f>
        <v>#REF!</v>
      </c>
      <c r="H51" s="47">
        <f>DRE!H9</f>
        <v>0</v>
      </c>
      <c r="I51" s="47">
        <f>DRE!I9</f>
        <v>0</v>
      </c>
      <c r="J51" s="47">
        <f>DRE!J9</f>
        <v>0</v>
      </c>
      <c r="K51" s="47" t="e">
        <f>DRE!K9</f>
        <v>#REF!</v>
      </c>
      <c r="L51" s="47">
        <f>DRE!L9</f>
        <v>0</v>
      </c>
      <c r="M51" s="47">
        <f>DRE!M9</f>
        <v>0</v>
      </c>
      <c r="N51" s="47">
        <f>DRE!N9</f>
        <v>0</v>
      </c>
      <c r="O51" s="47">
        <f>DRE!O9</f>
        <v>0</v>
      </c>
      <c r="P51" s="47">
        <f>DRE!P9</f>
        <v>0</v>
      </c>
      <c r="Q51" s="86" t="e">
        <f>SUM(E51:P51)</f>
        <v>#REF!</v>
      </c>
      <c r="R51" s="121"/>
    </row>
    <row r="52" spans="1:26" ht="33" customHeight="1" thickTop="1" thickBot="1" x14ac:dyDescent="0.3">
      <c r="A52" s="214"/>
      <c r="D52" s="192" t="s">
        <v>184</v>
      </c>
      <c r="E52" s="47">
        <f>DRE!E10</f>
        <v>0</v>
      </c>
      <c r="F52" s="47">
        <f>DRE!F10</f>
        <v>0</v>
      </c>
      <c r="G52" s="47" t="e">
        <f>DRE!G10</f>
        <v>#REF!</v>
      </c>
      <c r="H52" s="47">
        <f>DRE!H10</f>
        <v>0</v>
      </c>
      <c r="I52" s="47">
        <f>DRE!I10</f>
        <v>0</v>
      </c>
      <c r="J52" s="47">
        <f>DRE!J10</f>
        <v>0</v>
      </c>
      <c r="K52" s="47" t="e">
        <f>DRE!K10</f>
        <v>#REF!</v>
      </c>
      <c r="L52" s="47">
        <f>DRE!L10</f>
        <v>0</v>
      </c>
      <c r="M52" s="47">
        <f>DRE!M10</f>
        <v>0</v>
      </c>
      <c r="N52" s="47">
        <f>DRE!N10</f>
        <v>0</v>
      </c>
      <c r="O52" s="47">
        <f>DRE!O10</f>
        <v>0</v>
      </c>
      <c r="P52" s="47">
        <f>DRE!P10</f>
        <v>0</v>
      </c>
      <c r="Q52" s="86" t="e">
        <f>SUM(E52:P52)</f>
        <v>#REF!</v>
      </c>
      <c r="R52" s="121"/>
    </row>
    <row r="53" spans="1:26" ht="33" customHeight="1" thickTop="1" thickBot="1" x14ac:dyDescent="0.3">
      <c r="A53" s="214"/>
      <c r="D53" s="192" t="s">
        <v>45</v>
      </c>
      <c r="E53" s="48">
        <f>DRE!E11</f>
        <v>0</v>
      </c>
      <c r="F53" s="48">
        <f>DRE!F11</f>
        <v>0</v>
      </c>
      <c r="G53" s="48" t="e">
        <f>DRE!G11</f>
        <v>#REF!</v>
      </c>
      <c r="H53" s="48">
        <f>DRE!H11</f>
        <v>0</v>
      </c>
      <c r="I53" s="48">
        <f>DRE!I11</f>
        <v>0</v>
      </c>
      <c r="J53" s="48">
        <f>DRE!J11</f>
        <v>0</v>
      </c>
      <c r="K53" s="48" t="e">
        <f>DRE!K11</f>
        <v>#REF!</v>
      </c>
      <c r="L53" s="48">
        <f>DRE!L11</f>
        <v>0</v>
      </c>
      <c r="M53" s="48">
        <f>DRE!M11</f>
        <v>0</v>
      </c>
      <c r="N53" s="48">
        <f>DRE!N11</f>
        <v>0</v>
      </c>
      <c r="O53" s="48">
        <f>DRE!O11</f>
        <v>0</v>
      </c>
      <c r="P53" s="48">
        <f>DRE!P11</f>
        <v>0</v>
      </c>
      <c r="Q53" s="86" t="e">
        <f>SUM(E53:P53)</f>
        <v>#REF!</v>
      </c>
      <c r="R53" s="121"/>
    </row>
    <row r="54" spans="1:26" ht="33" customHeight="1" thickTop="1" thickBot="1" x14ac:dyDescent="0.3">
      <c r="A54" s="214"/>
      <c r="D54" s="193" t="s">
        <v>75</v>
      </c>
      <c r="E54" s="48">
        <f>E50-E51+E52-E53</f>
        <v>0</v>
      </c>
      <c r="F54" s="48">
        <f t="shared" ref="F54:P54" si="5">F50-F51+F52-F53</f>
        <v>0</v>
      </c>
      <c r="G54" s="48" t="e">
        <f t="shared" si="5"/>
        <v>#REF!</v>
      </c>
      <c r="H54" s="48">
        <f t="shared" si="5"/>
        <v>0</v>
      </c>
      <c r="I54" s="48">
        <f t="shared" si="5"/>
        <v>0</v>
      </c>
      <c r="J54" s="48">
        <f t="shared" si="5"/>
        <v>0</v>
      </c>
      <c r="K54" s="48" t="e">
        <f t="shared" si="5"/>
        <v>#REF!</v>
      </c>
      <c r="L54" s="48">
        <f t="shared" si="5"/>
        <v>0</v>
      </c>
      <c r="M54" s="48">
        <f t="shared" si="5"/>
        <v>0</v>
      </c>
      <c r="N54" s="48">
        <f t="shared" si="5"/>
        <v>0</v>
      </c>
      <c r="O54" s="48">
        <f t="shared" si="5"/>
        <v>0</v>
      </c>
      <c r="P54" s="48">
        <f t="shared" si="5"/>
        <v>0</v>
      </c>
      <c r="Q54" s="88" t="e">
        <f>Q50-Q51+Q52-Q53</f>
        <v>#REF!</v>
      </c>
      <c r="R54" s="122"/>
    </row>
    <row r="55" spans="1:26" ht="33" customHeight="1" thickTop="1" thickBot="1" x14ac:dyDescent="0.3">
      <c r="A55" s="214"/>
      <c r="D55" s="192" t="s">
        <v>188</v>
      </c>
      <c r="E55" s="45">
        <f>DRE!E13</f>
        <v>0</v>
      </c>
      <c r="F55" s="45">
        <f>DRE!F13</f>
        <v>0</v>
      </c>
      <c r="G55" s="45" t="e">
        <f>DRE!G13</f>
        <v>#REF!</v>
      </c>
      <c r="H55" s="45">
        <f>DRE!H13</f>
        <v>0</v>
      </c>
      <c r="I55" s="45">
        <f>DRE!I13</f>
        <v>0</v>
      </c>
      <c r="J55" s="45">
        <f>DRE!J13</f>
        <v>0</v>
      </c>
      <c r="K55" s="45" t="e">
        <f>DRE!K13</f>
        <v>#REF!</v>
      </c>
      <c r="L55" s="45">
        <f>DRE!L13</f>
        <v>0</v>
      </c>
      <c r="M55" s="45">
        <f>DRE!M13</f>
        <v>0</v>
      </c>
      <c r="N55" s="45">
        <f>DRE!N13</f>
        <v>0</v>
      </c>
      <c r="O55" s="45">
        <f>DRE!O13</f>
        <v>0</v>
      </c>
      <c r="P55" s="45">
        <f>DRE!P13</f>
        <v>0</v>
      </c>
      <c r="Q55" s="86" t="e">
        <f>SUM(E55:P55)</f>
        <v>#REF!</v>
      </c>
      <c r="R55" s="121"/>
    </row>
    <row r="56" spans="1:26" s="1" customFormat="1" ht="44.25" customHeight="1" thickTop="1" x14ac:dyDescent="0.25">
      <c r="A56" s="214"/>
      <c r="B56"/>
      <c r="C56"/>
      <c r="D56" s="312" t="s">
        <v>199</v>
      </c>
      <c r="E56" s="312"/>
      <c r="F56" s="312"/>
      <c r="G56" s="312"/>
      <c r="H56" s="312"/>
      <c r="I56" s="312"/>
      <c r="J56" s="312"/>
      <c r="K56" s="312"/>
      <c r="L56" s="312"/>
      <c r="M56" s="312"/>
      <c r="N56" s="312"/>
      <c r="O56" s="312"/>
      <c r="P56" s="312"/>
      <c r="Q56" s="312"/>
      <c r="R56" s="120"/>
      <c r="S56" s="120"/>
      <c r="T56" s="120"/>
      <c r="U56" s="120"/>
      <c r="V56" s="120"/>
      <c r="W56" s="120"/>
      <c r="X56" s="120"/>
      <c r="Y56" s="120"/>
      <c r="Z56" s="120"/>
    </row>
    <row r="57" spans="1:26" ht="39.75" customHeight="1" x14ac:dyDescent="0.35">
      <c r="A57" s="214"/>
      <c r="D57" s="76" t="s">
        <v>200</v>
      </c>
    </row>
    <row r="58" spans="1:26" ht="33" customHeight="1" x14ac:dyDescent="0.25">
      <c r="A58" s="214"/>
    </row>
    <row r="59" spans="1:26" ht="33" customHeight="1" x14ac:dyDescent="0.25">
      <c r="A59" s="214"/>
    </row>
    <row r="60" spans="1:26" ht="33" customHeight="1" x14ac:dyDescent="0.25">
      <c r="A60" s="214"/>
    </row>
    <row r="61" spans="1:26" ht="23.25" customHeight="1" x14ac:dyDescent="0.25">
      <c r="A61" s="214"/>
      <c r="D61" s="9"/>
    </row>
    <row r="62" spans="1:26" ht="23.25" customHeight="1" x14ac:dyDescent="0.25">
      <c r="A62" s="214"/>
      <c r="D62" s="9"/>
    </row>
    <row r="63" spans="1:26" ht="23.25" customHeight="1" x14ac:dyDescent="0.25">
      <c r="A63" s="214"/>
      <c r="D63" s="9"/>
    </row>
    <row r="64" spans="1:26" ht="23.25" customHeight="1" x14ac:dyDescent="0.25">
      <c r="A64" s="214"/>
      <c r="D64" s="9"/>
    </row>
    <row r="65" spans="1:26" ht="23.25" customHeight="1" x14ac:dyDescent="0.25">
      <c r="A65" s="214"/>
      <c r="D65" s="9"/>
    </row>
    <row r="66" spans="1:26" ht="23.25" customHeight="1" x14ac:dyDescent="0.25">
      <c r="A66" s="214"/>
    </row>
    <row r="67" spans="1:26" ht="23.25" customHeight="1" x14ac:dyDescent="0.25">
      <c r="A67" s="214"/>
    </row>
    <row r="68" spans="1:26" ht="23.25" customHeight="1" x14ac:dyDescent="0.25">
      <c r="A68" s="214"/>
    </row>
    <row r="69" spans="1:26" ht="33.75" customHeight="1" x14ac:dyDescent="0.25">
      <c r="A69" s="214"/>
    </row>
    <row r="70" spans="1:26" ht="33.75" customHeight="1" thickBot="1" x14ac:dyDescent="0.3">
      <c r="A70" s="214"/>
    </row>
    <row r="71" spans="1:26" ht="33.75" customHeight="1" thickTop="1" thickBot="1" x14ac:dyDescent="0.3">
      <c r="A71" s="214"/>
      <c r="D71" s="172" t="s">
        <v>201</v>
      </c>
      <c r="E71" s="173" t="s">
        <v>48</v>
      </c>
      <c r="F71" s="173" t="s">
        <v>49</v>
      </c>
      <c r="G71" s="173" t="s">
        <v>50</v>
      </c>
      <c r="H71" s="173" t="s">
        <v>51</v>
      </c>
      <c r="I71" s="173" t="s">
        <v>52</v>
      </c>
      <c r="J71" s="173" t="s">
        <v>53</v>
      </c>
      <c r="K71" s="173" t="s">
        <v>54</v>
      </c>
      <c r="L71" s="173" t="s">
        <v>55</v>
      </c>
      <c r="M71" s="173" t="s">
        <v>56</v>
      </c>
      <c r="N71" s="173" t="s">
        <v>57</v>
      </c>
      <c r="O71" s="173" t="s">
        <v>58</v>
      </c>
      <c r="P71" s="173" t="s">
        <v>59</v>
      </c>
      <c r="Q71" s="173" t="s">
        <v>60</v>
      </c>
    </row>
    <row r="72" spans="1:26" ht="33.75" customHeight="1" thickTop="1" thickBot="1" x14ac:dyDescent="0.3">
      <c r="A72" s="214"/>
      <c r="D72" s="75" t="s">
        <v>67</v>
      </c>
      <c r="E72" s="46">
        <f>FC!D15</f>
        <v>1000</v>
      </c>
      <c r="F72" s="46">
        <f>FC!E15</f>
        <v>0</v>
      </c>
      <c r="G72" s="46">
        <f>FC!F15</f>
        <v>100</v>
      </c>
      <c r="H72" s="46">
        <f>FC!G15</f>
        <v>0</v>
      </c>
      <c r="I72" s="46">
        <f>FC!H15</f>
        <v>0</v>
      </c>
      <c r="J72" s="46">
        <f>FC!I15</f>
        <v>0</v>
      </c>
      <c r="K72" s="46">
        <f>FC!J15</f>
        <v>0</v>
      </c>
      <c r="L72" s="46">
        <f>FC!K15</f>
        <v>0</v>
      </c>
      <c r="M72" s="46">
        <f>FC!L15</f>
        <v>0</v>
      </c>
      <c r="N72" s="46">
        <f>FC!M15</f>
        <v>0</v>
      </c>
      <c r="O72" s="46">
        <f>FC!N15</f>
        <v>0</v>
      </c>
      <c r="P72" s="46">
        <f>FC!O15</f>
        <v>0</v>
      </c>
      <c r="Q72" s="46">
        <f>SUM(E72:P72)</f>
        <v>1100</v>
      </c>
    </row>
    <row r="73" spans="1:26" ht="33.75" customHeight="1" thickTop="1" thickBot="1" x14ac:dyDescent="0.3">
      <c r="A73" s="214"/>
      <c r="D73" s="32" t="s">
        <v>68</v>
      </c>
      <c r="E73" s="46">
        <f>FC!D16</f>
        <v>1000</v>
      </c>
      <c r="F73" s="46">
        <f>FC!E16</f>
        <v>0</v>
      </c>
      <c r="G73" s="46">
        <f>FC!F16</f>
        <v>0</v>
      </c>
      <c r="H73" s="46">
        <f>FC!G16</f>
        <v>0</v>
      </c>
      <c r="I73" s="46">
        <f>FC!H16</f>
        <v>0</v>
      </c>
      <c r="J73" s="46">
        <f>FC!I16</f>
        <v>0</v>
      </c>
      <c r="K73" s="46">
        <f>FC!J16</f>
        <v>2.1</v>
      </c>
      <c r="L73" s="46">
        <f>FC!K16</f>
        <v>0</v>
      </c>
      <c r="M73" s="46">
        <f>FC!L16</f>
        <v>0</v>
      </c>
      <c r="N73" s="46">
        <f>FC!M16</f>
        <v>0</v>
      </c>
      <c r="O73" s="46">
        <f>FC!N16</f>
        <v>0</v>
      </c>
      <c r="P73" s="46">
        <f>FC!O16</f>
        <v>0</v>
      </c>
      <c r="Q73" s="46">
        <f>SUM(E73:P73)</f>
        <v>1002.1</v>
      </c>
    </row>
    <row r="74" spans="1:26" ht="33.75" customHeight="1" thickTop="1" thickBot="1" x14ac:dyDescent="0.3">
      <c r="A74" s="214"/>
      <c r="D74" s="16" t="s">
        <v>69</v>
      </c>
      <c r="E74" s="51" t="str">
        <f>IF((E73-E72)&lt;=0,"-",E73-E72)</f>
        <v>-</v>
      </c>
      <c r="F74" s="51" t="str">
        <f t="shared" ref="F74:Q74" si="6">IF((F73-F72)&lt;=0,"-",F73-F72)</f>
        <v>-</v>
      </c>
      <c r="G74" s="51" t="str">
        <f t="shared" si="6"/>
        <v>-</v>
      </c>
      <c r="H74" s="51" t="str">
        <f t="shared" si="6"/>
        <v>-</v>
      </c>
      <c r="I74" s="51" t="str">
        <f t="shared" si="6"/>
        <v>-</v>
      </c>
      <c r="J74" s="51" t="str">
        <f t="shared" si="6"/>
        <v>-</v>
      </c>
      <c r="K74" s="51">
        <f t="shared" si="6"/>
        <v>2.1</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14"/>
      <c r="D75" s="78"/>
      <c r="E75" s="79"/>
      <c r="F75" s="79"/>
      <c r="G75" s="79"/>
      <c r="H75" s="79"/>
      <c r="I75" s="79"/>
      <c r="J75" s="79"/>
      <c r="K75" s="79"/>
      <c r="L75" s="79"/>
      <c r="M75" s="79"/>
      <c r="N75" s="79"/>
      <c r="O75" s="79"/>
      <c r="P75" s="79"/>
      <c r="Q75" s="79"/>
    </row>
    <row r="76" spans="1:26" s="1" customFormat="1" ht="44.25" customHeight="1" thickTop="1" x14ac:dyDescent="0.25">
      <c r="A76" s="214"/>
      <c r="B76"/>
      <c r="C76"/>
      <c r="D76" s="312" t="s">
        <v>193</v>
      </c>
      <c r="E76" s="312"/>
      <c r="F76" s="312"/>
      <c r="G76" s="312"/>
      <c r="H76" s="312"/>
      <c r="I76" s="312"/>
      <c r="J76" s="312"/>
      <c r="K76" s="312"/>
      <c r="L76" s="312"/>
      <c r="M76" s="312"/>
      <c r="N76" s="312"/>
      <c r="O76" s="312"/>
      <c r="P76" s="312"/>
      <c r="Q76" s="312"/>
      <c r="R76" s="120"/>
      <c r="S76" s="120"/>
      <c r="T76" s="120"/>
      <c r="U76" s="120"/>
      <c r="V76" s="120"/>
      <c r="W76" s="120"/>
      <c r="X76" s="120"/>
      <c r="Y76" s="120"/>
      <c r="Z76" s="120"/>
    </row>
    <row r="77" spans="1:26" ht="39.75" customHeight="1" x14ac:dyDescent="0.35">
      <c r="A77" s="214"/>
      <c r="D77" s="76" t="s">
        <v>203</v>
      </c>
    </row>
    <row r="78" spans="1:26" ht="33" customHeight="1" thickBot="1" x14ac:dyDescent="0.3">
      <c r="A78" s="214"/>
    </row>
    <row r="79" spans="1:26" ht="33" customHeight="1" thickTop="1" x14ac:dyDescent="0.25">
      <c r="A79" s="214"/>
      <c r="E79" s="297" t="s">
        <v>187</v>
      </c>
      <c r="F79" s="297"/>
      <c r="G79" s="297"/>
      <c r="H79" s="114">
        <f>'G. Receitas'!$F$6</f>
        <v>0</v>
      </c>
      <c r="I79" s="5" t="str">
        <f>'G. Receitas'!E4</f>
        <v>Janeiro</v>
      </c>
      <c r="K79" s="297" t="s">
        <v>202</v>
      </c>
      <c r="L79" s="297"/>
      <c r="M79" s="297"/>
      <c r="N79" s="115">
        <f>'G. Despesas'!$F$6</f>
        <v>0</v>
      </c>
      <c r="O79" s="5" t="str">
        <f>'G. Despesas'!E4</f>
        <v>Janeiro</v>
      </c>
    </row>
    <row r="80" spans="1:26" ht="33" customHeight="1" x14ac:dyDescent="0.25">
      <c r="A80" s="214"/>
    </row>
    <row r="81" spans="1:17" ht="23.25" customHeight="1" x14ac:dyDescent="0.25">
      <c r="A81" s="214"/>
      <c r="D81" s="9"/>
    </row>
    <row r="82" spans="1:17" ht="23.25" customHeight="1" x14ac:dyDescent="0.25">
      <c r="A82" s="214"/>
      <c r="D82" s="9"/>
    </row>
    <row r="83" spans="1:17" ht="23.25" customHeight="1" x14ac:dyDescent="0.25">
      <c r="A83" s="214"/>
      <c r="D83" s="9"/>
    </row>
    <row r="84" spans="1:17" ht="23.25" customHeight="1" x14ac:dyDescent="0.25">
      <c r="A84" s="214"/>
      <c r="D84" s="9"/>
    </row>
    <row r="85" spans="1:17" ht="23.25" customHeight="1" x14ac:dyDescent="0.25">
      <c r="A85" s="214"/>
      <c r="D85" s="9"/>
    </row>
    <row r="86" spans="1:17" ht="23.25" customHeight="1" x14ac:dyDescent="0.25">
      <c r="A86" s="214"/>
    </row>
    <row r="87" spans="1:17" ht="23.25" customHeight="1" x14ac:dyDescent="0.25">
      <c r="A87" s="214"/>
    </row>
    <row r="88" spans="1:17" ht="23.25" customHeight="1" x14ac:dyDescent="0.25">
      <c r="A88" s="214"/>
    </row>
    <row r="89" spans="1:17" ht="33.75" customHeight="1" x14ac:dyDescent="0.25">
      <c r="A89" s="214"/>
      <c r="D89" s="80"/>
      <c r="E89" s="81"/>
      <c r="F89" s="81"/>
      <c r="G89" s="81"/>
      <c r="H89" s="81"/>
      <c r="I89" s="81"/>
      <c r="J89" s="81"/>
      <c r="K89" s="81"/>
      <c r="L89" s="81"/>
      <c r="M89" s="81"/>
      <c r="N89" s="81"/>
      <c r="O89" s="81"/>
      <c r="P89" s="81"/>
      <c r="Q89" s="81"/>
    </row>
    <row r="90" spans="1:17" ht="33.75" customHeight="1" x14ac:dyDescent="0.25">
      <c r="A90" s="214"/>
      <c r="D90" s="80"/>
      <c r="E90" s="53"/>
      <c r="F90" s="53"/>
      <c r="G90" s="53"/>
      <c r="H90" s="53"/>
      <c r="I90" s="53"/>
      <c r="J90" s="53"/>
      <c r="K90" s="53"/>
      <c r="L90" s="53"/>
      <c r="M90" s="53"/>
      <c r="N90" s="53"/>
      <c r="O90" s="53"/>
      <c r="P90" s="53"/>
      <c r="Q90" s="53"/>
    </row>
    <row r="91" spans="1:17" ht="33.75" customHeight="1" x14ac:dyDescent="0.25">
      <c r="A91" s="214"/>
      <c r="D91" s="80"/>
      <c r="E91" s="53"/>
      <c r="F91" s="53"/>
      <c r="G91" s="53"/>
      <c r="H91" s="53"/>
      <c r="I91" s="53"/>
      <c r="J91" s="53"/>
      <c r="K91" s="53"/>
      <c r="L91" s="53"/>
      <c r="M91" s="53"/>
      <c r="N91" s="53"/>
      <c r="O91" s="53"/>
      <c r="P91" s="53"/>
      <c r="Q91" s="53"/>
    </row>
    <row r="92" spans="1:17" ht="33.75" customHeight="1" x14ac:dyDescent="0.25">
      <c r="A92" s="214"/>
      <c r="D92" s="80"/>
      <c r="E92" s="53"/>
      <c r="F92" s="53"/>
      <c r="G92" s="53"/>
      <c r="H92" s="53"/>
      <c r="I92" s="53"/>
      <c r="J92" s="53"/>
      <c r="K92" s="53"/>
      <c r="L92" s="53"/>
      <c r="M92" s="53"/>
      <c r="N92" s="53"/>
      <c r="O92" s="53"/>
      <c r="P92" s="53"/>
      <c r="Q92" s="53"/>
    </row>
    <row r="93" spans="1:17" ht="33.75" customHeight="1" x14ac:dyDescent="0.25">
      <c r="A93" s="214"/>
      <c r="D93" s="80"/>
      <c r="E93" s="53"/>
      <c r="F93" s="53"/>
      <c r="G93" s="53"/>
      <c r="H93" s="53"/>
      <c r="I93" s="53"/>
      <c r="J93" s="53"/>
      <c r="K93" s="53"/>
      <c r="L93" s="53"/>
      <c r="M93" s="53"/>
      <c r="N93" s="53"/>
      <c r="O93" s="53"/>
      <c r="P93" s="53"/>
      <c r="Q93" s="53"/>
    </row>
    <row r="94" spans="1:17" ht="33.75" customHeight="1" x14ac:dyDescent="0.25">
      <c r="A94" s="214"/>
      <c r="D94" s="80"/>
      <c r="E94" s="53"/>
      <c r="F94" s="53"/>
      <c r="G94" s="53"/>
      <c r="H94" s="53"/>
      <c r="I94" s="53"/>
      <c r="J94" s="53"/>
      <c r="K94" s="53"/>
      <c r="L94" s="53"/>
      <c r="M94" s="53"/>
      <c r="N94" s="53"/>
      <c r="O94" s="53"/>
      <c r="P94" s="53"/>
      <c r="Q94" s="53"/>
    </row>
    <row r="95" spans="1:17" ht="33.75" customHeight="1" x14ac:dyDescent="0.25">
      <c r="A95" s="214"/>
      <c r="D95" s="80"/>
      <c r="E95" s="82"/>
      <c r="F95" s="82"/>
      <c r="G95" s="82"/>
      <c r="H95" s="82"/>
      <c r="I95" s="82"/>
      <c r="J95" s="82"/>
      <c r="K95" s="82"/>
      <c r="L95" s="82"/>
      <c r="M95" s="82"/>
      <c r="N95" s="82"/>
      <c r="O95" s="82"/>
      <c r="P95" s="82"/>
      <c r="Q95" s="82"/>
    </row>
    <row r="96" spans="1:17" ht="46.5" customHeight="1" x14ac:dyDescent="0.25">
      <c r="A96" s="214"/>
    </row>
    <row r="97" spans="1:1" ht="46.5" customHeight="1" x14ac:dyDescent="0.25">
      <c r="A97" s="214"/>
    </row>
    <row r="98" spans="1:1" ht="46.5" customHeight="1" x14ac:dyDescent="0.25">
      <c r="A98" s="214"/>
    </row>
    <row r="99" spans="1:1"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K1"/>
    </sheetView>
  </sheetViews>
  <sheetFormatPr defaultColWidth="0" defaultRowHeight="0" customHeight="1" zeroHeight="1" x14ac:dyDescent="0.25"/>
  <cols>
    <col min="1" max="1" width="27.42578125" style="219"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14"/>
      <c r="C1" s="258"/>
      <c r="D1" s="258"/>
      <c r="E1" s="258"/>
      <c r="F1" s="258"/>
      <c r="G1" s="258"/>
      <c r="H1" s="258"/>
      <c r="I1" s="258"/>
      <c r="J1" s="258"/>
      <c r="K1" s="258"/>
    </row>
    <row r="2" spans="1:25" s="18" customFormat="1" ht="37.5" hidden="1" customHeight="1" x14ac:dyDescent="0.25">
      <c r="A2" s="214"/>
      <c r="C2" s="19"/>
      <c r="D2" s="19"/>
      <c r="E2" s="19"/>
      <c r="F2" s="19"/>
      <c r="G2" s="19"/>
      <c r="H2" s="19"/>
      <c r="I2" s="19"/>
      <c r="J2" s="19"/>
      <c r="K2" s="19"/>
      <c r="L2" s="19"/>
      <c r="M2" s="19"/>
      <c r="N2" s="19"/>
      <c r="O2" s="19"/>
      <c r="P2" s="19"/>
    </row>
    <row r="3" spans="1:25" ht="39" customHeight="1" x14ac:dyDescent="0.25">
      <c r="A3" s="214"/>
      <c r="B3" s="40"/>
      <c r="C3" s="318" t="s">
        <v>10</v>
      </c>
      <c r="D3" s="318"/>
      <c r="E3" s="318"/>
      <c r="F3" s="318"/>
      <c r="G3" s="318"/>
      <c r="H3" s="318"/>
      <c r="I3" s="318"/>
      <c r="J3" s="318"/>
      <c r="K3" s="318"/>
      <c r="L3" s="318"/>
      <c r="M3" s="318"/>
      <c r="N3" s="318"/>
      <c r="O3" s="3"/>
      <c r="P3" s="3"/>
      <c r="Q3" s="3"/>
      <c r="R3" s="3"/>
      <c r="S3" s="3"/>
    </row>
    <row r="4" spans="1:25" ht="33.950000000000003" customHeight="1" x14ac:dyDescent="0.25">
      <c r="A4" s="214"/>
      <c r="C4" s="316" t="s">
        <v>110</v>
      </c>
      <c r="D4" s="316"/>
      <c r="E4" s="316"/>
      <c r="F4" s="316"/>
      <c r="G4" s="316"/>
      <c r="H4" s="316"/>
      <c r="I4" s="316"/>
      <c r="J4" s="316"/>
      <c r="K4" s="316"/>
      <c r="L4" s="316"/>
      <c r="M4" s="3"/>
      <c r="N4" s="3"/>
      <c r="O4" s="3"/>
      <c r="P4" s="3"/>
      <c r="Q4" s="3"/>
      <c r="R4" s="3"/>
      <c r="S4" s="3"/>
      <c r="T4" s="3"/>
    </row>
    <row r="5" spans="1:25" ht="8.1" customHeight="1" x14ac:dyDescent="0.25">
      <c r="A5" s="214"/>
    </row>
    <row r="6" spans="1:25" ht="39.950000000000003" customHeight="1" thickBot="1" x14ac:dyDescent="0.3">
      <c r="A6" s="214"/>
      <c r="C6" s="319" t="s">
        <v>88</v>
      </c>
      <c r="D6" s="319"/>
      <c r="E6" s="319"/>
      <c r="F6" s="319"/>
      <c r="G6" s="319"/>
      <c r="H6" s="319"/>
      <c r="I6" s="319"/>
      <c r="J6" s="319"/>
      <c r="K6" s="319"/>
      <c r="L6" s="319"/>
      <c r="M6" s="319"/>
      <c r="N6" s="62"/>
      <c r="O6" s="62"/>
      <c r="P6" s="62"/>
      <c r="Q6" s="62"/>
      <c r="R6" s="62"/>
      <c r="S6" s="62"/>
    </row>
    <row r="7" spans="1:25" ht="12" customHeight="1" thickTop="1" thickBot="1" x14ac:dyDescent="0.3">
      <c r="A7" s="214"/>
      <c r="C7" s="317"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17"/>
      <c r="E7" s="317"/>
      <c r="F7" s="317"/>
      <c r="G7" s="317"/>
      <c r="H7" s="317"/>
      <c r="I7" s="317"/>
      <c r="J7" s="317"/>
      <c r="K7" s="317"/>
      <c r="L7" s="317"/>
      <c r="M7" s="4"/>
      <c r="N7" s="4"/>
      <c r="O7" s="4"/>
      <c r="P7" s="4"/>
      <c r="Q7" s="4"/>
      <c r="R7" s="4"/>
      <c r="S7" s="4"/>
      <c r="T7" s="4"/>
      <c r="U7" s="4"/>
      <c r="V7" s="4"/>
      <c r="W7" s="4"/>
      <c r="X7" s="4"/>
      <c r="Y7" s="4"/>
    </row>
    <row r="8" spans="1:25" ht="12" customHeight="1" thickTop="1" thickBot="1" x14ac:dyDescent="0.3">
      <c r="A8" s="214"/>
      <c r="C8" s="317"/>
      <c r="D8" s="317"/>
      <c r="E8" s="317"/>
      <c r="F8" s="317"/>
      <c r="G8" s="317"/>
      <c r="H8" s="317"/>
      <c r="I8" s="317"/>
      <c r="J8" s="317"/>
      <c r="K8" s="317"/>
      <c r="L8" s="317"/>
      <c r="M8" s="4"/>
      <c r="N8" s="4"/>
      <c r="O8" s="4"/>
      <c r="P8" s="4"/>
      <c r="Q8" s="4"/>
      <c r="R8" s="4"/>
      <c r="S8" s="4"/>
      <c r="T8" s="4"/>
      <c r="U8" s="4"/>
      <c r="V8" s="4"/>
      <c r="W8" s="4"/>
      <c r="X8" s="4"/>
      <c r="Y8" s="4"/>
    </row>
    <row r="9" spans="1:25" ht="12" customHeight="1" thickTop="1" thickBot="1" x14ac:dyDescent="0.3">
      <c r="A9" s="214"/>
      <c r="C9" s="317"/>
      <c r="D9" s="317"/>
      <c r="E9" s="317"/>
      <c r="F9" s="317"/>
      <c r="G9" s="317"/>
      <c r="H9" s="317"/>
      <c r="I9" s="317"/>
      <c r="J9" s="317"/>
      <c r="K9" s="317"/>
      <c r="L9" s="317"/>
      <c r="M9" s="4"/>
      <c r="N9" s="4"/>
      <c r="O9" s="4"/>
      <c r="P9" s="4"/>
      <c r="Q9" s="4"/>
      <c r="R9" s="4"/>
      <c r="S9" s="4"/>
      <c r="T9" s="4"/>
      <c r="U9" s="4"/>
      <c r="V9" s="4"/>
      <c r="W9" s="4"/>
      <c r="X9" s="4"/>
      <c r="Y9" s="4"/>
    </row>
    <row r="10" spans="1:25" ht="12" customHeight="1" thickTop="1" thickBot="1" x14ac:dyDescent="0.3">
      <c r="A10" s="214"/>
      <c r="C10" s="317"/>
      <c r="D10" s="317"/>
      <c r="E10" s="317"/>
      <c r="F10" s="317"/>
      <c r="G10" s="317"/>
      <c r="H10" s="317"/>
      <c r="I10" s="317"/>
      <c r="J10" s="317"/>
      <c r="K10" s="317"/>
      <c r="L10" s="317"/>
      <c r="M10" s="4"/>
      <c r="N10" s="4"/>
      <c r="O10" s="4"/>
      <c r="P10" s="4"/>
      <c r="Q10" s="4"/>
      <c r="R10" s="4"/>
      <c r="S10" s="4"/>
      <c r="T10" s="4"/>
      <c r="U10" s="4"/>
      <c r="V10" s="4"/>
      <c r="W10" s="4"/>
      <c r="X10" s="4"/>
      <c r="Y10" s="4"/>
    </row>
    <row r="11" spans="1:25" ht="12" customHeight="1" thickTop="1" thickBot="1" x14ac:dyDescent="0.3">
      <c r="A11" s="214"/>
      <c r="C11" s="317"/>
      <c r="D11" s="317"/>
      <c r="E11" s="317"/>
      <c r="F11" s="317"/>
      <c r="G11" s="317"/>
      <c r="H11" s="317"/>
      <c r="I11" s="317"/>
      <c r="J11" s="317"/>
      <c r="K11" s="317"/>
      <c r="L11" s="317"/>
      <c r="M11" s="4"/>
      <c r="N11" s="4"/>
      <c r="O11" s="4"/>
      <c r="P11" s="4"/>
      <c r="Q11" s="4"/>
      <c r="R11" s="4"/>
      <c r="S11" s="4"/>
      <c r="T11" s="4"/>
      <c r="U11" s="4"/>
      <c r="V11" s="4"/>
      <c r="W11" s="4"/>
      <c r="X11" s="4"/>
      <c r="Y11" s="4"/>
    </row>
    <row r="12" spans="1:25" ht="12" customHeight="1" thickTop="1" thickBot="1" x14ac:dyDescent="0.3">
      <c r="A12" s="214"/>
      <c r="C12" s="317"/>
      <c r="D12" s="317"/>
      <c r="E12" s="317"/>
      <c r="F12" s="317"/>
      <c r="G12" s="317"/>
      <c r="H12" s="317"/>
      <c r="I12" s="317"/>
      <c r="J12" s="317"/>
      <c r="K12" s="317"/>
      <c r="L12" s="317"/>
      <c r="M12" s="4"/>
      <c r="N12" s="4"/>
      <c r="O12" s="4"/>
      <c r="P12" s="4"/>
      <c r="Q12" s="4"/>
      <c r="R12" s="4"/>
      <c r="S12" s="4"/>
      <c r="T12" s="4"/>
      <c r="U12" s="4"/>
      <c r="V12" s="4"/>
      <c r="W12" s="4"/>
      <c r="X12" s="4"/>
      <c r="Y12" s="4"/>
    </row>
    <row r="13" spans="1:25" ht="12" customHeight="1" thickTop="1" thickBot="1" x14ac:dyDescent="0.3">
      <c r="A13" s="214"/>
      <c r="C13" s="317"/>
      <c r="D13" s="317"/>
      <c r="E13" s="317"/>
      <c r="F13" s="317"/>
      <c r="G13" s="317"/>
      <c r="H13" s="317"/>
      <c r="I13" s="317"/>
      <c r="J13" s="317"/>
      <c r="K13" s="317"/>
      <c r="L13" s="317"/>
      <c r="M13" s="4"/>
      <c r="N13" s="4"/>
      <c r="O13" s="4"/>
      <c r="P13" s="4"/>
      <c r="Q13" s="4"/>
      <c r="R13" s="4"/>
      <c r="S13" s="4"/>
      <c r="T13" s="4"/>
      <c r="U13" s="4"/>
      <c r="V13" s="4"/>
      <c r="W13" s="4"/>
      <c r="X13" s="4"/>
      <c r="Y13" s="4"/>
    </row>
    <row r="14" spans="1:25" ht="12" customHeight="1" thickTop="1" thickBot="1" x14ac:dyDescent="0.3">
      <c r="A14" s="214"/>
      <c r="C14" s="317"/>
      <c r="D14" s="317"/>
      <c r="E14" s="317"/>
      <c r="F14" s="317"/>
      <c r="G14" s="317"/>
      <c r="H14" s="317"/>
      <c r="I14" s="317"/>
      <c r="J14" s="317"/>
      <c r="K14" s="317"/>
      <c r="L14" s="317"/>
      <c r="M14" s="4"/>
      <c r="N14" s="4"/>
      <c r="O14" s="4"/>
      <c r="P14" s="4"/>
      <c r="Q14" s="4"/>
      <c r="R14" s="4"/>
      <c r="S14" s="4"/>
      <c r="T14" s="4"/>
      <c r="U14" s="4"/>
      <c r="V14" s="4"/>
      <c r="W14" s="4"/>
      <c r="X14" s="4"/>
      <c r="Y14" s="4"/>
    </row>
    <row r="15" spans="1:25" ht="12" customHeight="1" thickTop="1" thickBot="1" x14ac:dyDescent="0.3">
      <c r="A15" s="214"/>
      <c r="C15" s="317"/>
      <c r="D15" s="317"/>
      <c r="E15" s="317"/>
      <c r="F15" s="317"/>
      <c r="G15" s="317"/>
      <c r="H15" s="317"/>
      <c r="I15" s="317"/>
      <c r="J15" s="317"/>
      <c r="K15" s="317"/>
      <c r="L15" s="317"/>
      <c r="M15" s="4"/>
      <c r="N15" s="4"/>
      <c r="O15" s="4"/>
      <c r="P15" s="4"/>
      <c r="Q15" s="4"/>
      <c r="R15" s="4"/>
      <c r="S15" s="4"/>
      <c r="T15" s="4"/>
      <c r="U15" s="4"/>
      <c r="V15" s="4"/>
      <c r="W15" s="4"/>
      <c r="X15" s="4"/>
      <c r="Y15" s="4"/>
    </row>
    <row r="16" spans="1:25" ht="12" customHeight="1" thickTop="1" thickBot="1" x14ac:dyDescent="0.3">
      <c r="A16" s="214"/>
      <c r="C16" s="317"/>
      <c r="D16" s="317"/>
      <c r="E16" s="317"/>
      <c r="F16" s="317"/>
      <c r="G16" s="317"/>
      <c r="H16" s="317"/>
      <c r="I16" s="317"/>
      <c r="J16" s="317"/>
      <c r="K16" s="317"/>
      <c r="L16" s="317"/>
      <c r="M16" s="4"/>
      <c r="N16" s="4"/>
      <c r="O16" s="4"/>
      <c r="P16" s="4"/>
      <c r="Q16" s="4"/>
      <c r="R16" s="4"/>
      <c r="S16" s="4"/>
      <c r="T16" s="4"/>
      <c r="U16" s="4"/>
      <c r="V16" s="4"/>
      <c r="W16" s="4"/>
      <c r="X16" s="4"/>
      <c r="Y16" s="4"/>
    </row>
    <row r="17" spans="1:25" ht="12" customHeight="1" thickTop="1" thickBot="1" x14ac:dyDescent="0.3">
      <c r="A17" s="214"/>
      <c r="C17" s="317"/>
      <c r="D17" s="317"/>
      <c r="E17" s="317"/>
      <c r="F17" s="317"/>
      <c r="G17" s="317"/>
      <c r="H17" s="317"/>
      <c r="I17" s="317"/>
      <c r="J17" s="317"/>
      <c r="K17" s="317"/>
      <c r="L17" s="317"/>
      <c r="M17" s="4"/>
      <c r="N17" s="4"/>
      <c r="O17" s="4"/>
      <c r="P17" s="4"/>
      <c r="Q17" s="4"/>
      <c r="R17" s="4"/>
      <c r="S17" s="4"/>
      <c r="T17" s="4"/>
      <c r="U17" s="4"/>
      <c r="V17" s="4"/>
      <c r="W17" s="4"/>
      <c r="X17" s="4"/>
      <c r="Y17" s="4"/>
    </row>
    <row r="18" spans="1:25" ht="17.100000000000001" customHeight="1" thickTop="1" x14ac:dyDescent="0.25">
      <c r="A18" s="214"/>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4"/>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4"/>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4"/>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4"/>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4"/>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4"/>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4"/>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4"/>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14"/>
      <c r="C27" s="4"/>
      <c r="E27" s="314"/>
      <c r="F27" s="314"/>
      <c r="G27" s="314"/>
      <c r="H27" s="314"/>
      <c r="I27" s="314"/>
      <c r="J27" s="314"/>
      <c r="K27" s="314"/>
      <c r="L27" s="314"/>
      <c r="M27" s="314"/>
      <c r="N27" s="314"/>
      <c r="O27" s="314"/>
      <c r="P27" s="314"/>
      <c r="Q27" s="314"/>
      <c r="R27" s="314"/>
      <c r="S27" s="314"/>
      <c r="T27" s="314"/>
      <c r="U27" s="314"/>
      <c r="V27" s="314"/>
      <c r="W27" s="314"/>
      <c r="X27" s="314"/>
      <c r="Y27" s="314"/>
    </row>
    <row r="28" spans="1:25" ht="17.100000000000001" customHeight="1" x14ac:dyDescent="0.25">
      <c r="A28" s="214"/>
      <c r="C28" s="4"/>
      <c r="E28" s="315"/>
      <c r="F28" s="315"/>
      <c r="G28" s="315"/>
    </row>
    <row r="29" spans="1:25" ht="8.1" customHeight="1" x14ac:dyDescent="0.25">
      <c r="A29" s="214"/>
    </row>
    <row r="30" spans="1:25" ht="33.950000000000003" customHeight="1" x14ac:dyDescent="0.25">
      <c r="A30" s="214"/>
    </row>
    <row r="31" spans="1:25" ht="33.950000000000003" customHeight="1" x14ac:dyDescent="0.25">
      <c r="A31" s="214"/>
    </row>
    <row r="32" spans="1:25" ht="33.950000000000003" customHeight="1" x14ac:dyDescent="0.25">
      <c r="A32" s="214"/>
    </row>
    <row r="33" spans="1:1" ht="15" x14ac:dyDescent="0.25">
      <c r="A33" s="214"/>
    </row>
    <row r="34" spans="1:1" ht="15" x14ac:dyDescent="0.25">
      <c r="A34" s="214"/>
    </row>
    <row r="35" spans="1:1" ht="15" x14ac:dyDescent="0.25">
      <c r="A35" s="214"/>
    </row>
    <row r="36" spans="1:1" ht="15" x14ac:dyDescent="0.25">
      <c r="A36" s="214"/>
    </row>
    <row r="37" spans="1:1" ht="15" x14ac:dyDescent="0.25">
      <c r="A37" s="214"/>
    </row>
    <row r="38" spans="1:1" ht="15" x14ac:dyDescent="0.25">
      <c r="A38" s="214"/>
    </row>
    <row r="39" spans="1:1" ht="15" x14ac:dyDescent="0.25">
      <c r="A39" s="214"/>
    </row>
    <row r="40" spans="1:1" ht="15" x14ac:dyDescent="0.25">
      <c r="A40" s="214"/>
    </row>
    <row r="41" spans="1:1" ht="15" x14ac:dyDescent="0.25">
      <c r="A41" s="214"/>
    </row>
    <row r="42" spans="1:1" ht="15" x14ac:dyDescent="0.25">
      <c r="A42" s="214"/>
    </row>
    <row r="43" spans="1:1" ht="15" x14ac:dyDescent="0.25">
      <c r="A43" s="214"/>
    </row>
    <row r="44" spans="1:1" ht="15" x14ac:dyDescent="0.25">
      <c r="A44" s="214"/>
    </row>
    <row r="45" spans="1:1" ht="15" x14ac:dyDescent="0.25">
      <c r="A45" s="214"/>
    </row>
    <row r="46" spans="1:1" ht="15" x14ac:dyDescent="0.25">
      <c r="A46" s="214"/>
    </row>
    <row r="47" spans="1:1" ht="15" x14ac:dyDescent="0.25">
      <c r="A47" s="214"/>
    </row>
    <row r="48" spans="1:1" ht="15" x14ac:dyDescent="0.25">
      <c r="A48" s="214"/>
    </row>
    <row r="49" spans="1:11" ht="15" x14ac:dyDescent="0.25">
      <c r="A49" s="214"/>
    </row>
    <row r="50" spans="1:11" ht="15" x14ac:dyDescent="0.25">
      <c r="A50" s="214"/>
    </row>
    <row r="51" spans="1:11" ht="15" x14ac:dyDescent="0.25">
      <c r="A51" s="214"/>
    </row>
    <row r="52" spans="1:11" ht="15" x14ac:dyDescent="0.25">
      <c r="A52" s="214"/>
    </row>
    <row r="53" spans="1:11" ht="15" x14ac:dyDescent="0.25">
      <c r="A53" s="214"/>
    </row>
    <row r="54" spans="1:11" ht="15" x14ac:dyDescent="0.25">
      <c r="A54" s="214"/>
    </row>
    <row r="55" spans="1:11" ht="15" x14ac:dyDescent="0.25">
      <c r="A55" s="214"/>
      <c r="K55" s="2"/>
    </row>
    <row r="56" spans="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152</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164</v>
      </c>
      <c r="D8" s="63" t="s">
        <v>186</v>
      </c>
    </row>
    <row r="9" spans="1:7" x14ac:dyDescent="0.25">
      <c r="C9" s="63" t="s">
        <v>165</v>
      </c>
      <c r="D9" s="63" t="s">
        <v>108</v>
      </c>
    </row>
    <row r="10" spans="1:7" x14ac:dyDescent="0.25">
      <c r="C10" s="63" t="s">
        <v>166</v>
      </c>
      <c r="D10" s="63" t="s">
        <v>111</v>
      </c>
    </row>
    <row r="11" spans="1:7" x14ac:dyDescent="0.25">
      <c r="C11" s="63" t="s">
        <v>167</v>
      </c>
      <c r="D11" s="63" t="s">
        <v>112</v>
      </c>
    </row>
    <row r="12" spans="1:7" x14ac:dyDescent="0.25">
      <c r="C12" s="63" t="s">
        <v>168</v>
      </c>
      <c r="D12" s="63" t="s">
        <v>113</v>
      </c>
    </row>
    <row r="13" spans="1:7" x14ac:dyDescent="0.25">
      <c r="C13" s="63" t="s">
        <v>169</v>
      </c>
      <c r="D13" s="63" t="s">
        <v>114</v>
      </c>
    </row>
    <row r="14" spans="1:7" x14ac:dyDescent="0.25">
      <c r="C14" s="63" t="s">
        <v>170</v>
      </c>
      <c r="D14" s="63" t="s">
        <v>115</v>
      </c>
    </row>
    <row r="15" spans="1:7" x14ac:dyDescent="0.25">
      <c r="C15" s="63" t="s">
        <v>171</v>
      </c>
      <c r="D15" s="63" t="s">
        <v>116</v>
      </c>
    </row>
    <row r="16" spans="1:7" x14ac:dyDescent="0.25">
      <c r="C16" s="63" t="s">
        <v>172</v>
      </c>
      <c r="D16" s="63" t="s">
        <v>117</v>
      </c>
    </row>
    <row r="17" spans="3:4" x14ac:dyDescent="0.25">
      <c r="C17" s="63" t="s">
        <v>173</v>
      </c>
      <c r="D17" s="63" t="s">
        <v>118</v>
      </c>
    </row>
    <row r="18" spans="3:4" x14ac:dyDescent="0.25">
      <c r="C18" s="63" t="s">
        <v>174</v>
      </c>
      <c r="D18" s="63" t="s">
        <v>119</v>
      </c>
    </row>
    <row r="19" spans="3:4" x14ac:dyDescent="0.25">
      <c r="C19" s="63" t="s">
        <v>175</v>
      </c>
      <c r="D19" s="63" t="s">
        <v>120</v>
      </c>
    </row>
    <row r="20" spans="3:4" x14ac:dyDescent="0.25">
      <c r="C20" s="63" t="s">
        <v>176</v>
      </c>
      <c r="D20" s="63" t="s">
        <v>178</v>
      </c>
    </row>
    <row r="21" spans="3:4" x14ac:dyDescent="0.25">
      <c r="C21" s="63" t="s">
        <v>177</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60</vt:i4>
      </vt:variant>
    </vt:vector>
  </HeadingPairs>
  <TitlesOfParts>
    <vt:vector size="94" baseType="lpstr">
      <vt:lpstr>Início</vt:lpstr>
      <vt:lpstr>PC Receitas</vt:lpstr>
      <vt:lpstr>PC Despesas</vt:lpstr>
      <vt:lpstr>Configurações Básicas</vt:lpstr>
      <vt:lpstr>Cenario Despesas</vt:lpstr>
      <vt:lpstr>Cenario Receitas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 Exportacao'!Despesas_Operacionais</vt:lpstr>
      <vt:lpstr>'Cenario Despesas'!Despesas_Operacionais</vt:lpstr>
      <vt:lpstr>'Cenario Importacao Plano Contas'!Despesas_Operacionais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2018-03-05T04:08:34Z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